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731"/>
  <workbookPr defaultThemeVersion="124226"/>
  <mc:AlternateContent xmlns:mc="http://schemas.openxmlformats.org/markup-compatibility/2006">
    <mc:Choice Requires="x15">
      <x15ac:absPath xmlns:x15ac="http://schemas.microsoft.com/office/spreadsheetml/2010/11/ac" url="E:\OAGRD BOLIVAR\CONTRATOS 2023\AE 006 ORDEN ISLA GRANDE\"/>
    </mc:Choice>
  </mc:AlternateContent>
  <xr:revisionPtr revIDLastSave="0" documentId="13_ncr:1_{508E4B24-9D8B-4540-9E3E-6F78F1B34F98}" xr6:coauthVersionLast="47" xr6:coauthVersionMax="47" xr10:uidLastSave="{00000000-0000-0000-0000-000000000000}"/>
  <bookViews>
    <workbookView xWindow="-120" yWindow="-120" windowWidth="20730" windowHeight="11160" tabRatio="903" firstSheet="1" activeTab="4" xr2:uid="{00000000-000D-0000-FFFF-FFFF00000000}"/>
  </bookViews>
  <sheets>
    <sheet name="PORTADA" sheetId="10" state="hidden" r:id="rId1"/>
    <sheet name="Item 1.1" sheetId="39" r:id="rId2"/>
    <sheet name="Item 2.1" sheetId="43" r:id="rId3"/>
    <sheet name="Item 3.1" sheetId="44" r:id="rId4"/>
    <sheet name="Item 3.2" sheetId="45" r:id="rId5"/>
    <sheet name="INSUMOS" sheetId="12" state="hidden" r:id="rId6"/>
    <sheet name="EJERCICIO BUZO" sheetId="36" state="hidden" r:id="rId7"/>
  </sheets>
  <externalReferences>
    <externalReference r:id="rId8"/>
  </externalReferences>
  <definedNames>
    <definedName name="_xlnm._FilterDatabase" localSheetId="5" hidden="1">INSUMOS!$B$1:$D$172</definedName>
    <definedName name="_xlnm._FilterDatabase" hidden="1">'[1]46W9'!#REF!</definedName>
    <definedName name="_Regression_X" hidden="1">#REF!</definedName>
    <definedName name="_Sort" hidden="1">#REF!</definedName>
    <definedName name="_xlnm.Print_Area" localSheetId="0">PORTADA!$A$1:$J$36</definedName>
    <definedName name="FECHA">INSUMOS!$H$2</definedName>
    <definedName name="FM">INSUMOS!$H$1</definedName>
    <definedName name="INSUMOS">INSUMOS!$B$1:$D$212</definedName>
    <definedName name="LISTADOAPUS">INSUMOS!$A$173:$F$219</definedName>
    <definedName name="NuAPUS">INSUMOS!$A$174:$A$219</definedName>
    <definedName name="Z_086A872D_15DF_436A_8459_CE22F6819FF4_.wvu.Rows" hidden="1">[1]Presentacion!#REF!</definedName>
    <definedName name="Z_D55C8B2E_861A_459E_9D09_3AF38A1DE99E_.wvu.Rows" hidden="1">[1]Presentacion!#REF!</definedName>
    <definedName name="Z_F540D718_D9AA_403F_AE49_60D937FD77E5_.wvu.Rows" hidden="1">[1]Presentacion!#REF!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L39" i="45" l="1"/>
  <c r="L42" i="45" s="1"/>
  <c r="L12" i="45"/>
  <c r="L7" i="45"/>
  <c r="L5" i="45"/>
  <c r="L5" i="44"/>
  <c r="L17" i="44"/>
  <c r="L18" i="44"/>
  <c r="L16" i="44"/>
  <c r="L28" i="44"/>
  <c r="L31" i="44" s="1"/>
  <c r="L12" i="44"/>
  <c r="L27" i="43"/>
  <c r="L30" i="43" s="1"/>
  <c r="L17" i="43"/>
  <c r="L16" i="43"/>
  <c r="L12" i="43"/>
  <c r="L6" i="43"/>
  <c r="L7" i="43"/>
  <c r="L8" i="43"/>
  <c r="L9" i="43"/>
  <c r="L5" i="43"/>
  <c r="L39" i="39"/>
  <c r="L42" i="39" s="1"/>
  <c r="L17" i="39"/>
  <c r="L18" i="39"/>
  <c r="L19" i="39"/>
  <c r="L20" i="39"/>
  <c r="L21" i="39"/>
  <c r="L16" i="39"/>
  <c r="L12" i="39"/>
  <c r="L13" i="39" s="1"/>
  <c r="L13" i="44" l="1"/>
  <c r="L19" i="43"/>
  <c r="L13" i="45"/>
  <c r="F43" i="45" s="1"/>
  <c r="L20" i="44"/>
  <c r="L13" i="43"/>
  <c r="L31" i="39"/>
  <c r="F43" i="39" s="1"/>
  <c r="F32" i="44" l="1"/>
  <c r="F31" i="43"/>
  <c r="D87" i="12"/>
  <c r="D167" i="12"/>
  <c r="F167" i="12" s="1"/>
  <c r="B8" i="36" l="1"/>
  <c r="B3" i="36"/>
  <c r="B15" i="36" s="1"/>
  <c r="B5" i="36" l="1"/>
  <c r="B10" i="36" s="1"/>
  <c r="B11" i="36" s="1"/>
  <c r="B13" i="36" s="1"/>
  <c r="D17" i="12" l="1"/>
  <c r="D16" i="12"/>
  <c r="D104" i="12"/>
  <c r="F104" i="12" s="1"/>
  <c r="D95" i="12"/>
  <c r="D120" i="12"/>
  <c r="F120" i="12" s="1"/>
  <c r="E37" i="12"/>
  <c r="D37" i="12" s="1"/>
  <c r="F37" i="12" s="1"/>
  <c r="D25" i="12" l="1"/>
  <c r="D24" i="12"/>
  <c r="F24" i="12" s="1"/>
  <c r="D172" i="12"/>
  <c r="F172" i="12" s="1"/>
  <c r="D171" i="12"/>
  <c r="D170" i="12"/>
  <c r="F170" i="12" s="1"/>
  <c r="D166" i="12"/>
  <c r="F166" i="12" s="1"/>
  <c r="D165" i="12"/>
  <c r="D164" i="12"/>
  <c r="F164" i="12" s="1"/>
  <c r="D163" i="12"/>
  <c r="D162" i="12"/>
  <c r="D161" i="12"/>
  <c r="F161" i="12" s="1"/>
  <c r="D160" i="12"/>
  <c r="F160" i="12" s="1"/>
  <c r="D159" i="12"/>
  <c r="F159" i="12" s="1"/>
  <c r="D158" i="12"/>
  <c r="F158" i="12" s="1"/>
  <c r="D156" i="12"/>
  <c r="F156" i="12" s="1"/>
  <c r="D155" i="12"/>
  <c r="F155" i="12" s="1"/>
  <c r="D154" i="12"/>
  <c r="F154" i="12" s="1"/>
  <c r="D153" i="12"/>
  <c r="F153" i="12" s="1"/>
  <c r="D152" i="12"/>
  <c r="F152" i="12" s="1"/>
  <c r="D151" i="12"/>
  <c r="D150" i="12"/>
  <c r="D148" i="12"/>
  <c r="D147" i="12"/>
  <c r="D146" i="12"/>
  <c r="F146" i="12" s="1"/>
  <c r="D145" i="12"/>
  <c r="F145" i="12" s="1"/>
  <c r="D144" i="12"/>
  <c r="F144" i="12" s="1"/>
  <c r="D143" i="12"/>
  <c r="F143" i="12" s="1"/>
  <c r="D142" i="12"/>
  <c r="F142" i="12" s="1"/>
  <c r="D141" i="12"/>
  <c r="F141" i="12" s="1"/>
  <c r="D140" i="12"/>
  <c r="F140" i="12" s="1"/>
  <c r="D139" i="12"/>
  <c r="F139" i="12" s="1"/>
  <c r="D138" i="12"/>
  <c r="F138" i="12" s="1"/>
  <c r="D137" i="12"/>
  <c r="D136" i="12"/>
  <c r="F136" i="12" s="1"/>
  <c r="D135" i="12"/>
  <c r="F135" i="12" s="1"/>
  <c r="D134" i="12"/>
  <c r="F134" i="12" s="1"/>
  <c r="D133" i="12"/>
  <c r="F133" i="12" s="1"/>
  <c r="D132" i="12"/>
  <c r="D131" i="12"/>
  <c r="F131" i="12" s="1"/>
  <c r="D130" i="12"/>
  <c r="F130" i="12" s="1"/>
  <c r="D129" i="12"/>
  <c r="D128" i="12"/>
  <c r="F128" i="12" s="1"/>
  <c r="D126" i="12"/>
  <c r="D125" i="12"/>
  <c r="F125" i="12" s="1"/>
  <c r="D124" i="12"/>
  <c r="F124" i="12" s="1"/>
  <c r="D123" i="12"/>
  <c r="F123" i="12" s="1"/>
  <c r="D122" i="12"/>
  <c r="F122" i="12" s="1"/>
  <c r="D121" i="12"/>
  <c r="D119" i="12"/>
  <c r="F119" i="12" s="1"/>
  <c r="D118" i="12"/>
  <c r="F118" i="12" s="1"/>
  <c r="D117" i="12"/>
  <c r="F117" i="12" s="1"/>
  <c r="D116" i="12"/>
  <c r="F116" i="12" s="1"/>
  <c r="D115" i="12"/>
  <c r="F115" i="12" s="1"/>
  <c r="D114" i="12"/>
  <c r="F114" i="12" s="1"/>
  <c r="F113" i="12"/>
  <c r="D112" i="12"/>
  <c r="F112" i="12" s="1"/>
  <c r="D111" i="12"/>
  <c r="D110" i="12"/>
  <c r="F110" i="12" s="1"/>
  <c r="D109" i="12"/>
  <c r="F109" i="12" s="1"/>
  <c r="D108" i="12"/>
  <c r="F108" i="12" s="1"/>
  <c r="D107" i="12"/>
  <c r="F107" i="12" s="1"/>
  <c r="D106" i="12"/>
  <c r="F106" i="12" s="1"/>
  <c r="D103" i="12"/>
  <c r="F103" i="12" s="1"/>
  <c r="D102" i="12"/>
  <c r="F102" i="12" s="1"/>
  <c r="D101" i="12"/>
  <c r="F101" i="12" s="1"/>
  <c r="D100" i="12"/>
  <c r="F100" i="12" s="1"/>
  <c r="D99" i="12"/>
  <c r="F99" i="12" s="1"/>
  <c r="D98" i="12"/>
  <c r="D97" i="12"/>
  <c r="F97" i="12" s="1"/>
  <c r="D96" i="12"/>
  <c r="D94" i="12"/>
  <c r="F94" i="12" s="1"/>
  <c r="D93" i="12"/>
  <c r="F93" i="12" s="1"/>
  <c r="D92" i="12"/>
  <c r="F92" i="12" s="1"/>
  <c r="D91" i="12"/>
  <c r="F91" i="12" s="1"/>
  <c r="D90" i="12"/>
  <c r="F90" i="12" s="1"/>
  <c r="D89" i="12"/>
  <c r="D88" i="12"/>
  <c r="D85" i="12"/>
  <c r="F85" i="12" s="1"/>
  <c r="D84" i="12"/>
  <c r="F84" i="12" s="1"/>
  <c r="D83" i="12"/>
  <c r="F83" i="12" s="1"/>
  <c r="D82" i="12"/>
  <c r="F82" i="12" s="1"/>
  <c r="D81" i="12"/>
  <c r="F81" i="12" s="1"/>
  <c r="D80" i="12"/>
  <c r="F80" i="12" s="1"/>
  <c r="D79" i="12"/>
  <c r="F79" i="12" s="1"/>
  <c r="D78" i="12"/>
  <c r="F78" i="12" s="1"/>
  <c r="D77" i="12"/>
  <c r="F77" i="12" s="1"/>
  <c r="D76" i="12"/>
  <c r="F76" i="12" s="1"/>
  <c r="D75" i="12"/>
  <c r="F75" i="12" s="1"/>
  <c r="D74" i="12"/>
  <c r="F74" i="12" s="1"/>
  <c r="D73" i="12"/>
  <c r="D72" i="12"/>
  <c r="F72" i="12" s="1"/>
  <c r="D71" i="12"/>
  <c r="D70" i="12"/>
  <c r="D69" i="12"/>
  <c r="F69" i="12" s="1"/>
  <c r="D68" i="12"/>
  <c r="F68" i="12" s="1"/>
  <c r="D67" i="12"/>
  <c r="F67" i="12" s="1"/>
  <c r="D66" i="12"/>
  <c r="D65" i="12"/>
  <c r="F65" i="12" s="1"/>
  <c r="D64" i="12"/>
  <c r="F64" i="12" s="1"/>
  <c r="D62" i="12"/>
  <c r="D61" i="12"/>
  <c r="D60" i="12"/>
  <c r="F60" i="12" s="1"/>
  <c r="D59" i="12"/>
  <c r="F59" i="12" s="1"/>
  <c r="D58" i="12"/>
  <c r="F58" i="12" s="1"/>
  <c r="D57" i="12"/>
  <c r="F57" i="12" s="1"/>
  <c r="D56" i="12"/>
  <c r="F56" i="12" s="1"/>
  <c r="D55" i="12"/>
  <c r="F55" i="12" s="1"/>
  <c r="D54" i="12"/>
  <c r="F54" i="12" s="1"/>
  <c r="D53" i="12"/>
  <c r="F53" i="12" s="1"/>
  <c r="D52" i="12"/>
  <c r="F52" i="12" s="1"/>
  <c r="D51" i="12"/>
  <c r="F51" i="12" s="1"/>
  <c r="D50" i="12"/>
  <c r="F50" i="12" s="1"/>
  <c r="D49" i="12"/>
  <c r="D48" i="12"/>
  <c r="D45" i="12"/>
  <c r="F45" i="12" s="1"/>
  <c r="D44" i="12"/>
  <c r="D43" i="12"/>
  <c r="D42" i="12"/>
  <c r="F42" i="12" s="1"/>
  <c r="D40" i="12"/>
  <c r="F40" i="12" s="1"/>
  <c r="D39" i="12"/>
  <c r="F39" i="12" s="1"/>
  <c r="D38" i="12"/>
  <c r="F38" i="12" s="1"/>
  <c r="D35" i="12"/>
  <c r="D34" i="12"/>
  <c r="F34" i="12" s="1"/>
  <c r="D33" i="12"/>
  <c r="F33" i="12" s="1"/>
  <c r="D32" i="12"/>
  <c r="D29" i="12"/>
  <c r="F29" i="12" s="1"/>
  <c r="D28" i="12"/>
  <c r="D27" i="12"/>
  <c r="F27" i="12" s="1"/>
  <c r="D26" i="12"/>
  <c r="F26" i="12" s="1"/>
  <c r="D23" i="12"/>
  <c r="F23" i="12" s="1"/>
  <c r="D22" i="12"/>
  <c r="D21" i="12"/>
  <c r="D20" i="12"/>
  <c r="F20" i="12" s="1"/>
  <c r="D19" i="12"/>
  <c r="F19" i="12" s="1"/>
  <c r="D18" i="12"/>
  <c r="F18" i="12" s="1"/>
  <c r="D15" i="12"/>
  <c r="D14" i="12"/>
  <c r="F14" i="12" s="1"/>
  <c r="D13" i="12"/>
  <c r="F13" i="12" s="1"/>
  <c r="D12" i="12"/>
  <c r="D11" i="12"/>
  <c r="D10" i="12"/>
  <c r="F10" i="12" s="1"/>
  <c r="D9" i="12"/>
  <c r="F9" i="12" s="1"/>
  <c r="D8" i="12"/>
  <c r="F8" i="12" s="1"/>
  <c r="D7" i="12"/>
  <c r="F7" i="12" s="1"/>
  <c r="D6" i="12"/>
  <c r="F6" i="12" s="1"/>
  <c r="D5" i="12"/>
  <c r="F5" i="12" s="1"/>
  <c r="D4" i="12"/>
  <c r="F4" i="12" s="1"/>
  <c r="D3" i="12"/>
  <c r="F3" i="12" s="1"/>
  <c r="D2" i="12"/>
  <c r="F32" i="12" l="1"/>
  <c r="F70" i="12"/>
  <c r="F62" i="12"/>
  <c r="F71" i="12"/>
  <c r="F171" i="12"/>
  <c r="F61" i="12"/>
  <c r="F129" i="12"/>
  <c r="F11" i="12"/>
  <c r="F148" i="12"/>
  <c r="F96" i="12"/>
  <c r="F2" i="12"/>
  <c r="F48" i="12"/>
  <c r="F162" i="12"/>
  <c r="F66" i="12"/>
  <c r="F137" i="12"/>
  <c r="F150" i="12"/>
  <c r="F44" i="12"/>
  <c r="F147" i="12"/>
  <c r="F165" i="12"/>
  <c r="F73" i="12"/>
  <c r="F43" i="12"/>
  <c r="F111" i="12"/>
  <c r="F15" i="12"/>
  <c r="F163" i="12"/>
  <c r="F21" i="12"/>
  <c r="F89" i="12"/>
  <c r="F151" i="12"/>
  <c r="F22" i="12"/>
  <c r="F88" i="12"/>
  <c r="F121" i="12"/>
  <c r="F98" i="12"/>
  <c r="F35" i="12"/>
  <c r="F12" i="12"/>
  <c r="F28" i="12"/>
  <c r="F126" i="12"/>
  <c r="F49" i="12"/>
  <c r="F132" i="12"/>
  <c r="D186" i="12"/>
  <c r="D195" i="12" l="1"/>
  <c r="D196" i="12"/>
  <c r="D193" i="12"/>
  <c r="D189" i="12"/>
  <c r="D192" i="12" l="1"/>
  <c r="D191" i="12"/>
  <c r="D190" i="12"/>
  <c r="D187" i="12"/>
  <c r="D184" i="12"/>
  <c r="D180" i="12"/>
  <c r="D178" i="12"/>
  <c r="D177" i="12"/>
  <c r="D174" i="12"/>
  <c r="D194" i="12" l="1"/>
  <c r="D188" i="12"/>
  <c r="D185" i="12"/>
  <c r="D179" i="12"/>
  <c r="D176" i="12"/>
  <c r="D175" i="12"/>
  <c r="D183" i="12"/>
  <c r="D182" i="12" l="1"/>
  <c r="D181" i="12" l="1"/>
</calcChain>
</file>

<file path=xl/sharedStrings.xml><?xml version="1.0" encoding="utf-8"?>
<sst xmlns="http://schemas.openxmlformats.org/spreadsheetml/2006/main" count="751" uniqueCount="385">
  <si>
    <t>ITEM</t>
  </si>
  <si>
    <t>m2</t>
  </si>
  <si>
    <t>A</t>
  </si>
  <si>
    <t>DESCRIPCIÓN</t>
  </si>
  <si>
    <t>CONTROL DE REVISIONES</t>
  </si>
  <si>
    <t>REV</t>
  </si>
  <si>
    <t>FECHA
(dd-mm-aaaa) </t>
  </si>
  <si>
    <t>CONTROL DE COPIAS</t>
  </si>
  <si>
    <t>Firma:</t>
  </si>
  <si>
    <t>ITEM DE PAGO</t>
  </si>
  <si>
    <t>mes</t>
  </si>
  <si>
    <t>m</t>
  </si>
  <si>
    <t>Desmonte y limpieza</t>
  </si>
  <si>
    <t>Descapote de capa orgánica</t>
  </si>
  <si>
    <t>m3</t>
  </si>
  <si>
    <t>un</t>
  </si>
  <si>
    <t>UN</t>
  </si>
  <si>
    <t>%</t>
  </si>
  <si>
    <t>kg</t>
  </si>
  <si>
    <t>Acero de refuerzo</t>
  </si>
  <si>
    <t>ESTUDIOS Y DISEÑOS DEFINITIVOS PARA CONSTRUCCIÓN DE LAS OBRAS DEL PLAN DE MANEJO HIDROSEDIMENTOLÓGICO Y AMBIENTAL DEL SISTEMA DEL CANAL DEL DIQUE</t>
  </si>
  <si>
    <t>EVALUACION DE CANTIDADES DE OBRA Y LOS PRESUPUESTOS PRELIMINARES DE CONSTRUCCION Y OPERACIÓN DE LAS OBRAS PROPUESTAS</t>
  </si>
  <si>
    <t>BOGOTÁ,  ABRIL DEL 2016</t>
  </si>
  <si>
    <t>Emitido para comentarios internos</t>
  </si>
  <si>
    <t>Archivo</t>
  </si>
  <si>
    <t>Elaboró: 
Ervin C. Pérez M.
Cargo:Ingeniero de Proyectos</t>
  </si>
  <si>
    <t>Revisó:
Alvaro Díaz
Cargo: Director Técnico</t>
  </si>
  <si>
    <t>Aprobó:
Fortunato Carvajal
Cargo: Director Proyecto</t>
  </si>
  <si>
    <t>Ha</t>
  </si>
  <si>
    <t>Geotextil NT 2500</t>
  </si>
  <si>
    <t>m3-km</t>
  </si>
  <si>
    <t>Concreto ciclópeo</t>
  </si>
  <si>
    <t>Puerta metálica</t>
  </si>
  <si>
    <t>día</t>
  </si>
  <si>
    <t>dia</t>
  </si>
  <si>
    <t>INSUMOS</t>
  </si>
  <si>
    <t>V. UNITARIO</t>
  </si>
  <si>
    <t>Acarreo</t>
  </si>
  <si>
    <t>Acarreo de material afirmado (Cantera Buenavista)</t>
  </si>
  <si>
    <t>Acarreo de material afirmado (Cantera Cascajal)</t>
  </si>
  <si>
    <t>Acarreo de material afirmado (Cantera sugerida Gravitrans)</t>
  </si>
  <si>
    <t>gal</t>
  </si>
  <si>
    <t>Acero de refuerzo Fy 4200 Kg/cm2 - insumo</t>
  </si>
  <si>
    <t>glb</t>
  </si>
  <si>
    <t>Afirmado</t>
  </si>
  <si>
    <t>Afirmado - Cantera sugerida Buenavista</t>
  </si>
  <si>
    <t>Afirmado - Cantera sugerida Cascajal</t>
  </si>
  <si>
    <t>Afirmado - Cantera sugerida Transagrecar</t>
  </si>
  <si>
    <t>Agua</t>
  </si>
  <si>
    <t>Lts</t>
  </si>
  <si>
    <t>Alambre</t>
  </si>
  <si>
    <t>Alambre de púas calibre 14-rollo por 500m</t>
  </si>
  <si>
    <t>Alambre negro</t>
  </si>
  <si>
    <t>Anclaje 1/2" L=0,40 m</t>
  </si>
  <si>
    <t>Angulo  2  1/2" X 2 1/2" x 0,10 (6.00m)</t>
  </si>
  <si>
    <t>Antisol</t>
  </si>
  <si>
    <t>Árbol frutal tipo mango o similar</t>
  </si>
  <si>
    <t>Árbol maderable tipo roble o similar</t>
  </si>
  <si>
    <t>Arena de dragado</t>
  </si>
  <si>
    <t>Arena de rio</t>
  </si>
  <si>
    <t>Arrancador de dos pulsadores</t>
  </si>
  <si>
    <t>Arrancador de dos pulsadores - 1Hp</t>
  </si>
  <si>
    <t>Ayudante</t>
  </si>
  <si>
    <t>Ayudante eléctrico</t>
  </si>
  <si>
    <t>Base granular</t>
  </si>
  <si>
    <t>Bolsa para bolsacreto</t>
  </si>
  <si>
    <t>Bentonita</t>
  </si>
  <si>
    <t>Bisagra tipo T  2 1/4"</t>
  </si>
  <si>
    <t>Bolsacreto</t>
  </si>
  <si>
    <t>Bolsas de lona</t>
  </si>
  <si>
    <t>Bomba eléctrica sumergible Potencia 1.00 HP</t>
  </si>
  <si>
    <t>Bomba eléctrica sumergible Potencia 2.00 HP</t>
  </si>
  <si>
    <t>$/hora</t>
  </si>
  <si>
    <t>Cable de cobre #12 AWG, conectores, marquillas y accesorios</t>
  </si>
  <si>
    <t>Cadenero 1</t>
  </si>
  <si>
    <t>Cadenero 2</t>
  </si>
  <si>
    <t>Candado</t>
  </si>
  <si>
    <t>Cemento gris (bulto 50 kg)</t>
  </si>
  <si>
    <t>Charnela rectangular h=1,0 m ; a=1,5 m</t>
  </si>
  <si>
    <t>Charnela rectangular h=1,0 m ; a=1.0 m</t>
  </si>
  <si>
    <t>Charnela rectangular h=1,0 m ; a=2 m</t>
  </si>
  <si>
    <t>Charnela rectangular h=1,0 m ; a=2.50 m</t>
  </si>
  <si>
    <t>Charnela rectangular h=1,0 m ; a=3 m</t>
  </si>
  <si>
    <t>Charnela rectangular h=1,5 m ; a=1.5 m</t>
  </si>
  <si>
    <t>Charnela rectangular h=2,0 m ; a=2,0 m</t>
  </si>
  <si>
    <t>Charnela, tipo pestaña, redonda  D=0,90 m</t>
  </si>
  <si>
    <t>Cinta tipo Sika O-22 o equivalente (rollo por 15m)</t>
  </si>
  <si>
    <t>Cinta tipo Sika V-15 o equivalente (rollo por 30m)</t>
  </si>
  <si>
    <t>$/Hora</t>
  </si>
  <si>
    <t>Concreto 14 Mpa</t>
  </si>
  <si>
    <t>Concreto 180 kg/cm2</t>
  </si>
  <si>
    <t>Concreto de 140 kg/cm2</t>
  </si>
  <si>
    <t>Concreto de 210 kg/cm2</t>
  </si>
  <si>
    <t>Concreto de 280 kg/cm2</t>
  </si>
  <si>
    <t>Concreto de limpieza de 140 kg/cm2</t>
  </si>
  <si>
    <t>Correa en V</t>
  </si>
  <si>
    <t>Durmiente ordinario 2,90x0,04x0,04</t>
  </si>
  <si>
    <t>Elementos de fijación 1"</t>
  </si>
  <si>
    <t>Elementos para instalación</t>
  </si>
  <si>
    <t>Elementos para instalación - Charnela 1*1</t>
  </si>
  <si>
    <t>Elementos para instalación - Charnela 1*2</t>
  </si>
  <si>
    <t>Elementos para instalación - Charnela 1*1,50</t>
  </si>
  <si>
    <t>Elementos para instalación - Charnela 1*2,50</t>
  </si>
  <si>
    <t>Elementos para instalación - Charnela 1*3</t>
  </si>
  <si>
    <t>Elementos para instalación - Charnela 1,50*1,50</t>
  </si>
  <si>
    <t>Elementos para instalación - Charnela 2*2</t>
  </si>
  <si>
    <t>Elementos para instalación - Charnela diámetro 0,90m</t>
  </si>
  <si>
    <t>Equipo de oxicorte</t>
  </si>
  <si>
    <t>Equipo de soldadura</t>
  </si>
  <si>
    <t>Dia</t>
  </si>
  <si>
    <t>Etiqueta de identificación</t>
  </si>
  <si>
    <t>Fertilizantes y plaguicidas</t>
  </si>
  <si>
    <t>Filtro de aceite</t>
  </si>
  <si>
    <t>Filtro de aire</t>
  </si>
  <si>
    <t>Filtro de cobustibe</t>
  </si>
  <si>
    <t>Formaleta</t>
  </si>
  <si>
    <t>Formaleta de borde</t>
  </si>
  <si>
    <t>m2/dia</t>
  </si>
  <si>
    <t>Geotextil NT 1600</t>
  </si>
  <si>
    <t>Geotextil NT 2500 - insumo</t>
  </si>
  <si>
    <t>Grafil para mampostería</t>
  </si>
  <si>
    <t>Grama</t>
  </si>
  <si>
    <t>Grapas</t>
  </si>
  <si>
    <t>lb</t>
  </si>
  <si>
    <t>Grava 1/4"</t>
  </si>
  <si>
    <t>Grúa telescópica</t>
  </si>
  <si>
    <t>Herramienta menor</t>
  </si>
  <si>
    <t>Impermeabilizante integral</t>
  </si>
  <si>
    <t>Inmunizante tipo Merulex o similar - Cuñete</t>
  </si>
  <si>
    <t>Lámina de icopor de 1.00*1.00*0.01</t>
  </si>
  <si>
    <t>Liston en madera e=0,01 m (2.00 x 0.10)</t>
  </si>
  <si>
    <t>Luminaria tipo T5 1x54W o similar</t>
  </si>
  <si>
    <t>Malla electrosoldada - insumo</t>
  </si>
  <si>
    <t>Malla eslabonada - Rollo por 1.80*10m de 8cm*10cm</t>
  </si>
  <si>
    <t>Malla triple torsión</t>
  </si>
  <si>
    <t>Mamposteria</t>
  </si>
  <si>
    <t>Manguera de descarga</t>
  </si>
  <si>
    <t>Manguera de descarga - Bomba 250l/s</t>
  </si>
  <si>
    <t>Manguera de descarga - diám. Mayor</t>
  </si>
  <si>
    <t>Manguera flexible reforzada 2"</t>
  </si>
  <si>
    <t>Manto edil foil e=3mm</t>
  </si>
  <si>
    <t>Manto Temporal para control de erosión</t>
  </si>
  <si>
    <t>Martillo percutor</t>
  </si>
  <si>
    <t>Material de Cantera</t>
  </si>
  <si>
    <t>Material de Cantera Tramo Santa Lucía - Villa Rosa</t>
  </si>
  <si>
    <t>Niple galvanizado diámetro 1"</t>
  </si>
  <si>
    <t>Oficial</t>
  </si>
  <si>
    <t>Oficial eléctrico</t>
  </si>
  <si>
    <t>Operador de Red</t>
  </si>
  <si>
    <t>Pañete impermeabilizado</t>
  </si>
  <si>
    <t>Perforación en suelo</t>
  </si>
  <si>
    <t>Piedra media zonga &lt; 30cm</t>
  </si>
  <si>
    <t>Piedra media zonga 0.30-0.40m Tramo Santa Lucía - Villa Rosa</t>
  </si>
  <si>
    <t>Pintura</t>
  </si>
  <si>
    <t>Pintura anticorrosiva</t>
  </si>
  <si>
    <t>Platina 1/4" x0,15x0,15 m</t>
  </si>
  <si>
    <t>Platina 3/8" x0,40x0,10 m</t>
  </si>
  <si>
    <t>Poste en madera L= 4.00M; Diám. 0.10M</t>
  </si>
  <si>
    <t>Puesta a tierra, varilla 5/8", registro, cable de cobre #10 AWG, conector varilla, cable y accesorios</t>
  </si>
  <si>
    <t>Puntilla</t>
  </si>
  <si>
    <t>$/dia</t>
  </si>
  <si>
    <t>Retroexcavadora tipo 310K de llantas</t>
  </si>
  <si>
    <t>Sika grout 212 (tarro por 30kg)</t>
  </si>
  <si>
    <t>Sikaflex - Cartucho por 300cc</t>
  </si>
  <si>
    <t>Sikaflex-1CSL (cartucho de 300cc)</t>
  </si>
  <si>
    <t>Soldadura</t>
  </si>
  <si>
    <t>Suministro e instalación grava 3" Tramo Santa Lucía Villa Rosa</t>
  </si>
  <si>
    <t>Suministro e instalación grava 3" - G02</t>
  </si>
  <si>
    <t>Suministro e instalación grava 3" - G03</t>
  </si>
  <si>
    <t>Taladro rotopercutor</t>
  </si>
  <si>
    <t>Tapón en madera - diámetro variable</t>
  </si>
  <si>
    <t>Tierra negra</t>
  </si>
  <si>
    <t>Topografia  Equipo</t>
  </si>
  <si>
    <t>Topografo</t>
  </si>
  <si>
    <t>Triturado 3/4"</t>
  </si>
  <si>
    <t>Tuberia en concreto clase 2 - 36" (0,90 m)</t>
  </si>
  <si>
    <t>Vibrador para concretos</t>
  </si>
  <si>
    <t>Volqueta 15 m3</t>
  </si>
  <si>
    <t>Arena para concreto</t>
  </si>
  <si>
    <t>fm</t>
  </si>
  <si>
    <t>APUS ANIDADOS</t>
  </si>
  <si>
    <t>11 P</t>
  </si>
  <si>
    <t>FECHA</t>
  </si>
  <si>
    <t>MAYO 2016</t>
  </si>
  <si>
    <t>#</t>
  </si>
  <si>
    <t>ESP</t>
  </si>
  <si>
    <t>P 11.2</t>
  </si>
  <si>
    <t>Equipo para batimetría</t>
  </si>
  <si>
    <t>Campamento de obra tipo oficina 20´ - Inc. Aire acondicionado</t>
  </si>
  <si>
    <t>Campamento de obra tipo bodega 20´ - Inc. Aire acondicionado</t>
  </si>
  <si>
    <t>Baño de obra para oficina - Inc. 2 aseos</t>
  </si>
  <si>
    <t>Baño de obra para obra - Inc. 2 aseos</t>
  </si>
  <si>
    <t>Vara tipo corredor - 3M</t>
  </si>
  <si>
    <t>Repisa en ordinario - 3M</t>
  </si>
  <si>
    <t>INV 630.13</t>
  </si>
  <si>
    <t>INV 630.6</t>
  </si>
  <si>
    <t>INV 900.13</t>
  </si>
  <si>
    <t>INV 900.2</t>
  </si>
  <si>
    <t>Extracción de pilotes en madera</t>
  </si>
  <si>
    <t>1 P</t>
  </si>
  <si>
    <t>15 P</t>
  </si>
  <si>
    <t>P 1.2</t>
  </si>
  <si>
    <t>10 P REV 1</t>
  </si>
  <si>
    <t>P 10.1</t>
  </si>
  <si>
    <t>Geotextil no tejido tipo NT 2500 o similar</t>
  </si>
  <si>
    <t>P 15.1</t>
  </si>
  <si>
    <t>10A</t>
  </si>
  <si>
    <t>Bomba para concreto</t>
  </si>
  <si>
    <t>Mixer - 6M3</t>
  </si>
  <si>
    <t>Máquina para coser geotextil</t>
  </si>
  <si>
    <t>Formaleta textil tipo Colchacreto articulado o similar</t>
  </si>
  <si>
    <t>Hilo de poliester</t>
  </si>
  <si>
    <t>Siembra de árbol maderable tipo Roble o similar</t>
  </si>
  <si>
    <t>Siembra de árbol frutal tipo Mango o similar</t>
  </si>
  <si>
    <t>30 P</t>
  </si>
  <si>
    <t>P 30.1</t>
  </si>
  <si>
    <t>P 30.2</t>
  </si>
  <si>
    <t>Alquiler de remolcador (400hp - Cap. 1.200 Ton)</t>
  </si>
  <si>
    <t>Alquiler de barcaza tipo bongo (Cap. 180 Ton)</t>
  </si>
  <si>
    <t>Alquiler de remolcador (400hp - Cap. 1.200 Ton) más barcaza (Cap. 180 Ton)</t>
  </si>
  <si>
    <t>37 P</t>
  </si>
  <si>
    <t>37.01.01</t>
  </si>
  <si>
    <t>40 P</t>
  </si>
  <si>
    <t>P 40.1</t>
  </si>
  <si>
    <t>38 P</t>
  </si>
  <si>
    <t>38.01.01</t>
  </si>
  <si>
    <t>12 P</t>
  </si>
  <si>
    <t>P 12.2</t>
  </si>
  <si>
    <t>Equipo para transporte fluvial</t>
  </si>
  <si>
    <t>Recuperación manual de talud con bolsas rellenas con material común</t>
  </si>
  <si>
    <t>Excavación para conformación de piscinas en botadero</t>
  </si>
  <si>
    <t>P 10.3</t>
  </si>
  <si>
    <t>P 11.3</t>
  </si>
  <si>
    <t>Excavación Mecánica (incl. Retiro)</t>
  </si>
  <si>
    <t>39 P</t>
  </si>
  <si>
    <t>39.01.01</t>
  </si>
  <si>
    <t>Localización y replanteo topográfico</t>
  </si>
  <si>
    <t>Localización y replanteo batimétrico</t>
  </si>
  <si>
    <t>Excavación Mecánica bajo agua (incl. Retiro)</t>
  </si>
  <si>
    <t>P 10.4</t>
  </si>
  <si>
    <t>COSTO POR HORA DE BUZO</t>
  </si>
  <si>
    <t>HORAS POR DIA</t>
  </si>
  <si>
    <t>DIAS PARA INST. COLCHACRETO</t>
  </si>
  <si>
    <t>COSTO POR DIA DE BUZO</t>
  </si>
  <si>
    <t>COSTO TOTAL DE BUZO</t>
  </si>
  <si>
    <t>COSTO POR DIA DE EQUIPO PARA BUZO</t>
  </si>
  <si>
    <t>COSTO TOTAL DE EQUIPO PARA BUZO</t>
  </si>
  <si>
    <t>COSTO TOTAL BUZO+EQUIPO</t>
  </si>
  <si>
    <t>CANT. DE COLCHACRETO (M2)</t>
  </si>
  <si>
    <t>COSTO DE BUZO+EQUIPO POR M2</t>
  </si>
  <si>
    <t>Buzo (inc. equipo)</t>
  </si>
  <si>
    <t>COSTO DE BUZO+EQUIPO POR DIA</t>
  </si>
  <si>
    <t>POR SEGURIDAD SE DEBEN TENER DOS BUZOS</t>
  </si>
  <si>
    <t>COSTO TOTAL BUZO+EQUIPO (2)</t>
  </si>
  <si>
    <t>Roca diámetro 0.20m a 0.40m; peso 10 y 60kg</t>
  </si>
  <si>
    <t>Tuberia PVC-S 4"</t>
  </si>
  <si>
    <t>Protección de talud mediante formaleta textil tipo Colchacreto articulado o similar – inc. concreto fluido 20N/mm2 (2.900psi).</t>
  </si>
  <si>
    <t>Concreto 20N/mm2 (2.900psi) fluido para formaleta textil</t>
  </si>
  <si>
    <t>Buldócer (incl. Movilización y desmovilización)</t>
  </si>
  <si>
    <t>Carrotanque 10000 Lts (incl. Movilización y desmovilización)</t>
  </si>
  <si>
    <t>Compactador llantas (incl. Movilización y desmovilización)</t>
  </si>
  <si>
    <t>Compactador vibratorio (incl. Movilización y desmovilización)</t>
  </si>
  <si>
    <t>Compresor de dos martillos (incl. Movilización y desmovilización)</t>
  </si>
  <si>
    <t>cortadora de pavimento (incl. Movilización y desmovilización)</t>
  </si>
  <si>
    <t>Compactador manual de rodillo (incl. Movilización y desmovilización)</t>
  </si>
  <si>
    <t>Mezcladora (incl. Movilización y desmovilización)</t>
  </si>
  <si>
    <t>Motobomba  (incl. Movilización y desmovilización)</t>
  </si>
  <si>
    <t>Motoniveladora  (incl. Movilización y desmovilización)</t>
  </si>
  <si>
    <t>Motosierra  (incl. Movilización y desmovilización)</t>
  </si>
  <si>
    <t>Pulidora electrica (incl. Movilización y desmovilización)</t>
  </si>
  <si>
    <t>Rana (incl. Movilización y desmovilización)</t>
  </si>
  <si>
    <t>Retrocargador (incl. Movilización y desmovilización)</t>
  </si>
  <si>
    <t>Retroexcavadora en orugas (incl. Movilización y desmovilización)</t>
  </si>
  <si>
    <t>Relleno manual  con material de excavación</t>
  </si>
  <si>
    <t>2 P REV 1</t>
  </si>
  <si>
    <t>P 2.3</t>
  </si>
  <si>
    <t>Suministro e instalación de afirmado</t>
  </si>
  <si>
    <t>INV 311.13</t>
  </si>
  <si>
    <t>INV 311.1</t>
  </si>
  <si>
    <t>Excavación para reparación de pavimento asfáltico existente incluyendo el corte, la remoción de las capas asfálticas y de las subyacentes (inc. retiro)</t>
  </si>
  <si>
    <t>INV 465.13</t>
  </si>
  <si>
    <t>INV 465.1</t>
  </si>
  <si>
    <t>Sub base granular</t>
  </si>
  <si>
    <t>INV 320.13</t>
  </si>
  <si>
    <t>INV 320.1</t>
  </si>
  <si>
    <t>INV 330.13</t>
  </si>
  <si>
    <t>INV 330.1</t>
  </si>
  <si>
    <t>Mezcla densa en caliente tipo MDC-2</t>
  </si>
  <si>
    <t>INV 400.13</t>
  </si>
  <si>
    <t>INV 400.1</t>
  </si>
  <si>
    <t>Vibrocompactador (inc. movilización y desmovilización)</t>
  </si>
  <si>
    <t>Subbase granular - insumo (incl. Acarreo)</t>
  </si>
  <si>
    <t>Base granular - insumo (inc. Acarreo)</t>
  </si>
  <si>
    <t>Mezcla Asfáltica en Caliente tipo MDC-2 - insumo</t>
  </si>
  <si>
    <t>ROCERIA EN RASTROJO BAJO</t>
  </si>
  <si>
    <t>SUMINISTRO, CONSTRUCCION Y CONFORMACION DE DIQUES CON MATERIAL TRANSPORTADO AL 90%PM. INCLUYE TRANSPORTE</t>
  </si>
  <si>
    <r>
      <rPr>
        <b/>
        <sz val="6"/>
        <rFont val="Calibri"/>
        <family val="1"/>
      </rPr>
      <t>No. ITEM:</t>
    </r>
  </si>
  <si>
    <r>
      <rPr>
        <b/>
        <sz val="6"/>
        <rFont val="Calibri"/>
        <family val="1"/>
      </rPr>
      <t>DESC. ITEM:</t>
    </r>
  </si>
  <si>
    <r>
      <rPr>
        <b/>
        <sz val="6"/>
        <rFont val="Calibri"/>
        <family val="1"/>
      </rPr>
      <t>UNIDAD:</t>
    </r>
  </si>
  <si>
    <r>
      <rPr>
        <b/>
        <sz val="6"/>
        <rFont val="Calibri"/>
        <family val="1"/>
      </rPr>
      <t>M3</t>
    </r>
  </si>
  <si>
    <r>
      <rPr>
        <b/>
        <sz val="6"/>
        <rFont val="Calibri"/>
        <family val="1"/>
      </rPr>
      <t>CANT:</t>
    </r>
  </si>
  <si>
    <r>
      <rPr>
        <b/>
        <sz val="6"/>
        <rFont val="Calibri"/>
        <family val="1"/>
      </rPr>
      <t>I. EQUIPO</t>
    </r>
  </si>
  <si>
    <r>
      <rPr>
        <b/>
        <sz val="6"/>
        <rFont val="Calibri"/>
        <family val="1"/>
      </rPr>
      <t>ID</t>
    </r>
  </si>
  <si>
    <r>
      <rPr>
        <b/>
        <sz val="6"/>
        <rFont val="Calibri"/>
        <family val="1"/>
      </rPr>
      <t>DESCRIPCIÓN</t>
    </r>
  </si>
  <si>
    <r>
      <rPr>
        <b/>
        <sz val="6"/>
        <rFont val="Calibri"/>
        <family val="1"/>
      </rPr>
      <t>TIPO</t>
    </r>
  </si>
  <si>
    <r>
      <rPr>
        <b/>
        <sz val="6"/>
        <rFont val="Calibri"/>
        <family val="1"/>
      </rPr>
      <t>TARIFA/HORA</t>
    </r>
  </si>
  <si>
    <r>
      <rPr>
        <b/>
        <sz val="6"/>
        <rFont val="Calibri"/>
        <family val="1"/>
      </rPr>
      <t>RENDIMIENTO</t>
    </r>
  </si>
  <si>
    <r>
      <rPr>
        <b/>
        <sz val="6"/>
        <rFont val="Calibri"/>
        <family val="1"/>
      </rPr>
      <t>VALOR - UNIT.</t>
    </r>
  </si>
  <si>
    <r>
      <rPr>
        <sz val="6"/>
        <rFont val="Calibri"/>
        <family val="1"/>
      </rPr>
      <t>E16</t>
    </r>
  </si>
  <si>
    <r>
      <rPr>
        <sz val="6"/>
        <rFont val="Calibri"/>
        <family val="1"/>
      </rPr>
      <t>Retroexcavadora de oruga</t>
    </r>
  </si>
  <si>
    <r>
      <rPr>
        <sz val="6"/>
        <rFont val="Calibri"/>
        <family val="1"/>
      </rPr>
      <t>M. PESADA</t>
    </r>
  </si>
  <si>
    <r>
      <rPr>
        <sz val="6"/>
        <rFont val="Calibri"/>
        <family val="1"/>
      </rPr>
      <t>$                                     -</t>
    </r>
  </si>
  <si>
    <r>
      <rPr>
        <sz val="6"/>
        <rFont val="Calibri"/>
        <family val="1"/>
      </rPr>
      <t>$                                        -</t>
    </r>
  </si>
  <si>
    <r>
      <rPr>
        <sz val="6"/>
        <rFont val="Calibri"/>
        <family val="1"/>
      </rPr>
      <t>HM</t>
    </r>
  </si>
  <si>
    <r>
      <rPr>
        <sz val="6"/>
        <rFont val="Calibri"/>
        <family val="1"/>
      </rPr>
      <t>HERRAMIENTA MENOR</t>
    </r>
  </si>
  <si>
    <r>
      <rPr>
        <b/>
        <sz val="6"/>
        <rFont val="Calibri"/>
        <family val="1"/>
      </rPr>
      <t>SUB-TOTAL</t>
    </r>
  </si>
  <si>
    <r>
      <rPr>
        <b/>
        <sz val="6"/>
        <rFont val="Calibri"/>
        <family val="1"/>
      </rPr>
      <t>II. MATERIALES EN OBRA</t>
    </r>
  </si>
  <si>
    <r>
      <rPr>
        <b/>
        <sz val="6"/>
        <rFont val="Calibri"/>
        <family val="1"/>
      </rPr>
      <t>UNIDAD</t>
    </r>
  </si>
  <si>
    <r>
      <rPr>
        <b/>
        <sz val="6"/>
        <rFont val="Calibri"/>
        <family val="1"/>
      </rPr>
      <t>PRECIO - UNIT.</t>
    </r>
  </si>
  <si>
    <r>
      <rPr>
        <b/>
        <sz val="6"/>
        <rFont val="Calibri"/>
        <family val="1"/>
      </rPr>
      <t>CANTIDAD</t>
    </r>
  </si>
  <si>
    <r>
      <rPr>
        <sz val="6"/>
        <rFont val="Calibri"/>
        <family val="1"/>
      </rPr>
      <t>m3</t>
    </r>
  </si>
  <si>
    <r>
      <rPr>
        <b/>
        <sz val="6"/>
        <rFont val="Calibri"/>
        <family val="1"/>
      </rPr>
      <t>III. TRANSPORTES</t>
    </r>
  </si>
  <si>
    <r>
      <rPr>
        <b/>
        <sz val="6"/>
        <rFont val="Calibri"/>
        <family val="1"/>
      </rPr>
      <t>MATERIAL</t>
    </r>
  </si>
  <si>
    <r>
      <rPr>
        <b/>
        <sz val="6"/>
        <rFont val="Calibri"/>
        <family val="1"/>
      </rPr>
      <t xml:space="preserve">VOL - PESO O
</t>
    </r>
    <r>
      <rPr>
        <b/>
        <sz val="6"/>
        <rFont val="Calibri"/>
        <family val="1"/>
      </rPr>
      <t>CANT.</t>
    </r>
  </si>
  <si>
    <r>
      <rPr>
        <b/>
        <sz val="6"/>
        <rFont val="Calibri"/>
        <family val="1"/>
      </rPr>
      <t>DISTANCIA</t>
    </r>
  </si>
  <si>
    <r>
      <rPr>
        <b/>
        <sz val="6"/>
        <rFont val="Calibri"/>
        <family val="1"/>
      </rPr>
      <t>M3-KM</t>
    </r>
  </si>
  <si>
    <r>
      <rPr>
        <b/>
        <sz val="6"/>
        <rFont val="Calibri"/>
        <family val="1"/>
      </rPr>
      <t>TARIFA</t>
    </r>
  </si>
  <si>
    <r>
      <rPr>
        <sz val="6"/>
        <rFont val="Calibri"/>
        <family val="1"/>
      </rPr>
      <t>$                                           -</t>
    </r>
  </si>
  <si>
    <r>
      <rPr>
        <b/>
        <sz val="6"/>
        <rFont val="Calibri"/>
        <family val="1"/>
      </rPr>
      <t>IV. MANO DE OBRA</t>
    </r>
  </si>
  <si>
    <r>
      <rPr>
        <b/>
        <sz val="6"/>
        <rFont val="Calibri"/>
        <family val="1"/>
      </rPr>
      <t>CUADRILLA</t>
    </r>
  </si>
  <si>
    <r>
      <rPr>
        <b/>
        <sz val="6"/>
        <rFont val="Calibri"/>
        <family val="1"/>
      </rPr>
      <t>JORNAL TOTAL</t>
    </r>
  </si>
  <si>
    <r>
      <rPr>
        <sz val="6"/>
        <rFont val="Calibri"/>
        <family val="1"/>
      </rPr>
      <t>C3</t>
    </r>
  </si>
  <si>
    <r>
      <rPr>
        <sz val="6"/>
        <rFont val="Calibri"/>
        <family val="1"/>
      </rPr>
      <t>CUAD. OC 1:4</t>
    </r>
  </si>
  <si>
    <r>
      <rPr>
        <sz val="6"/>
        <rFont val="Calibri"/>
        <family val="1"/>
      </rPr>
      <t>JOR</t>
    </r>
  </si>
  <si>
    <r>
      <rPr>
        <b/>
        <sz val="6"/>
        <rFont val="Calibri"/>
        <family val="1"/>
      </rPr>
      <t>TOTAL COSTO DIRECTO</t>
    </r>
  </si>
  <si>
    <r>
      <rPr>
        <b/>
        <sz val="6"/>
        <rFont val="Calibri"/>
        <family val="1"/>
      </rPr>
      <t>M2</t>
    </r>
  </si>
  <si>
    <r>
      <rPr>
        <sz val="6"/>
        <rFont val="Calibri"/>
        <family val="1"/>
      </rPr>
      <t>M11</t>
    </r>
  </si>
  <si>
    <r>
      <rPr>
        <sz val="6"/>
        <rFont val="Calibri"/>
        <family val="1"/>
      </rPr>
      <t>Varas de madera</t>
    </r>
  </si>
  <si>
    <r>
      <rPr>
        <sz val="6"/>
        <rFont val="Calibri"/>
        <family val="1"/>
      </rPr>
      <t>und</t>
    </r>
  </si>
  <si>
    <r>
      <rPr>
        <sz val="6"/>
        <rFont val="Calibri"/>
        <family val="1"/>
      </rPr>
      <t>M2</t>
    </r>
  </si>
  <si>
    <r>
      <rPr>
        <sz val="6"/>
        <rFont val="Calibri"/>
        <family val="1"/>
      </rPr>
      <t>Clavos y puntillas variadas</t>
    </r>
  </si>
  <si>
    <r>
      <rPr>
        <sz val="6"/>
        <rFont val="Calibri"/>
        <family val="1"/>
      </rPr>
      <t>Kg</t>
    </r>
  </si>
  <si>
    <r>
      <rPr>
        <sz val="6"/>
        <rFont val="Calibri"/>
        <family val="1"/>
      </rPr>
      <t>M3</t>
    </r>
  </si>
  <si>
    <r>
      <rPr>
        <sz val="6"/>
        <rFont val="Calibri"/>
        <family val="1"/>
      </rPr>
      <t>Alambre negro para amarres</t>
    </r>
  </si>
  <si>
    <r>
      <rPr>
        <sz val="6"/>
        <rFont val="Calibri"/>
        <family val="1"/>
      </rPr>
      <t>M10</t>
    </r>
  </si>
  <si>
    <r>
      <rPr>
        <sz val="6"/>
        <rFont val="Calibri"/>
        <family val="1"/>
      </rPr>
      <t>Polisombra</t>
    </r>
  </si>
  <si>
    <r>
      <rPr>
        <sz val="6"/>
        <rFont val="Calibri"/>
        <family val="1"/>
      </rPr>
      <t>m2</t>
    </r>
  </si>
  <si>
    <r>
      <rPr>
        <sz val="6"/>
        <rFont val="Calibri"/>
        <family val="1"/>
      </rPr>
      <t>M12</t>
    </r>
  </si>
  <si>
    <r>
      <rPr>
        <sz val="6"/>
        <rFont val="Calibri"/>
        <family val="1"/>
      </rPr>
      <t>Señalización preventiva, avisos, vallas</t>
    </r>
  </si>
  <si>
    <r>
      <rPr>
        <sz val="6"/>
        <rFont val="Calibri"/>
        <family val="1"/>
      </rPr>
      <t>Und</t>
    </r>
  </si>
  <si>
    <r>
      <rPr>
        <sz val="6"/>
        <rFont val="Calibri"/>
        <family val="1"/>
      </rPr>
      <t>M13</t>
    </r>
  </si>
  <si>
    <r>
      <rPr>
        <sz val="6"/>
        <rFont val="Calibri"/>
        <family val="1"/>
      </rPr>
      <t>Cinta de seguridad</t>
    </r>
  </si>
  <si>
    <r>
      <rPr>
        <sz val="6"/>
        <rFont val="Calibri"/>
        <family val="1"/>
      </rPr>
      <t>ml</t>
    </r>
  </si>
  <si>
    <r>
      <rPr>
        <b/>
        <sz val="6"/>
        <rFont val="Calibri"/>
        <family val="1"/>
      </rPr>
      <t>$                                       -</t>
    </r>
  </si>
  <si>
    <r>
      <rPr>
        <sz val="6"/>
        <rFont val="Calibri"/>
        <family val="1"/>
      </rPr>
      <t>C1</t>
    </r>
  </si>
  <si>
    <r>
      <rPr>
        <sz val="6"/>
        <rFont val="Calibri"/>
        <family val="1"/>
      </rPr>
      <t>CUAD. TOPOGRAFICA</t>
    </r>
  </si>
  <si>
    <t xml:space="preserve">Localizacion y replanteo </t>
  </si>
  <si>
    <r>
      <rPr>
        <sz val="6"/>
        <rFont val="Calibri"/>
        <family val="1"/>
      </rPr>
      <t>E6</t>
    </r>
  </si>
  <si>
    <r>
      <rPr>
        <sz val="6"/>
        <rFont val="Calibri"/>
        <family val="1"/>
      </rPr>
      <t>Vibrocompactador 10 Ton</t>
    </r>
  </si>
  <si>
    <r>
      <rPr>
        <sz val="6"/>
        <rFont val="Calibri"/>
        <family val="1"/>
      </rPr>
      <t>E7</t>
    </r>
  </si>
  <si>
    <r>
      <rPr>
        <sz val="6"/>
        <rFont val="Calibri"/>
        <family val="1"/>
      </rPr>
      <t>Volqueta de 15 mts</t>
    </r>
  </si>
  <si>
    <r>
      <rPr>
        <sz val="6"/>
        <rFont val="Calibri"/>
        <family val="1"/>
      </rPr>
      <t>E9</t>
    </r>
  </si>
  <si>
    <r>
      <rPr>
        <sz val="6"/>
        <rFont val="Calibri"/>
        <family val="1"/>
      </rPr>
      <t>Carrotanque con flauta</t>
    </r>
  </si>
  <si>
    <r>
      <rPr>
        <sz val="6"/>
        <rFont val="Calibri"/>
        <family val="1"/>
      </rPr>
      <t>E24</t>
    </r>
  </si>
  <si>
    <r>
      <rPr>
        <sz val="6"/>
        <rFont val="Calibri"/>
        <family val="1"/>
      </rPr>
      <t>M5</t>
    </r>
  </si>
  <si>
    <r>
      <rPr>
        <sz val="6"/>
        <rFont val="Calibri"/>
        <family val="1"/>
      </rPr>
      <t>Material Seleccionado</t>
    </r>
  </si>
  <si>
    <r>
      <rPr>
        <sz val="6"/>
        <rFont val="Calibri"/>
        <family val="1"/>
      </rPr>
      <t>M6</t>
    </r>
  </si>
  <si>
    <r>
      <rPr>
        <sz val="6"/>
        <rFont val="Calibri"/>
        <family val="1"/>
      </rPr>
      <t>Agua</t>
    </r>
  </si>
  <si>
    <r>
      <rPr>
        <sz val="6"/>
        <rFont val="Calibri"/>
        <family val="1"/>
      </rPr>
      <t>Lt</t>
    </r>
  </si>
  <si>
    <t>Bulldozer</t>
  </si>
  <si>
    <r>
      <rPr>
        <sz val="6"/>
        <rFont val="Calibri"/>
        <family val="1"/>
      </rPr>
      <t>M8</t>
    </r>
  </si>
  <si>
    <r>
      <rPr>
        <sz val="6"/>
        <rFont val="Calibri"/>
        <family val="1"/>
      </rPr>
      <t>Mortero 1:4</t>
    </r>
  </si>
  <si>
    <r>
      <rPr>
        <sz val="6"/>
        <rFont val="Calibri"/>
        <family val="1"/>
      </rPr>
      <t>M17</t>
    </r>
  </si>
  <si>
    <r>
      <rPr>
        <sz val="6"/>
        <rFont val="Calibri"/>
        <family val="1"/>
      </rPr>
      <t>Aditivos para concretos y morteros</t>
    </r>
  </si>
  <si>
    <r>
      <rPr>
        <sz val="6"/>
        <rFont val="Calibri"/>
        <family val="1"/>
      </rPr>
      <t>E21</t>
    </r>
  </si>
  <si>
    <r>
      <rPr>
        <sz val="6"/>
        <rFont val="Calibri"/>
        <family val="1"/>
      </rPr>
      <t>Mezcladora de concreto</t>
    </r>
  </si>
  <si>
    <r>
      <rPr>
        <sz val="6"/>
        <rFont val="Calibri"/>
        <family val="1"/>
      </rPr>
      <t>E. MENOR</t>
    </r>
  </si>
  <si>
    <t>Canrto rodado  seleccionado</t>
  </si>
  <si>
    <r>
      <rPr>
        <sz val="6"/>
        <rFont val="Calibri"/>
        <family val="1"/>
      </rPr>
      <t>C2</t>
    </r>
  </si>
  <si>
    <r>
      <rPr>
        <sz val="6"/>
        <rFont val="Calibri"/>
        <family val="1"/>
      </rPr>
      <t>CUAD. OC 1:2</t>
    </r>
  </si>
  <si>
    <t>SUMINISTRO, TRANSPORTE E INSTALACIÓN DE ENROCADO</t>
  </si>
  <si>
    <t>_______________________________</t>
  </si>
  <si>
    <t>RAFAEL ALTAMIRANDA GONZALEZ</t>
  </si>
  <si>
    <t>T.P: 13202-380607</t>
  </si>
  <si>
    <t>________________________________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</si>
</sst>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7">
    <numFmt numFmtId="164" formatCode="_(* #,##0_);_(* \(#,##0\);_(* &quot;-&quot;_);_(@_)"/>
    <numFmt numFmtId="165" formatCode="_(&quot;$&quot;\ * #,##0.00_);_(&quot;$&quot;\ * \(#,##0.00\);_(&quot;$&quot;\ * &quot;-&quot;??_);_(@_)"/>
    <numFmt numFmtId="166" formatCode="_(* #,##0.00_);_(* \(#,##0.00\);_(* &quot;-&quot;??_);_(@_)"/>
    <numFmt numFmtId="167" formatCode="_-* #,##0.00\ &quot;€&quot;_-;\-* #,##0.00\ &quot;€&quot;_-;_-* &quot;-&quot;??\ &quot;€&quot;_-;_-@_-"/>
    <numFmt numFmtId="168" formatCode="_-* #,##0.00\ _€_-;\-* #,##0.00\ _€_-;_-* &quot;-&quot;??\ _€_-;_-@_-"/>
    <numFmt numFmtId="169" formatCode="#.##000"/>
    <numFmt numFmtId="170" formatCode="\$#.##000\ ;\(\$#.##000\)"/>
    <numFmt numFmtId="171" formatCode="&quot;$&quot;#,##0.00\ ;\(&quot;$&quot;#,##0.00\)"/>
    <numFmt numFmtId="172" formatCode="\$#,##0\ ;\(\$#,##0\)"/>
    <numFmt numFmtId="173" formatCode="_ [$€-2]\ * #,##0.00_ ;_ [$€-2]\ * \-#,##0.00_ ;_ [$€-2]\ * &quot;-&quot;??_ "/>
    <numFmt numFmtId="174" formatCode="#,000"/>
    <numFmt numFmtId="175" formatCode="#,000%"/>
    <numFmt numFmtId="176" formatCode="General;\-#,##0&quot;    &quot;;&quot; -&quot;#&quot;    &quot;"/>
    <numFmt numFmtId="177" formatCode="General_)"/>
    <numFmt numFmtId="178" formatCode="_ &quot;$&quot;\ * #,##0_ ;_ &quot;$&quot;\ * \-#,##0_ ;_ &quot;$&quot;\ * &quot;-&quot;_ ;_ @_ "/>
    <numFmt numFmtId="179" formatCode="_ &quot;$&quot;\ * #,##0.00_ ;_ &quot;$&quot;\ * \-#,##0.00_ ;_ &quot;$&quot;\ * &quot;-&quot;??_ ;_ @_ "/>
    <numFmt numFmtId="180" formatCode="#,##0.0000"/>
    <numFmt numFmtId="181" formatCode="_ * #,##0.00_ ;_ * \-#,##0.00_ ;_ * &quot;-&quot;??_ ;_ @_ "/>
    <numFmt numFmtId="182" formatCode="_-* #,##0.00\ &quot;Pts&quot;_-;\-* #,##0.00\ &quot;Pts&quot;_-;_-* &quot;-&quot;??\ &quot;Pts&quot;_-;_-@_-"/>
    <numFmt numFmtId="183" formatCode="&quot;$&quot;\ #,##0.00"/>
    <numFmt numFmtId="184" formatCode="#,##0.0"/>
    <numFmt numFmtId="185" formatCode="[$$-240A]\ #,##0.00"/>
    <numFmt numFmtId="186" formatCode="\$\ #,##0.00"/>
    <numFmt numFmtId="187" formatCode="0.000"/>
    <numFmt numFmtId="188" formatCode="\$\ 0.00"/>
    <numFmt numFmtId="189" formatCode="0.0"/>
    <numFmt numFmtId="191" formatCode="\$\ #,##0"/>
  </numFmts>
  <fonts count="49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sz val="12"/>
      <name val="Arial"/>
      <family val="2"/>
    </font>
    <font>
      <sz val="12"/>
      <color indexed="24"/>
      <name val="Times New Roman"/>
      <family val="1"/>
    </font>
    <font>
      <sz val="10"/>
      <color indexed="22"/>
      <name val="Arial"/>
      <family val="2"/>
    </font>
    <font>
      <sz val="10"/>
      <color indexed="24"/>
      <name val="Arial"/>
      <family val="2"/>
    </font>
    <font>
      <sz val="8"/>
      <color indexed="24"/>
      <name val="Times New Roman"/>
      <family val="1"/>
    </font>
    <font>
      <b/>
      <sz val="18"/>
      <name val="Arial"/>
      <family val="2"/>
    </font>
    <font>
      <b/>
      <sz val="12"/>
      <name val="Arial"/>
      <family val="2"/>
    </font>
    <font>
      <b/>
      <sz val="10"/>
      <color indexed="9"/>
      <name val="Verdana"/>
      <family val="2"/>
    </font>
    <font>
      <sz val="9"/>
      <name val="宋体"/>
      <charset val="134"/>
    </font>
    <font>
      <b/>
      <sz val="10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10"/>
      <color indexed="8"/>
      <name val="Arial"/>
      <family val="2"/>
    </font>
    <font>
      <u/>
      <sz val="11"/>
      <color indexed="12"/>
      <name val="Calibri"/>
      <family val="2"/>
    </font>
    <font>
      <sz val="11"/>
      <color indexed="8"/>
      <name val="Calibri"/>
      <family val="2"/>
    </font>
    <font>
      <sz val="10"/>
      <name val="Calibri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Calibri"/>
      <family val="2"/>
    </font>
    <font>
      <b/>
      <sz val="8"/>
      <color theme="1"/>
      <name val="Calibri"/>
      <family val="2"/>
    </font>
    <font>
      <sz val="9.5"/>
      <color theme="1"/>
      <name val="Arial"/>
      <family val="2"/>
    </font>
    <font>
      <sz val="11"/>
      <color theme="1"/>
      <name val="Calibri"/>
      <family val="2"/>
    </font>
    <font>
      <sz val="8"/>
      <color theme="1"/>
      <name val="Calibri"/>
      <family val="2"/>
      <scheme val="minor"/>
    </font>
    <font>
      <sz val="9"/>
      <color theme="1"/>
      <name val="Calibri"/>
      <family val="2"/>
    </font>
    <font>
      <sz val="8"/>
      <color theme="1"/>
      <name val="Arial"/>
      <family val="2"/>
    </font>
    <font>
      <sz val="9"/>
      <color theme="1"/>
      <name val="Calibri"/>
      <family val="2"/>
      <scheme val="minor"/>
    </font>
    <font>
      <sz val="7"/>
      <name val="Arial"/>
      <family val="2"/>
    </font>
    <font>
      <sz val="12"/>
      <name val="Courier"/>
      <family val="3"/>
    </font>
    <font>
      <sz val="10"/>
      <name val="Arial"/>
      <family val="2"/>
    </font>
    <font>
      <sz val="12"/>
      <color indexed="24"/>
      <name val="Arial"/>
      <family val="2"/>
    </font>
    <font>
      <u/>
      <sz val="7.5"/>
      <color indexed="12"/>
      <name val="Arial"/>
      <family val="2"/>
    </font>
    <font>
      <sz val="10"/>
      <color indexed="8"/>
      <name val="MS Sans Serif"/>
      <family val="2"/>
    </font>
    <font>
      <sz val="10"/>
      <color rgb="FF000000"/>
      <name val="MS Sans Serif"/>
      <family val="2"/>
    </font>
    <font>
      <sz val="11"/>
      <color indexed="10"/>
      <name val="Calibri"/>
      <family val="2"/>
    </font>
    <font>
      <sz val="8"/>
      <name val="Arial"/>
      <family val="2"/>
    </font>
    <font>
      <sz val="10"/>
      <name val="Arial"/>
      <family val="2"/>
    </font>
    <font>
      <sz val="10"/>
      <color rgb="FF000000"/>
      <name val="Times New Roman"/>
      <charset val="204"/>
    </font>
    <font>
      <b/>
      <sz val="6"/>
      <name val="Calibri"/>
    </font>
    <font>
      <b/>
      <sz val="6"/>
      <name val="Calibri"/>
      <family val="1"/>
    </font>
    <font>
      <b/>
      <sz val="6"/>
      <color rgb="FF000000"/>
      <name val="Calibri"/>
      <family val="2"/>
    </font>
    <font>
      <sz val="6"/>
      <name val="Calibri"/>
    </font>
    <font>
      <sz val="6"/>
      <name val="Calibri"/>
      <family val="1"/>
    </font>
    <font>
      <sz val="6"/>
      <color rgb="FF000000"/>
      <name val="Calibri"/>
      <family val="2"/>
    </font>
    <font>
      <sz val="10"/>
      <color rgb="FF000000"/>
      <name val="Times New Roman"/>
      <family val="1"/>
    </font>
    <font>
      <b/>
      <sz val="6"/>
      <name val="Calibri"/>
      <family val="2"/>
    </font>
    <font>
      <sz val="6"/>
      <name val="Calibri"/>
      <family val="2"/>
    </font>
  </fonts>
  <fills count="2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indexed="9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67">
    <xf numFmtId="0" fontId="0" fillId="0" borderId="0"/>
    <xf numFmtId="166" fontId="1" fillId="0" borderId="0" applyFont="0" applyFill="0" applyBorder="0" applyAlignment="0" applyProtection="0"/>
    <xf numFmtId="0" fontId="2" fillId="0" borderId="0"/>
    <xf numFmtId="0" fontId="3" fillId="0" borderId="0"/>
    <xf numFmtId="169" fontId="5" fillId="0" borderId="0" applyFill="0" applyBorder="0" applyAlignment="0" applyProtection="0"/>
    <xf numFmtId="3" fontId="6" fillId="0" borderId="0" applyFont="0" applyFill="0" applyBorder="0" applyAlignment="0" applyProtection="0"/>
    <xf numFmtId="170" fontId="5" fillId="0" borderId="0" applyFill="0" applyBorder="0" applyAlignment="0" applyProtection="0"/>
    <xf numFmtId="171" fontId="7" fillId="0" borderId="0" applyFont="0" applyFill="0" applyBorder="0" applyAlignment="0" applyProtection="0"/>
    <xf numFmtId="172" fontId="6" fillId="0" borderId="0" applyFont="0" applyFill="0" applyBorder="0" applyAlignment="0" applyProtection="0"/>
    <xf numFmtId="0" fontId="6" fillId="0" borderId="0" applyFont="0" applyFill="0" applyBorder="0" applyAlignment="0" applyProtection="0"/>
    <xf numFmtId="173" fontId="3" fillId="0" borderId="0" applyFont="0" applyFill="0" applyBorder="0" applyAlignment="0" applyProtection="0"/>
    <xf numFmtId="0" fontId="5" fillId="0" borderId="0" applyNumberFormat="0" applyFill="0" applyBorder="0" applyAlignment="0" applyProtection="0"/>
    <xf numFmtId="174" fontId="5" fillId="0" borderId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175" fontId="5" fillId="0" borderId="0" applyFill="0" applyBorder="0" applyAlignment="0" applyProtection="0"/>
    <xf numFmtId="0" fontId="12" fillId="16" borderId="0"/>
    <xf numFmtId="0" fontId="4" fillId="17" borderId="0"/>
    <xf numFmtId="0" fontId="13" fillId="0" borderId="0">
      <alignment vertical="center"/>
    </xf>
    <xf numFmtId="0" fontId="3" fillId="0" borderId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4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6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8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2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5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7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1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" fillId="15" borderId="0" applyNumberFormat="0" applyBorder="0" applyAlignment="0" applyProtection="0"/>
    <xf numFmtId="0" fontId="16" fillId="0" borderId="0">
      <alignment vertical="top"/>
    </xf>
    <xf numFmtId="0" fontId="17" fillId="0" borderId="0" applyNumberFormat="0" applyFill="0" applyBorder="0" applyAlignment="0" applyProtection="0">
      <alignment vertical="top"/>
      <protection locked="0"/>
    </xf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6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76" fontId="3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6" fontId="3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8" fontId="1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165" fontId="18" fillId="0" borderId="0" applyFont="0" applyFill="0" applyBorder="0" applyAlignment="0" applyProtection="0"/>
    <xf numFmtId="0" fontId="3" fillId="0" borderId="0"/>
    <xf numFmtId="0" fontId="19" fillId="0" borderId="0"/>
    <xf numFmtId="0" fontId="3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9" fillId="0" borderId="0"/>
    <xf numFmtId="0" fontId="1" fillId="0" borderId="0"/>
    <xf numFmtId="0" fontId="3" fillId="0" borderId="0"/>
    <xf numFmtId="176" fontId="3" fillId="0" borderId="0"/>
    <xf numFmtId="0" fontId="1" fillId="0" borderId="0"/>
    <xf numFmtId="0" fontId="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0" fontId="1" fillId="3" borderId="3" applyNumberFormat="0" applyFont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" fillId="0" borderId="0"/>
    <xf numFmtId="0" fontId="29" fillId="0" borderId="0" applyBorder="0">
      <alignment vertical="center"/>
    </xf>
    <xf numFmtId="177" fontId="30" fillId="0" borderId="0"/>
    <xf numFmtId="0" fontId="31" fillId="0" borderId="0"/>
    <xf numFmtId="9" fontId="2" fillId="0" borderId="0" applyFont="0" applyFill="0" applyBorder="0" applyAlignment="0" applyProtection="0"/>
    <xf numFmtId="0" fontId="1" fillId="0" borderId="0"/>
    <xf numFmtId="0" fontId="32" fillId="0" borderId="0" applyNumberFormat="0" applyFont="0" applyFill="0" applyBorder="0" applyAlignment="0" applyProtection="0"/>
    <xf numFmtId="0" fontId="32" fillId="0" borderId="0" applyNumberFormat="0" applyFont="0" applyFill="0" applyBorder="0" applyAlignment="0" applyProtection="0"/>
    <xf numFmtId="0" fontId="33" fillId="0" borderId="0" applyNumberFormat="0" applyFill="0" applyBorder="0" applyAlignment="0" applyProtection="0">
      <alignment vertical="top"/>
      <protection locked="0"/>
    </xf>
    <xf numFmtId="164" fontId="2" fillId="0" borderId="0" applyFont="0" applyFill="0" applyBorder="0" applyAlignment="0" applyProtection="0"/>
    <xf numFmtId="164" fontId="1" fillId="0" borderId="0" applyFont="0" applyFill="0" applyBorder="0" applyAlignment="0" applyProtection="0"/>
    <xf numFmtId="0" fontId="1" fillId="0" borderId="0"/>
    <xf numFmtId="0" fontId="34" fillId="0" borderId="0"/>
    <xf numFmtId="0" fontId="35" fillId="0" borderId="0"/>
    <xf numFmtId="0" fontId="36" fillId="0" borderId="0" applyNumberFormat="0" applyFill="0" applyBorder="0" applyAlignment="0" applyProtection="0"/>
    <xf numFmtId="0" fontId="2" fillId="0" borderId="0"/>
    <xf numFmtId="178" fontId="2" fillId="0" borderId="0" applyFont="0" applyFill="0" applyBorder="0" applyAlignment="0" applyProtection="0"/>
    <xf numFmtId="0" fontId="1" fillId="0" borderId="0"/>
    <xf numFmtId="179" fontId="2" fillId="0" borderId="0" applyFont="0" applyFill="0" applyBorder="0" applyAlignment="0" applyProtection="0"/>
    <xf numFmtId="182" fontId="2" fillId="0" borderId="0" applyFont="0" applyFill="0" applyBorder="0" applyAlignment="0" applyProtection="0"/>
    <xf numFmtId="9" fontId="1" fillId="0" borderId="0" applyFont="0" applyFill="0" applyBorder="0" applyAlignment="0" applyProtection="0"/>
    <xf numFmtId="166" fontId="2" fillId="0" borderId="0" applyFont="0" applyFill="0" applyBorder="0" applyAlignment="0" applyProtection="0"/>
    <xf numFmtId="0" fontId="38" fillId="0" borderId="0"/>
    <xf numFmtId="165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9" fontId="18" fillId="0" borderId="0" applyFont="0" applyFill="0" applyBorder="0" applyAlignment="0" applyProtection="0"/>
    <xf numFmtId="0" fontId="39" fillId="0" borderId="0"/>
    <xf numFmtId="0" fontId="46" fillId="0" borderId="0"/>
  </cellStyleXfs>
  <cellXfs count="239">
    <xf numFmtId="0" fontId="0" fillId="0" borderId="0" xfId="0"/>
    <xf numFmtId="0" fontId="14" fillId="0" borderId="0" xfId="0" applyFont="1" applyAlignment="1">
      <alignment horizontal="justify" vertical="center" wrapText="1"/>
    </xf>
    <xf numFmtId="0" fontId="15" fillId="0" borderId="0" xfId="0" applyFont="1" applyAlignment="1">
      <alignment vertical="center"/>
    </xf>
    <xf numFmtId="0" fontId="23" fillId="0" borderId="0" xfId="0" applyFont="1"/>
    <xf numFmtId="0" fontId="0" fillId="0" borderId="0" xfId="0" applyAlignment="1">
      <alignment vertical="center"/>
    </xf>
    <xf numFmtId="0" fontId="20" fillId="0" borderId="4" xfId="0" applyFont="1" applyBorder="1" applyAlignment="1">
      <alignment horizontal="center" vertical="center" wrapText="1"/>
    </xf>
    <xf numFmtId="0" fontId="24" fillId="0" borderId="4" xfId="0" applyFont="1" applyBorder="1" applyAlignment="1">
      <alignment horizontal="center" vertical="center" wrapText="1"/>
    </xf>
    <xf numFmtId="0" fontId="24" fillId="0" borderId="6" xfId="0" applyFont="1" applyBorder="1" applyAlignment="1">
      <alignment horizontal="center" vertical="center" wrapText="1"/>
    </xf>
    <xf numFmtId="0" fontId="23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4" fillId="0" borderId="4" xfId="0" applyFont="1" applyBorder="1" applyAlignment="1">
      <alignment vertical="center" wrapText="1"/>
    </xf>
    <xf numFmtId="0" fontId="24" fillId="0" borderId="6" xfId="0" applyFont="1" applyBorder="1" applyAlignment="1">
      <alignment horizontal="right" vertical="center" wrapText="1"/>
    </xf>
    <xf numFmtId="0" fontId="24" fillId="0" borderId="0" xfId="0" applyFont="1" applyAlignment="1">
      <alignment vertical="center" wrapText="1"/>
    </xf>
    <xf numFmtId="0" fontId="28" fillId="0" borderId="0" xfId="0" applyFont="1" applyAlignment="1">
      <alignment vertical="center"/>
    </xf>
    <xf numFmtId="0" fontId="4" fillId="18" borderId="1" xfId="2" applyFont="1" applyFill="1" applyBorder="1" applyAlignment="1">
      <alignment horizontal="center"/>
    </xf>
    <xf numFmtId="179" fontId="4" fillId="18" borderId="1" xfId="157" applyFont="1" applyFill="1" applyBorder="1" applyAlignment="1">
      <alignment horizontal="right"/>
    </xf>
    <xf numFmtId="0" fontId="4" fillId="0" borderId="0" xfId="2" applyFont="1" applyAlignment="1">
      <alignment horizontal="center"/>
    </xf>
    <xf numFmtId="0" fontId="37" fillId="0" borderId="1" xfId="2" applyFont="1" applyBorder="1" applyAlignment="1">
      <alignment horizontal="left"/>
    </xf>
    <xf numFmtId="180" fontId="37" fillId="0" borderId="1" xfId="2" applyNumberFormat="1" applyFont="1" applyBorder="1" applyAlignment="1">
      <alignment horizontal="center"/>
    </xf>
    <xf numFmtId="179" fontId="37" fillId="0" borderId="1" xfId="157" applyFont="1" applyBorder="1" applyAlignment="1">
      <alignment horizontal="right"/>
    </xf>
    <xf numFmtId="0" fontId="2" fillId="0" borderId="0" xfId="2"/>
    <xf numFmtId="0" fontId="37" fillId="0" borderId="1" xfId="2" applyFont="1" applyBorder="1" applyAlignment="1">
      <alignment horizontal="center" wrapText="1"/>
    </xf>
    <xf numFmtId="0" fontId="37" fillId="0" borderId="1" xfId="2" applyFont="1" applyBorder="1"/>
    <xf numFmtId="0" fontId="37" fillId="19" borderId="1" xfId="2" applyFont="1" applyFill="1" applyBorder="1"/>
    <xf numFmtId="0" fontId="37" fillId="19" borderId="1" xfId="2" applyFont="1" applyFill="1" applyBorder="1" applyAlignment="1">
      <alignment horizontal="center" wrapText="1"/>
    </xf>
    <xf numFmtId="0" fontId="37" fillId="19" borderId="1" xfId="2" applyFont="1" applyFill="1" applyBorder="1" applyAlignment="1">
      <alignment horizontal="center"/>
    </xf>
    <xf numFmtId="3" fontId="37" fillId="0" borderId="1" xfId="2" applyNumberFormat="1" applyFont="1" applyBorder="1" applyAlignment="1">
      <alignment horizontal="center"/>
    </xf>
    <xf numFmtId="0" fontId="37" fillId="2" borderId="1" xfId="2" applyFont="1" applyFill="1" applyBorder="1" applyAlignment="1">
      <alignment wrapText="1"/>
    </xf>
    <xf numFmtId="0" fontId="37" fillId="2" borderId="1" xfId="2" applyFont="1" applyFill="1" applyBorder="1" applyAlignment="1">
      <alignment horizontal="left" wrapText="1"/>
    </xf>
    <xf numFmtId="0" fontId="37" fillId="0" borderId="1" xfId="2" applyFont="1" applyBorder="1" applyAlignment="1">
      <alignment wrapText="1"/>
    </xf>
    <xf numFmtId="0" fontId="37" fillId="0" borderId="1" xfId="2" applyFont="1" applyBorder="1" applyAlignment="1">
      <alignment horizontal="left" wrapText="1"/>
    </xf>
    <xf numFmtId="181" fontId="37" fillId="0" borderId="1" xfId="143" applyNumberFormat="1" applyFont="1" applyBorder="1" applyAlignment="1">
      <alignment horizontal="center"/>
    </xf>
    <xf numFmtId="0" fontId="37" fillId="2" borderId="1" xfId="2" applyFont="1" applyFill="1" applyBorder="1" applyAlignment="1">
      <alignment horizontal="left"/>
    </xf>
    <xf numFmtId="0" fontId="37" fillId="0" borderId="1" xfId="2" applyFont="1" applyBorder="1" applyAlignment="1">
      <alignment vertical="center" wrapText="1"/>
    </xf>
    <xf numFmtId="179" fontId="37" fillId="0" borderId="1" xfId="157" applyFont="1" applyBorder="1" applyAlignment="1">
      <alignment horizontal="center"/>
    </xf>
    <xf numFmtId="0" fontId="37" fillId="0" borderId="1" xfId="2" applyFont="1" applyBorder="1" applyAlignment="1">
      <alignment horizontal="center"/>
    </xf>
    <xf numFmtId="3" fontId="37" fillId="0" borderId="1" xfId="2" applyNumberFormat="1" applyFont="1" applyBorder="1" applyAlignment="1">
      <alignment horizontal="center" vertical="center" wrapText="1"/>
    </xf>
    <xf numFmtId="0" fontId="37" fillId="2" borderId="1" xfId="2" applyFont="1" applyFill="1" applyBorder="1" applyAlignment="1">
      <alignment vertical="center" wrapText="1"/>
    </xf>
    <xf numFmtId="3" fontId="37" fillId="2" borderId="1" xfId="2" applyNumberFormat="1" applyFont="1" applyFill="1" applyBorder="1" applyAlignment="1">
      <alignment horizontal="center" vertical="center" wrapText="1"/>
    </xf>
    <xf numFmtId="0" fontId="37" fillId="2" borderId="1" xfId="2" applyFont="1" applyFill="1" applyBorder="1" applyAlignment="1">
      <alignment horizontal="center" wrapText="1"/>
    </xf>
    <xf numFmtId="179" fontId="37" fillId="0" borderId="1" xfId="157" applyFont="1" applyBorder="1" applyAlignment="1">
      <alignment horizontal="center" vertical="center"/>
    </xf>
    <xf numFmtId="0" fontId="37" fillId="0" borderId="1" xfId="2" applyFont="1" applyBorder="1" applyAlignment="1">
      <alignment vertical="center"/>
    </xf>
    <xf numFmtId="183" fontId="37" fillId="0" borderId="1" xfId="158" applyNumberFormat="1" applyFont="1" applyBorder="1" applyAlignment="1">
      <alignment horizontal="center"/>
    </xf>
    <xf numFmtId="0" fontId="37" fillId="2" borderId="1" xfId="2" applyFont="1" applyFill="1" applyBorder="1"/>
    <xf numFmtId="184" fontId="37" fillId="0" borderId="1" xfId="2" applyNumberFormat="1" applyFont="1" applyBorder="1" applyAlignment="1">
      <alignment horizontal="center"/>
    </xf>
    <xf numFmtId="0" fontId="2" fillId="0" borderId="0" xfId="2" applyAlignment="1">
      <alignment horizontal="center"/>
    </xf>
    <xf numFmtId="179" fontId="0" fillId="0" borderId="0" xfId="157" applyFont="1" applyAlignment="1">
      <alignment horizontal="right"/>
    </xf>
    <xf numFmtId="49" fontId="4" fillId="0" borderId="0" xfId="2" applyNumberFormat="1" applyFont="1" applyAlignment="1">
      <alignment horizontal="center"/>
    </xf>
    <xf numFmtId="179" fontId="20" fillId="0" borderId="0" xfId="157" applyFont="1" applyAlignment="1">
      <alignment horizontal="center"/>
    </xf>
    <xf numFmtId="49" fontId="2" fillId="0" borderId="0" xfId="2" applyNumberFormat="1" applyAlignment="1">
      <alignment horizontal="center"/>
    </xf>
    <xf numFmtId="179" fontId="37" fillId="0" borderId="1" xfId="157" applyFont="1" applyBorder="1" applyAlignment="1">
      <alignment horizontal="left" vertical="center"/>
    </xf>
    <xf numFmtId="185" fontId="0" fillId="0" borderId="0" xfId="0" applyNumberFormat="1"/>
    <xf numFmtId="4" fontId="0" fillId="0" borderId="0" xfId="0" applyNumberFormat="1"/>
    <xf numFmtId="0" fontId="20" fillId="0" borderId="0" xfId="0" applyFont="1"/>
    <xf numFmtId="185" fontId="20" fillId="0" borderId="0" xfId="0" applyNumberFormat="1" applyFont="1"/>
    <xf numFmtId="166" fontId="0" fillId="0" borderId="0" xfId="1" applyFont="1"/>
    <xf numFmtId="0" fontId="39" fillId="0" borderId="0" xfId="165" applyAlignment="1">
      <alignment horizontal="left" vertical="top"/>
    </xf>
    <xf numFmtId="0" fontId="40" fillId="0" borderId="23" xfId="165" applyFont="1" applyBorder="1" applyAlignment="1">
      <alignment horizontal="center" vertical="top" wrapText="1"/>
    </xf>
    <xf numFmtId="0" fontId="43" fillId="0" borderId="23" xfId="165" applyFont="1" applyBorder="1" applyAlignment="1">
      <alignment horizontal="center" vertical="top" wrapText="1"/>
    </xf>
    <xf numFmtId="187" fontId="45" fillId="0" borderId="23" xfId="165" applyNumberFormat="1" applyFont="1" applyBorder="1" applyAlignment="1">
      <alignment horizontal="center" vertical="top" shrinkToFit="1"/>
    </xf>
    <xf numFmtId="186" fontId="45" fillId="0" borderId="23" xfId="165" applyNumberFormat="1" applyFont="1" applyBorder="1" applyAlignment="1">
      <alignment horizontal="center" vertical="top" shrinkToFit="1"/>
    </xf>
    <xf numFmtId="0" fontId="39" fillId="0" borderId="23" xfId="165" applyBorder="1" applyAlignment="1">
      <alignment horizontal="left" wrapText="1"/>
    </xf>
    <xf numFmtId="188" fontId="45" fillId="0" borderId="23" xfId="165" applyNumberFormat="1" applyFont="1" applyBorder="1" applyAlignment="1">
      <alignment horizontal="center" vertical="top" shrinkToFit="1"/>
    </xf>
    <xf numFmtId="186" fontId="42" fillId="0" borderId="23" xfId="165" applyNumberFormat="1" applyFont="1" applyBorder="1" applyAlignment="1">
      <alignment horizontal="center" vertical="top" shrinkToFit="1"/>
    </xf>
    <xf numFmtId="0" fontId="40" fillId="0" borderId="23" xfId="165" applyFont="1" applyBorder="1" applyAlignment="1">
      <alignment horizontal="right" vertical="top" wrapText="1" indent="1"/>
    </xf>
    <xf numFmtId="0" fontId="43" fillId="0" borderId="23" xfId="165" applyFont="1" applyBorder="1" applyAlignment="1">
      <alignment horizontal="right" vertical="top" wrapText="1" indent="1"/>
    </xf>
    <xf numFmtId="188" fontId="42" fillId="0" borderId="23" xfId="165" applyNumberFormat="1" applyFont="1" applyBorder="1" applyAlignment="1">
      <alignment horizontal="center" vertical="top" shrinkToFit="1"/>
    </xf>
    <xf numFmtId="0" fontId="43" fillId="0" borderId="23" xfId="165" applyFont="1" applyBorder="1" applyAlignment="1">
      <alignment horizontal="left" vertical="top" wrapText="1"/>
    </xf>
    <xf numFmtId="0" fontId="40" fillId="0" borderId="23" xfId="165" applyFont="1" applyBorder="1" applyAlignment="1">
      <alignment horizontal="left" vertical="top" wrapText="1" indent="3"/>
    </xf>
    <xf numFmtId="0" fontId="41" fillId="0" borderId="0" xfId="165" applyFont="1" applyAlignment="1">
      <alignment vertical="top" wrapText="1"/>
    </xf>
    <xf numFmtId="0" fontId="40" fillId="0" borderId="0" xfId="165" applyFont="1" applyAlignment="1">
      <alignment vertical="top" wrapText="1"/>
    </xf>
    <xf numFmtId="2" fontId="45" fillId="0" borderId="23" xfId="165" applyNumberFormat="1" applyFont="1" applyBorder="1" applyAlignment="1">
      <alignment horizontal="center" vertical="top" shrinkToFit="1"/>
    </xf>
    <xf numFmtId="0" fontId="43" fillId="0" borderId="23" xfId="0" applyFont="1" applyBorder="1" applyAlignment="1">
      <alignment horizontal="center" vertical="top" wrapText="1"/>
    </xf>
    <xf numFmtId="187" fontId="45" fillId="0" borderId="23" xfId="0" applyNumberFormat="1" applyFont="1" applyBorder="1" applyAlignment="1">
      <alignment horizontal="center" vertical="top" shrinkToFit="1"/>
    </xf>
    <xf numFmtId="186" fontId="45" fillId="0" borderId="23" xfId="0" applyNumberFormat="1" applyFont="1" applyBorder="1" applyAlignment="1">
      <alignment horizontal="center" vertical="top" shrinkToFit="1"/>
    </xf>
    <xf numFmtId="0" fontId="0" fillId="0" borderId="0" xfId="0" applyAlignment="1">
      <alignment horizontal="left" vertical="top"/>
    </xf>
    <xf numFmtId="0" fontId="46" fillId="0" borderId="0" xfId="166" applyAlignment="1">
      <alignment horizontal="left" vertical="top"/>
    </xf>
    <xf numFmtId="0" fontId="47" fillId="0" borderId="23" xfId="166" applyFont="1" applyBorder="1" applyAlignment="1">
      <alignment horizontal="center" vertical="top" wrapText="1"/>
    </xf>
    <xf numFmtId="0" fontId="48" fillId="0" borderId="23" xfId="166" applyFont="1" applyBorder="1" applyAlignment="1">
      <alignment horizontal="center" vertical="top" wrapText="1"/>
    </xf>
    <xf numFmtId="187" fontId="45" fillId="0" borderId="23" xfId="166" applyNumberFormat="1" applyFont="1" applyBorder="1" applyAlignment="1">
      <alignment horizontal="center" vertical="top" shrinkToFit="1"/>
    </xf>
    <xf numFmtId="186" fontId="45" fillId="0" borderId="23" xfId="166" applyNumberFormat="1" applyFont="1" applyBorder="1" applyAlignment="1">
      <alignment horizontal="center" vertical="top" shrinkToFit="1"/>
    </xf>
    <xf numFmtId="0" fontId="46" fillId="0" borderId="23" xfId="166" applyBorder="1" applyAlignment="1">
      <alignment horizontal="left" wrapText="1"/>
    </xf>
    <xf numFmtId="188" fontId="45" fillId="0" borderId="23" xfId="166" applyNumberFormat="1" applyFont="1" applyBorder="1" applyAlignment="1">
      <alignment horizontal="center" vertical="top" shrinkToFit="1"/>
    </xf>
    <xf numFmtId="186" fontId="42" fillId="0" borderId="23" xfId="166" applyNumberFormat="1" applyFont="1" applyBorder="1" applyAlignment="1">
      <alignment horizontal="center" vertical="top" shrinkToFit="1"/>
    </xf>
    <xf numFmtId="0" fontId="48" fillId="0" borderId="23" xfId="166" applyFont="1" applyBorder="1" applyAlignment="1">
      <alignment horizontal="left" vertical="top" wrapText="1"/>
    </xf>
    <xf numFmtId="0" fontId="47" fillId="0" borderId="23" xfId="166" applyFont="1" applyBorder="1" applyAlignment="1">
      <alignment horizontal="left" vertical="top" wrapText="1" indent="3"/>
    </xf>
    <xf numFmtId="0" fontId="47" fillId="0" borderId="23" xfId="166" applyFont="1" applyBorder="1" applyAlignment="1">
      <alignment horizontal="right" vertical="top" wrapText="1" indent="1"/>
    </xf>
    <xf numFmtId="0" fontId="48" fillId="0" borderId="23" xfId="166" applyFont="1" applyBorder="1" applyAlignment="1">
      <alignment horizontal="right" vertical="top" wrapText="1" indent="1"/>
    </xf>
    <xf numFmtId="188" fontId="42" fillId="0" borderId="23" xfId="166" applyNumberFormat="1" applyFont="1" applyBorder="1" applyAlignment="1">
      <alignment horizontal="center" vertical="top" shrinkToFit="1"/>
    </xf>
    <xf numFmtId="0" fontId="46" fillId="0" borderId="0" xfId="166" applyAlignment="1">
      <alignment vertical="top" wrapText="1"/>
    </xf>
    <xf numFmtId="189" fontId="45" fillId="0" borderId="23" xfId="166" applyNumberFormat="1" applyFont="1" applyBorder="1" applyAlignment="1">
      <alignment horizontal="center" vertical="top" shrinkToFit="1"/>
    </xf>
    <xf numFmtId="0" fontId="40" fillId="0" borderId="0" xfId="165" applyFont="1" applyAlignment="1">
      <alignment horizontal="left" vertical="top" wrapText="1"/>
    </xf>
    <xf numFmtId="186" fontId="42" fillId="0" borderId="0" xfId="165" applyNumberFormat="1" applyFont="1" applyAlignment="1">
      <alignment horizontal="left" vertical="top" shrinkToFit="1"/>
    </xf>
    <xf numFmtId="0" fontId="20" fillId="0" borderId="0" xfId="0" applyFont="1" applyAlignment="1">
      <alignment horizontal="center" vertical="center"/>
    </xf>
    <xf numFmtId="0" fontId="21" fillId="0" borderId="12" xfId="0" applyFont="1" applyBorder="1" applyAlignment="1">
      <alignment horizontal="center" vertical="center" wrapText="1"/>
    </xf>
    <xf numFmtId="0" fontId="21" fillId="0" borderId="13" xfId="0" applyFont="1" applyBorder="1" applyAlignment="1">
      <alignment horizontal="center" vertical="center" wrapText="1"/>
    </xf>
    <xf numFmtId="0" fontId="21" fillId="0" borderId="17" xfId="0" applyFont="1" applyBorder="1" applyAlignment="1">
      <alignment horizontal="center" vertical="center" wrapText="1"/>
    </xf>
    <xf numFmtId="0" fontId="22" fillId="0" borderId="18" xfId="0" applyFont="1" applyBorder="1" applyAlignment="1">
      <alignment horizontal="center" vertical="center" wrapText="1"/>
    </xf>
    <xf numFmtId="0" fontId="22" fillId="0" borderId="13" xfId="0" applyFont="1" applyBorder="1" applyAlignment="1">
      <alignment horizontal="center" vertical="center" wrapText="1"/>
    </xf>
    <xf numFmtId="0" fontId="22" fillId="0" borderId="17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0" fillId="0" borderId="0" xfId="0" applyFont="1" applyAlignment="1">
      <alignment horizontal="center" vertical="center" wrapText="1"/>
    </xf>
    <xf numFmtId="0" fontId="24" fillId="0" borderId="2" xfId="0" applyFont="1" applyBorder="1" applyAlignment="1">
      <alignment horizontal="left" vertical="center" wrapText="1"/>
    </xf>
    <xf numFmtId="0" fontId="24" fillId="0" borderId="15" xfId="0" applyFont="1" applyBorder="1" applyAlignment="1">
      <alignment horizontal="left" vertical="center" wrapText="1"/>
    </xf>
    <xf numFmtId="0" fontId="24" fillId="0" borderId="16" xfId="0" applyFont="1" applyBorder="1" applyAlignment="1">
      <alignment horizontal="left" vertical="center" wrapText="1"/>
    </xf>
    <xf numFmtId="0" fontId="20" fillId="0" borderId="8" xfId="0" applyFont="1" applyBorder="1" applyAlignment="1">
      <alignment horizontal="left" vertical="center" wrapText="1"/>
    </xf>
    <xf numFmtId="0" fontId="20" fillId="0" borderId="9" xfId="0" applyFont="1" applyBorder="1" applyAlignment="1">
      <alignment horizontal="left" vertical="center" wrapText="1"/>
    </xf>
    <xf numFmtId="0" fontId="20" fillId="0" borderId="10" xfId="0" applyFont="1" applyBorder="1" applyAlignment="1">
      <alignment horizontal="left" vertical="center" wrapText="1"/>
    </xf>
    <xf numFmtId="0" fontId="20" fillId="0" borderId="1" xfId="0" applyFont="1" applyBorder="1" applyAlignment="1">
      <alignment horizontal="center" vertical="center" wrapText="1"/>
    </xf>
    <xf numFmtId="0" fontId="20" fillId="0" borderId="5" xfId="0" applyFont="1" applyBorder="1" applyAlignment="1">
      <alignment horizontal="center" vertical="center" wrapText="1"/>
    </xf>
    <xf numFmtId="14" fontId="24" fillId="0" borderId="1" xfId="0" applyNumberFormat="1" applyFont="1" applyBorder="1" applyAlignment="1">
      <alignment horizontal="center" vertical="center" wrapText="1"/>
    </xf>
    <xf numFmtId="0" fontId="24" fillId="0" borderId="1" xfId="0" applyFont="1" applyBorder="1" applyAlignment="1">
      <alignment horizontal="center" vertical="center" wrapText="1"/>
    </xf>
    <xf numFmtId="0" fontId="24" fillId="0" borderId="1" xfId="0" applyFont="1" applyBorder="1" applyAlignment="1">
      <alignment horizontal="left" vertical="center" wrapText="1"/>
    </xf>
    <xf numFmtId="0" fontId="24" fillId="0" borderId="5" xfId="0" applyFont="1" applyBorder="1" applyAlignment="1">
      <alignment horizontal="left" vertical="center" wrapText="1"/>
    </xf>
    <xf numFmtId="0" fontId="24" fillId="0" borderId="7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left" vertical="center" wrapText="1"/>
    </xf>
    <xf numFmtId="0" fontId="24" fillId="0" borderId="14" xfId="0" applyFont="1" applyBorder="1" applyAlignment="1">
      <alignment horizontal="left" vertical="center" wrapText="1"/>
    </xf>
    <xf numFmtId="0" fontId="21" fillId="0" borderId="19" xfId="0" applyFont="1" applyBorder="1" applyAlignment="1">
      <alignment horizontal="left" vertical="center" wrapText="1"/>
    </xf>
    <xf numFmtId="0" fontId="21" fillId="0" borderId="20" xfId="0" applyFont="1" applyBorder="1" applyAlignment="1">
      <alignment horizontal="left" vertical="center" wrapText="1"/>
    </xf>
    <xf numFmtId="0" fontId="21" fillId="0" borderId="21" xfId="0" applyFont="1" applyBorder="1" applyAlignment="1">
      <alignment horizontal="left" vertical="center" wrapText="1"/>
    </xf>
    <xf numFmtId="0" fontId="26" fillId="0" borderId="6" xfId="0" applyFont="1" applyBorder="1" applyAlignment="1">
      <alignment horizontal="center" vertical="top" wrapText="1"/>
    </xf>
    <xf numFmtId="0" fontId="26" fillId="0" borderId="7" xfId="0" applyFont="1" applyBorder="1" applyAlignment="1">
      <alignment horizontal="center" vertical="top" wrapText="1"/>
    </xf>
    <xf numFmtId="0" fontId="26" fillId="0" borderId="14" xfId="0" applyFont="1" applyBorder="1" applyAlignment="1">
      <alignment horizontal="center" vertical="top" wrapText="1"/>
    </xf>
    <xf numFmtId="0" fontId="27" fillId="0" borderId="0" xfId="0" applyFont="1" applyAlignment="1">
      <alignment wrapText="1"/>
    </xf>
    <xf numFmtId="0" fontId="0" fillId="0" borderId="0" xfId="0" applyAlignment="1">
      <alignment wrapText="1"/>
    </xf>
    <xf numFmtId="0" fontId="23" fillId="0" borderId="7" xfId="0" applyFont="1" applyBorder="1" applyAlignment="1">
      <alignment horizontal="center" vertical="center"/>
    </xf>
    <xf numFmtId="0" fontId="23" fillId="0" borderId="14" xfId="0" applyFont="1" applyBorder="1" applyAlignment="1">
      <alignment horizontal="center" vertical="center"/>
    </xf>
    <xf numFmtId="0" fontId="24" fillId="0" borderId="0" xfId="0" applyFont="1" applyAlignment="1">
      <alignment vertical="center" wrapText="1"/>
    </xf>
    <xf numFmtId="0" fontId="26" fillId="0" borderId="8" xfId="0" applyFont="1" applyBorder="1" applyAlignment="1">
      <alignment horizontal="left" vertical="center" wrapText="1"/>
    </xf>
    <xf numFmtId="0" fontId="26" fillId="0" borderId="9" xfId="0" applyFont="1" applyBorder="1" applyAlignment="1">
      <alignment horizontal="left" vertical="center" wrapText="1"/>
    </xf>
    <xf numFmtId="0" fontId="26" fillId="0" borderId="4" xfId="0" applyFont="1" applyBorder="1" applyAlignment="1">
      <alignment horizontal="left" vertical="center" wrapText="1"/>
    </xf>
    <xf numFmtId="0" fontId="26" fillId="0" borderId="1" xfId="0" applyFont="1" applyBorder="1" applyAlignment="1">
      <alignment horizontal="left" vertical="center" wrapText="1"/>
    </xf>
    <xf numFmtId="0" fontId="26" fillId="0" borderId="10" xfId="0" applyFont="1" applyBorder="1" applyAlignment="1">
      <alignment horizontal="left" vertical="center" wrapText="1"/>
    </xf>
    <xf numFmtId="0" fontId="26" fillId="0" borderId="5" xfId="0" applyFont="1" applyBorder="1" applyAlignment="1">
      <alignment horizontal="left" vertical="center" wrapText="1"/>
    </xf>
    <xf numFmtId="0" fontId="39" fillId="0" borderId="0" xfId="165" applyAlignment="1">
      <alignment horizontal="center" vertical="top"/>
    </xf>
    <xf numFmtId="0" fontId="39" fillId="0" borderId="27" xfId="165" applyBorder="1" applyAlignment="1">
      <alignment horizontal="left" wrapText="1"/>
    </xf>
    <xf numFmtId="0" fontId="39" fillId="0" borderId="28" xfId="165" applyBorder="1" applyAlignment="1">
      <alignment horizontal="left" wrapText="1"/>
    </xf>
    <xf numFmtId="0" fontId="40" fillId="0" borderId="24" xfId="165" applyFont="1" applyBorder="1" applyAlignment="1">
      <alignment horizontal="left" vertical="top" wrapText="1"/>
    </xf>
    <xf numFmtId="0" fontId="40" fillId="0" borderId="25" xfId="165" applyFont="1" applyBorder="1" applyAlignment="1">
      <alignment horizontal="left" vertical="top" wrapText="1"/>
    </xf>
    <xf numFmtId="0" fontId="40" fillId="0" borderId="26" xfId="165" applyFont="1" applyBorder="1" applyAlignment="1">
      <alignment horizontal="left" vertical="top" wrapText="1"/>
    </xf>
    <xf numFmtId="186" fontId="42" fillId="0" borderId="24" xfId="165" applyNumberFormat="1" applyFont="1" applyBorder="1" applyAlignment="1">
      <alignment horizontal="left" vertical="top" shrinkToFit="1"/>
    </xf>
    <xf numFmtId="186" fontId="42" fillId="0" borderId="25" xfId="165" applyNumberFormat="1" applyFont="1" applyBorder="1" applyAlignment="1">
      <alignment horizontal="left" vertical="top" shrinkToFit="1"/>
    </xf>
    <xf numFmtId="186" fontId="42" fillId="0" borderId="26" xfId="165" applyNumberFormat="1" applyFont="1" applyBorder="1" applyAlignment="1">
      <alignment horizontal="left" vertical="top" shrinkToFit="1"/>
    </xf>
    <xf numFmtId="0" fontId="41" fillId="0" borderId="0" xfId="165" applyFont="1" applyAlignment="1">
      <alignment horizontal="center" vertical="top" wrapText="1"/>
    </xf>
    <xf numFmtId="0" fontId="39" fillId="0" borderId="24" xfId="165" applyBorder="1" applyAlignment="1">
      <alignment horizontal="left" wrapText="1"/>
    </xf>
    <xf numFmtId="0" fontId="39" fillId="0" borderId="25" xfId="165" applyBorder="1" applyAlignment="1">
      <alignment horizontal="left" wrapText="1"/>
    </xf>
    <xf numFmtId="0" fontId="39" fillId="0" borderId="26" xfId="165" applyBorder="1" applyAlignment="1">
      <alignment horizontal="left" wrapText="1"/>
    </xf>
    <xf numFmtId="0" fontId="43" fillId="0" borderId="24" xfId="165" applyFont="1" applyBorder="1" applyAlignment="1">
      <alignment horizontal="left" vertical="top" wrapText="1"/>
    </xf>
    <xf numFmtId="0" fontId="43" fillId="0" borderId="26" xfId="165" applyFont="1" applyBorder="1" applyAlignment="1">
      <alignment horizontal="left" vertical="top" wrapText="1"/>
    </xf>
    <xf numFmtId="0" fontId="40" fillId="0" borderId="22" xfId="165" applyFont="1" applyBorder="1" applyAlignment="1">
      <alignment horizontal="left" vertical="top" wrapText="1"/>
    </xf>
    <xf numFmtId="0" fontId="40" fillId="0" borderId="24" xfId="165" applyFont="1" applyBorder="1" applyAlignment="1">
      <alignment horizontal="center" vertical="top" wrapText="1"/>
    </xf>
    <xf numFmtId="0" fontId="40" fillId="0" borderId="25" xfId="165" applyFont="1" applyBorder="1" applyAlignment="1">
      <alignment horizontal="center" vertical="top" wrapText="1"/>
    </xf>
    <xf numFmtId="0" fontId="40" fillId="0" borderId="26" xfId="165" applyFont="1" applyBorder="1" applyAlignment="1">
      <alignment horizontal="center" vertical="top" wrapText="1"/>
    </xf>
    <xf numFmtId="0" fontId="40" fillId="0" borderId="24" xfId="165" applyFont="1" applyBorder="1" applyAlignment="1">
      <alignment horizontal="left" vertical="top" wrapText="1" indent="2"/>
    </xf>
    <xf numFmtId="0" fontId="40" fillId="0" borderId="26" xfId="165" applyFont="1" applyBorder="1" applyAlignment="1">
      <alignment horizontal="left" vertical="top" wrapText="1" indent="2"/>
    </xf>
    <xf numFmtId="0" fontId="43" fillId="0" borderId="25" xfId="165" applyFont="1" applyBorder="1" applyAlignment="1">
      <alignment horizontal="left" vertical="top" wrapText="1"/>
    </xf>
    <xf numFmtId="0" fontId="43" fillId="0" borderId="24" xfId="165" applyFont="1" applyBorder="1" applyAlignment="1">
      <alignment horizontal="center" vertical="top" wrapText="1"/>
    </xf>
    <xf numFmtId="0" fontId="43" fillId="0" borderId="26" xfId="165" applyFont="1" applyBorder="1" applyAlignment="1">
      <alignment horizontal="center" vertical="top" wrapText="1"/>
    </xf>
    <xf numFmtId="186" fontId="45" fillId="0" borderId="24" xfId="165" applyNumberFormat="1" applyFont="1" applyBorder="1" applyAlignment="1">
      <alignment horizontal="left" vertical="top" shrinkToFit="1"/>
    </xf>
    <xf numFmtId="186" fontId="45" fillId="0" borderId="26" xfId="165" applyNumberFormat="1" applyFont="1" applyBorder="1" applyAlignment="1">
      <alignment horizontal="left" vertical="top" shrinkToFit="1"/>
    </xf>
    <xf numFmtId="2" fontId="45" fillId="0" borderId="24" xfId="165" applyNumberFormat="1" applyFont="1" applyBorder="1" applyAlignment="1">
      <alignment horizontal="center" vertical="top" shrinkToFit="1"/>
    </xf>
    <xf numFmtId="2" fontId="45" fillId="0" borderId="26" xfId="165" applyNumberFormat="1" applyFont="1" applyBorder="1" applyAlignment="1">
      <alignment horizontal="center" vertical="top" shrinkToFit="1"/>
    </xf>
    <xf numFmtId="0" fontId="40" fillId="0" borderId="24" xfId="165" applyFont="1" applyBorder="1" applyAlignment="1">
      <alignment horizontal="left" vertical="top" wrapText="1" indent="3"/>
    </xf>
    <xf numFmtId="0" fontId="40" fillId="0" borderId="26" xfId="165" applyFont="1" applyBorder="1" applyAlignment="1">
      <alignment horizontal="left" vertical="top" wrapText="1" indent="3"/>
    </xf>
    <xf numFmtId="0" fontId="39" fillId="0" borderId="24" xfId="165" applyBorder="1" applyAlignment="1">
      <alignment horizontal="center" vertical="top" wrapText="1"/>
    </xf>
    <xf numFmtId="0" fontId="39" fillId="0" borderId="25" xfId="165" applyBorder="1" applyAlignment="1">
      <alignment horizontal="center" vertical="top" wrapText="1"/>
    </xf>
    <xf numFmtId="0" fontId="39" fillId="0" borderId="26" xfId="165" applyBorder="1" applyAlignment="1">
      <alignment horizontal="center" vertical="top" wrapText="1"/>
    </xf>
    <xf numFmtId="0" fontId="40" fillId="0" borderId="24" xfId="165" applyFont="1" applyBorder="1" applyAlignment="1">
      <alignment horizontal="left" vertical="top" wrapText="1" indent="1"/>
    </xf>
    <xf numFmtId="0" fontId="40" fillId="0" borderId="26" xfId="165" applyFont="1" applyBorder="1" applyAlignment="1">
      <alignment horizontal="left" vertical="top" wrapText="1" indent="1"/>
    </xf>
    <xf numFmtId="188" fontId="45" fillId="0" borderId="24" xfId="165" applyNumberFormat="1" applyFont="1" applyBorder="1" applyAlignment="1">
      <alignment horizontal="left" vertical="top" shrinkToFit="1"/>
    </xf>
    <xf numFmtId="188" fontId="45" fillId="0" borderId="26" xfId="165" applyNumberFormat="1" applyFont="1" applyBorder="1" applyAlignment="1">
      <alignment horizontal="left" vertical="top" shrinkToFit="1"/>
    </xf>
    <xf numFmtId="0" fontId="40" fillId="0" borderId="0" xfId="165" applyFont="1" applyAlignment="1">
      <alignment horizontal="right" vertical="top" wrapText="1"/>
    </xf>
    <xf numFmtId="0" fontId="40" fillId="0" borderId="0" xfId="165" applyFont="1" applyAlignment="1">
      <alignment horizontal="right" vertical="top" wrapText="1" indent="2"/>
    </xf>
    <xf numFmtId="0" fontId="40" fillId="0" borderId="0" xfId="165" applyFont="1" applyAlignment="1">
      <alignment horizontal="left" vertical="top" wrapText="1" indent="2"/>
    </xf>
    <xf numFmtId="4" fontId="42" fillId="0" borderId="0" xfId="165" applyNumberFormat="1" applyFont="1" applyAlignment="1">
      <alignment horizontal="left" vertical="top" indent="2" shrinkToFit="1"/>
    </xf>
    <xf numFmtId="0" fontId="43" fillId="0" borderId="24" xfId="165" applyFont="1" applyBorder="1" applyAlignment="1">
      <alignment horizontal="left" vertical="top" wrapText="1" indent="1"/>
    </xf>
    <xf numFmtId="0" fontId="43" fillId="0" borderId="26" xfId="165" applyFont="1" applyBorder="1" applyAlignment="1">
      <alignment horizontal="left" vertical="top" wrapText="1" indent="1"/>
    </xf>
    <xf numFmtId="0" fontId="44" fillId="0" borderId="24" xfId="165" applyFont="1" applyBorder="1" applyAlignment="1">
      <alignment horizontal="left" vertical="top" wrapText="1"/>
    </xf>
    <xf numFmtId="0" fontId="44" fillId="0" borderId="24" xfId="0" applyFont="1" applyBorder="1" applyAlignment="1">
      <alignment horizontal="left" vertical="top" wrapText="1"/>
    </xf>
    <xf numFmtId="0" fontId="43" fillId="0" borderId="25" xfId="0" applyFont="1" applyBorder="1" applyAlignment="1">
      <alignment horizontal="left" vertical="top" wrapText="1"/>
    </xf>
    <xf numFmtId="0" fontId="43" fillId="0" borderId="26" xfId="0" applyFont="1" applyBorder="1" applyAlignment="1">
      <alignment horizontal="left" vertical="top" wrapText="1"/>
    </xf>
    <xf numFmtId="0" fontId="43" fillId="0" borderId="24" xfId="0" applyFont="1" applyBorder="1" applyAlignment="1">
      <alignment horizontal="center" vertical="top" wrapText="1"/>
    </xf>
    <xf numFmtId="0" fontId="43" fillId="0" borderId="26" xfId="0" applyFont="1" applyBorder="1" applyAlignment="1">
      <alignment horizontal="center" vertical="top" wrapText="1"/>
    </xf>
    <xf numFmtId="183" fontId="43" fillId="0" borderId="24" xfId="162" applyNumberFormat="1" applyFont="1" applyBorder="1" applyAlignment="1">
      <alignment horizontal="left" vertical="top" wrapText="1"/>
    </xf>
    <xf numFmtId="183" fontId="43" fillId="0" borderId="26" xfId="162" applyNumberFormat="1" applyFont="1" applyBorder="1" applyAlignment="1">
      <alignment horizontal="left" vertical="top" wrapText="1"/>
    </xf>
    <xf numFmtId="0" fontId="43" fillId="0" borderId="24" xfId="0" applyFont="1" applyBorder="1" applyAlignment="1">
      <alignment horizontal="left" vertical="top" wrapText="1"/>
    </xf>
    <xf numFmtId="186" fontId="45" fillId="0" borderId="24" xfId="0" applyNumberFormat="1" applyFont="1" applyBorder="1" applyAlignment="1">
      <alignment horizontal="left" vertical="top" shrinkToFit="1"/>
    </xf>
    <xf numFmtId="186" fontId="45" fillId="0" borderId="26" xfId="0" applyNumberFormat="1" applyFont="1" applyBorder="1" applyAlignment="1">
      <alignment horizontal="left" vertical="top" shrinkToFit="1"/>
    </xf>
    <xf numFmtId="0" fontId="43" fillId="0" borderId="24" xfId="0" applyFont="1" applyBorder="1" applyAlignment="1">
      <alignment horizontal="left" vertical="top" wrapText="1" indent="1"/>
    </xf>
    <xf numFmtId="0" fontId="43" fillId="0" borderId="26" xfId="0" applyFont="1" applyBorder="1" applyAlignment="1">
      <alignment horizontal="left" vertical="top" wrapText="1" indent="1"/>
    </xf>
    <xf numFmtId="0" fontId="41" fillId="0" borderId="0" xfId="165" applyFont="1" applyAlignment="1">
      <alignment horizontal="center" vertical="center" wrapText="1"/>
    </xf>
    <xf numFmtId="0" fontId="46" fillId="0" borderId="0" xfId="166" applyAlignment="1">
      <alignment horizontal="center" vertical="top"/>
    </xf>
    <xf numFmtId="0" fontId="46" fillId="0" borderId="27" xfId="166" applyBorder="1" applyAlignment="1">
      <alignment horizontal="left" wrapText="1"/>
    </xf>
    <xf numFmtId="0" fontId="46" fillId="0" borderId="28" xfId="166" applyBorder="1" applyAlignment="1">
      <alignment horizontal="left" wrapText="1"/>
    </xf>
    <xf numFmtId="0" fontId="47" fillId="0" borderId="24" xfId="166" applyFont="1" applyBorder="1" applyAlignment="1">
      <alignment horizontal="left" vertical="top" wrapText="1"/>
    </xf>
    <xf numFmtId="0" fontId="47" fillId="0" borderId="25" xfId="166" applyFont="1" applyBorder="1" applyAlignment="1">
      <alignment horizontal="left" vertical="top" wrapText="1"/>
    </xf>
    <xf numFmtId="0" fontId="47" fillId="0" borderId="26" xfId="166" applyFont="1" applyBorder="1" applyAlignment="1">
      <alignment horizontal="left" vertical="top" wrapText="1"/>
    </xf>
    <xf numFmtId="1" fontId="42" fillId="0" borderId="24" xfId="166" applyNumberFormat="1" applyFont="1" applyBorder="1" applyAlignment="1">
      <alignment horizontal="left" vertical="top" shrinkToFit="1"/>
    </xf>
    <xf numFmtId="1" fontId="42" fillId="0" borderId="25" xfId="166" applyNumberFormat="1" applyFont="1" applyBorder="1" applyAlignment="1">
      <alignment horizontal="left" vertical="top" shrinkToFit="1"/>
    </xf>
    <xf numFmtId="1" fontId="42" fillId="0" borderId="26" xfId="166" applyNumberFormat="1" applyFont="1" applyBorder="1" applyAlignment="1">
      <alignment horizontal="left" vertical="top" shrinkToFit="1"/>
    </xf>
    <xf numFmtId="0" fontId="41" fillId="0" borderId="0" xfId="166" applyFont="1" applyAlignment="1">
      <alignment horizontal="center" vertical="top" wrapText="1"/>
    </xf>
    <xf numFmtId="0" fontId="46" fillId="0" borderId="0" xfId="166" applyAlignment="1">
      <alignment horizontal="center" vertical="top" wrapText="1"/>
    </xf>
    <xf numFmtId="0" fontId="46" fillId="0" borderId="24" xfId="166" applyBorder="1" applyAlignment="1">
      <alignment horizontal="left" wrapText="1"/>
    </xf>
    <xf numFmtId="0" fontId="46" fillId="0" borderId="25" xfId="166" applyBorder="1" applyAlignment="1">
      <alignment horizontal="left" wrapText="1"/>
    </xf>
    <xf numFmtId="0" fontId="46" fillId="0" borderId="26" xfId="166" applyBorder="1" applyAlignment="1">
      <alignment horizontal="left" wrapText="1"/>
    </xf>
    <xf numFmtId="0" fontId="48" fillId="0" borderId="24" xfId="166" applyFont="1" applyBorder="1" applyAlignment="1">
      <alignment horizontal="left" vertical="top" wrapText="1"/>
    </xf>
    <xf numFmtId="0" fontId="48" fillId="0" borderId="26" xfId="166" applyFont="1" applyBorder="1" applyAlignment="1">
      <alignment horizontal="left" vertical="top" wrapText="1"/>
    </xf>
    <xf numFmtId="0" fontId="47" fillId="0" borderId="22" xfId="166" applyFont="1" applyBorder="1" applyAlignment="1">
      <alignment horizontal="left" vertical="top" wrapText="1"/>
    </xf>
    <xf numFmtId="0" fontId="47" fillId="0" borderId="24" xfId="166" applyFont="1" applyBorder="1" applyAlignment="1">
      <alignment horizontal="center" vertical="top" wrapText="1"/>
    </xf>
    <xf numFmtId="0" fontId="47" fillId="0" borderId="25" xfId="166" applyFont="1" applyBorder="1" applyAlignment="1">
      <alignment horizontal="center" vertical="top" wrapText="1"/>
    </xf>
    <xf numFmtId="0" fontId="47" fillId="0" borderId="26" xfId="166" applyFont="1" applyBorder="1" applyAlignment="1">
      <alignment horizontal="center" vertical="top" wrapText="1"/>
    </xf>
    <xf numFmtId="0" fontId="47" fillId="0" borderId="24" xfId="166" applyFont="1" applyBorder="1" applyAlignment="1">
      <alignment horizontal="left" vertical="top" wrapText="1" indent="2"/>
    </xf>
    <xf numFmtId="0" fontId="47" fillId="0" borderId="26" xfId="166" applyFont="1" applyBorder="1" applyAlignment="1">
      <alignment horizontal="left" vertical="top" wrapText="1" indent="2"/>
    </xf>
    <xf numFmtId="0" fontId="48" fillId="0" borderId="25" xfId="166" applyFont="1" applyBorder="1" applyAlignment="1">
      <alignment horizontal="left" vertical="top" wrapText="1"/>
    </xf>
    <xf numFmtId="0" fontId="48" fillId="0" borderId="24" xfId="166" applyFont="1" applyBorder="1" applyAlignment="1">
      <alignment horizontal="center" vertical="top" wrapText="1"/>
    </xf>
    <xf numFmtId="0" fontId="48" fillId="0" borderId="26" xfId="166" applyFont="1" applyBorder="1" applyAlignment="1">
      <alignment horizontal="center" vertical="top" wrapText="1"/>
    </xf>
    <xf numFmtId="186" fontId="45" fillId="0" borderId="24" xfId="166" applyNumberFormat="1" applyFont="1" applyBorder="1" applyAlignment="1">
      <alignment horizontal="left" vertical="top" shrinkToFit="1"/>
    </xf>
    <xf numFmtId="186" fontId="45" fillId="0" borderId="26" xfId="166" applyNumberFormat="1" applyFont="1" applyBorder="1" applyAlignment="1">
      <alignment horizontal="left" vertical="top" shrinkToFit="1"/>
    </xf>
    <xf numFmtId="2" fontId="45" fillId="0" borderId="24" xfId="166" applyNumberFormat="1" applyFont="1" applyBorder="1" applyAlignment="1">
      <alignment horizontal="center" vertical="top" shrinkToFit="1"/>
    </xf>
    <xf numFmtId="2" fontId="45" fillId="0" borderId="26" xfId="166" applyNumberFormat="1" applyFont="1" applyBorder="1" applyAlignment="1">
      <alignment horizontal="center" vertical="top" shrinkToFit="1"/>
    </xf>
    <xf numFmtId="0" fontId="47" fillId="0" borderId="24" xfId="166" applyFont="1" applyBorder="1" applyAlignment="1">
      <alignment horizontal="left" vertical="top" wrapText="1" indent="3"/>
    </xf>
    <xf numFmtId="0" fontId="47" fillId="0" borderId="26" xfId="166" applyFont="1" applyBorder="1" applyAlignment="1">
      <alignment horizontal="left" vertical="top" wrapText="1" indent="3"/>
    </xf>
    <xf numFmtId="0" fontId="46" fillId="0" borderId="24" xfId="166" applyBorder="1" applyAlignment="1">
      <alignment horizontal="center" vertical="top" wrapText="1"/>
    </xf>
    <xf numFmtId="0" fontId="46" fillId="0" borderId="25" xfId="166" applyBorder="1" applyAlignment="1">
      <alignment horizontal="center" vertical="top" wrapText="1"/>
    </xf>
    <xf numFmtId="0" fontId="46" fillId="0" borderId="26" xfId="166" applyBorder="1" applyAlignment="1">
      <alignment horizontal="center" vertical="top" wrapText="1"/>
    </xf>
    <xf numFmtId="0" fontId="47" fillId="0" borderId="24" xfId="166" applyFont="1" applyBorder="1" applyAlignment="1">
      <alignment horizontal="left" vertical="top" wrapText="1" indent="1"/>
    </xf>
    <xf numFmtId="0" fontId="47" fillId="0" borderId="26" xfId="166" applyFont="1" applyBorder="1" applyAlignment="1">
      <alignment horizontal="left" vertical="top" wrapText="1" indent="1"/>
    </xf>
    <xf numFmtId="188" fontId="45" fillId="0" borderId="24" xfId="166" applyNumberFormat="1" applyFont="1" applyBorder="1" applyAlignment="1">
      <alignment horizontal="left" vertical="top" shrinkToFit="1"/>
    </xf>
    <xf numFmtId="188" fontId="45" fillId="0" borderId="26" xfId="166" applyNumberFormat="1" applyFont="1" applyBorder="1" applyAlignment="1">
      <alignment horizontal="left" vertical="top" shrinkToFit="1"/>
    </xf>
    <xf numFmtId="0" fontId="48" fillId="0" borderId="24" xfId="166" applyFont="1" applyBorder="1" applyAlignment="1">
      <alignment horizontal="left" vertical="top" wrapText="1" indent="1"/>
    </xf>
    <xf numFmtId="0" fontId="48" fillId="0" borderId="26" xfId="166" applyFont="1" applyBorder="1" applyAlignment="1">
      <alignment horizontal="left" vertical="top" wrapText="1" indent="1"/>
    </xf>
    <xf numFmtId="0" fontId="47" fillId="0" borderId="0" xfId="166" applyFont="1" applyAlignment="1">
      <alignment horizontal="right" vertical="top" wrapText="1"/>
    </xf>
    <xf numFmtId="0" fontId="47" fillId="0" borderId="0" xfId="166" applyFont="1" applyAlignment="1">
      <alignment horizontal="right" vertical="top" wrapText="1" indent="2"/>
    </xf>
    <xf numFmtId="0" fontId="47" fillId="0" borderId="0" xfId="166" applyFont="1" applyAlignment="1">
      <alignment horizontal="left" vertical="top" wrapText="1" indent="2"/>
    </xf>
    <xf numFmtId="0" fontId="41" fillId="0" borderId="0" xfId="166" applyFont="1" applyAlignment="1">
      <alignment horizontal="right" vertical="top" wrapText="1" indent="2"/>
    </xf>
    <xf numFmtId="4" fontId="42" fillId="0" borderId="0" xfId="166" applyNumberFormat="1" applyFont="1" applyAlignment="1">
      <alignment horizontal="left" vertical="top" indent="2" shrinkToFit="1"/>
    </xf>
    <xf numFmtId="191" fontId="42" fillId="0" borderId="24" xfId="165" applyNumberFormat="1" applyFont="1" applyBorder="1" applyAlignment="1">
      <alignment horizontal="left" vertical="top" shrinkToFit="1"/>
    </xf>
    <xf numFmtId="191" fontId="42" fillId="0" borderId="25" xfId="165" applyNumberFormat="1" applyFont="1" applyBorder="1" applyAlignment="1">
      <alignment horizontal="left" vertical="top" shrinkToFit="1"/>
    </xf>
    <xf numFmtId="191" fontId="42" fillId="0" borderId="26" xfId="165" applyNumberFormat="1" applyFont="1" applyBorder="1" applyAlignment="1">
      <alignment horizontal="left" vertical="top" shrinkToFit="1"/>
    </xf>
  </cellXfs>
  <cellStyles count="167">
    <cellStyle name="%" xfId="3" xr:uid="{00000000-0005-0000-0000-000000000000}"/>
    <cellStyle name="0,0_x000d__x000a_NA_x000d__x000a_" xfId="21" xr:uid="{00000000-0005-0000-0000-000001000000}"/>
    <cellStyle name="20% - Énfasis1 2" xfId="22" xr:uid="{00000000-0005-0000-0000-000002000000}"/>
    <cellStyle name="20% - Énfasis1 3" xfId="23" xr:uid="{00000000-0005-0000-0000-000003000000}"/>
    <cellStyle name="20% - Énfasis1 4" xfId="24" xr:uid="{00000000-0005-0000-0000-000004000000}"/>
    <cellStyle name="20% - Énfasis2 2" xfId="25" xr:uid="{00000000-0005-0000-0000-000005000000}"/>
    <cellStyle name="20% - Énfasis2 3" xfId="26" xr:uid="{00000000-0005-0000-0000-000006000000}"/>
    <cellStyle name="20% - Énfasis2 4" xfId="27" xr:uid="{00000000-0005-0000-0000-000007000000}"/>
    <cellStyle name="20% - Énfasis3 2" xfId="28" xr:uid="{00000000-0005-0000-0000-000008000000}"/>
    <cellStyle name="20% - Énfasis3 3" xfId="29" xr:uid="{00000000-0005-0000-0000-000009000000}"/>
    <cellStyle name="20% - Énfasis3 4" xfId="30" xr:uid="{00000000-0005-0000-0000-00000A000000}"/>
    <cellStyle name="20% - Énfasis4 2" xfId="31" xr:uid="{00000000-0005-0000-0000-00000B000000}"/>
    <cellStyle name="20% - Énfasis4 3" xfId="32" xr:uid="{00000000-0005-0000-0000-00000C000000}"/>
    <cellStyle name="20% - Énfasis4 4" xfId="33" xr:uid="{00000000-0005-0000-0000-00000D000000}"/>
    <cellStyle name="20% - Énfasis5 2" xfId="34" xr:uid="{00000000-0005-0000-0000-00000E000000}"/>
    <cellStyle name="20% - Énfasis5 3" xfId="35" xr:uid="{00000000-0005-0000-0000-00000F000000}"/>
    <cellStyle name="20% - Énfasis5 4" xfId="36" xr:uid="{00000000-0005-0000-0000-000010000000}"/>
    <cellStyle name="20% - Énfasis6 2" xfId="37" xr:uid="{00000000-0005-0000-0000-000011000000}"/>
    <cellStyle name="20% - Énfasis6 3" xfId="38" xr:uid="{00000000-0005-0000-0000-000012000000}"/>
    <cellStyle name="20% - Énfasis6 4" xfId="39" xr:uid="{00000000-0005-0000-0000-000013000000}"/>
    <cellStyle name="40% - Énfasis1 2" xfId="40" xr:uid="{00000000-0005-0000-0000-000014000000}"/>
    <cellStyle name="40% - Énfasis1 3" xfId="41" xr:uid="{00000000-0005-0000-0000-000015000000}"/>
    <cellStyle name="40% - Énfasis1 4" xfId="42" xr:uid="{00000000-0005-0000-0000-000016000000}"/>
    <cellStyle name="40% - Énfasis2 2" xfId="43" xr:uid="{00000000-0005-0000-0000-000017000000}"/>
    <cellStyle name="40% - Énfasis2 3" xfId="44" xr:uid="{00000000-0005-0000-0000-000018000000}"/>
    <cellStyle name="40% - Énfasis2 4" xfId="45" xr:uid="{00000000-0005-0000-0000-000019000000}"/>
    <cellStyle name="40% - Énfasis3 2" xfId="46" xr:uid="{00000000-0005-0000-0000-00001A000000}"/>
    <cellStyle name="40% - Énfasis3 3" xfId="47" xr:uid="{00000000-0005-0000-0000-00001B000000}"/>
    <cellStyle name="40% - Énfasis3 4" xfId="48" xr:uid="{00000000-0005-0000-0000-00001C000000}"/>
    <cellStyle name="40% - Énfasis4 2" xfId="49" xr:uid="{00000000-0005-0000-0000-00001D000000}"/>
    <cellStyle name="40% - Énfasis4 3" xfId="50" xr:uid="{00000000-0005-0000-0000-00001E000000}"/>
    <cellStyle name="40% - Énfasis4 4" xfId="51" xr:uid="{00000000-0005-0000-0000-00001F000000}"/>
    <cellStyle name="40% - Énfasis5 2" xfId="52" xr:uid="{00000000-0005-0000-0000-000020000000}"/>
    <cellStyle name="40% - Énfasis5 3" xfId="53" xr:uid="{00000000-0005-0000-0000-000021000000}"/>
    <cellStyle name="40% - Énfasis5 4" xfId="54" xr:uid="{00000000-0005-0000-0000-000022000000}"/>
    <cellStyle name="40% - Énfasis6 2" xfId="55" xr:uid="{00000000-0005-0000-0000-000023000000}"/>
    <cellStyle name="40% - Énfasis6 3" xfId="56" xr:uid="{00000000-0005-0000-0000-000024000000}"/>
    <cellStyle name="40% - Énfasis6 4" xfId="57" xr:uid="{00000000-0005-0000-0000-000025000000}"/>
    <cellStyle name="COMMA" xfId="4" xr:uid="{00000000-0005-0000-0000-000026000000}"/>
    <cellStyle name="Comma [0]" xfId="145" xr:uid="{00000000-0005-0000-0000-000027000000}"/>
    <cellStyle name="Comma0" xfId="5" xr:uid="{00000000-0005-0000-0000-000028000000}"/>
    <cellStyle name="CURRENCY" xfId="6" xr:uid="{00000000-0005-0000-0000-000029000000}"/>
    <cellStyle name="Currency [0]" xfId="146" xr:uid="{00000000-0005-0000-0000-00002A000000}"/>
    <cellStyle name="Currency_CONSUMOS 2014" xfId="7" xr:uid="{00000000-0005-0000-0000-00002B000000}"/>
    <cellStyle name="Currency0" xfId="8" xr:uid="{00000000-0005-0000-0000-00002C000000}"/>
    <cellStyle name="Date" xfId="9" xr:uid="{00000000-0005-0000-0000-00002D000000}"/>
    <cellStyle name="Estilo 1" xfId="58" xr:uid="{00000000-0005-0000-0000-00002E000000}"/>
    <cellStyle name="Euro" xfId="10" xr:uid="{00000000-0005-0000-0000-00002F000000}"/>
    <cellStyle name="Fecha" xfId="11" xr:uid="{00000000-0005-0000-0000-000030000000}"/>
    <cellStyle name="FIXED" xfId="12" xr:uid="{00000000-0005-0000-0000-000031000000}"/>
    <cellStyle name="Heading 1" xfId="13" xr:uid="{00000000-0005-0000-0000-000032000000}"/>
    <cellStyle name="Heading 2" xfId="14" xr:uid="{00000000-0005-0000-0000-000033000000}"/>
    <cellStyle name="HEADING1" xfId="15" xr:uid="{00000000-0005-0000-0000-000034000000}"/>
    <cellStyle name="HEADING2" xfId="16" xr:uid="{00000000-0005-0000-0000-000035000000}"/>
    <cellStyle name="Hipervínculo 2" xfId="59" xr:uid="{00000000-0005-0000-0000-000036000000}"/>
    <cellStyle name="Hyperlink_nueva cot" xfId="147" xr:uid="{00000000-0005-0000-0000-000037000000}"/>
    <cellStyle name="Millares" xfId="1" builtinId="3"/>
    <cellStyle name="Millares [0] 2" xfId="148" xr:uid="{00000000-0005-0000-0000-000039000000}"/>
    <cellStyle name="Millares [0] 3" xfId="149" xr:uid="{00000000-0005-0000-0000-00003A000000}"/>
    <cellStyle name="Millares 11" xfId="60" xr:uid="{00000000-0005-0000-0000-00003B000000}"/>
    <cellStyle name="Millares 2" xfId="61" xr:uid="{00000000-0005-0000-0000-00003C000000}"/>
    <cellStyle name="Millares 2 10" xfId="62" xr:uid="{00000000-0005-0000-0000-00003D000000}"/>
    <cellStyle name="Millares 2 11" xfId="155" xr:uid="{00000000-0005-0000-0000-00003E000000}"/>
    <cellStyle name="Millares 2 2" xfId="63" xr:uid="{00000000-0005-0000-0000-00003F000000}"/>
    <cellStyle name="Millares 2 2 2" xfId="64" xr:uid="{00000000-0005-0000-0000-000040000000}"/>
    <cellStyle name="Millares 2 2 2 2" xfId="65" xr:uid="{00000000-0005-0000-0000-000041000000}"/>
    <cellStyle name="Millares 2 2 3" xfId="66" xr:uid="{00000000-0005-0000-0000-000042000000}"/>
    <cellStyle name="Millares 2 2 4" xfId="67" xr:uid="{00000000-0005-0000-0000-000043000000}"/>
    <cellStyle name="Millares 2 2 5" xfId="68" xr:uid="{00000000-0005-0000-0000-000044000000}"/>
    <cellStyle name="Millares 2 2 6" xfId="69" xr:uid="{00000000-0005-0000-0000-000045000000}"/>
    <cellStyle name="Millares 2 2 7" xfId="70" xr:uid="{00000000-0005-0000-0000-000046000000}"/>
    <cellStyle name="Millares 2 3" xfId="71" xr:uid="{00000000-0005-0000-0000-000047000000}"/>
    <cellStyle name="Millares 2 4" xfId="72" xr:uid="{00000000-0005-0000-0000-000048000000}"/>
    <cellStyle name="Millares 2 5" xfId="73" xr:uid="{00000000-0005-0000-0000-000049000000}"/>
    <cellStyle name="Millares 2 6" xfId="74" xr:uid="{00000000-0005-0000-0000-00004A000000}"/>
    <cellStyle name="Millares 2 7" xfId="75" xr:uid="{00000000-0005-0000-0000-00004B000000}"/>
    <cellStyle name="Millares 2 8" xfId="76" xr:uid="{00000000-0005-0000-0000-00004C000000}"/>
    <cellStyle name="Millares 2 9" xfId="77" xr:uid="{00000000-0005-0000-0000-00004D000000}"/>
    <cellStyle name="Millares 3" xfId="78" xr:uid="{00000000-0005-0000-0000-00004E000000}"/>
    <cellStyle name="Millares 3 2" xfId="79" xr:uid="{00000000-0005-0000-0000-00004F000000}"/>
    <cellStyle name="Millares 3 3" xfId="80" xr:uid="{00000000-0005-0000-0000-000050000000}"/>
    <cellStyle name="Millares 3 4" xfId="81" xr:uid="{00000000-0005-0000-0000-000051000000}"/>
    <cellStyle name="Millares 3 5" xfId="82" xr:uid="{00000000-0005-0000-0000-000052000000}"/>
    <cellStyle name="Millares 3 6" xfId="83" xr:uid="{00000000-0005-0000-0000-000053000000}"/>
    <cellStyle name="Millares 4" xfId="84" xr:uid="{00000000-0005-0000-0000-000054000000}"/>
    <cellStyle name="Millares 5" xfId="85" xr:uid="{00000000-0005-0000-0000-000055000000}"/>
    <cellStyle name="Millares 5 2" xfId="86" xr:uid="{00000000-0005-0000-0000-000056000000}"/>
    <cellStyle name="Millares 6" xfId="87" xr:uid="{00000000-0005-0000-0000-000057000000}"/>
    <cellStyle name="Millares 6 2" xfId="88" xr:uid="{00000000-0005-0000-0000-000058000000}"/>
    <cellStyle name="Millares 6 2 2" xfId="89" xr:uid="{00000000-0005-0000-0000-000059000000}"/>
    <cellStyle name="Millares 6 3" xfId="90" xr:uid="{00000000-0005-0000-0000-00005A000000}"/>
    <cellStyle name="Millares 6 3 2" xfId="91" xr:uid="{00000000-0005-0000-0000-00005B000000}"/>
    <cellStyle name="Millares 6 4" xfId="92" xr:uid="{00000000-0005-0000-0000-00005C000000}"/>
    <cellStyle name="Millares 6 4 2" xfId="93" xr:uid="{00000000-0005-0000-0000-00005D000000}"/>
    <cellStyle name="Millares 6 5" xfId="94" xr:uid="{00000000-0005-0000-0000-00005E000000}"/>
    <cellStyle name="Millares 6 6" xfId="95" xr:uid="{00000000-0005-0000-0000-00005F000000}"/>
    <cellStyle name="Millares 6_TER CONVERTIDOR" xfId="96" xr:uid="{00000000-0005-0000-0000-000060000000}"/>
    <cellStyle name="Millares 7" xfId="160" xr:uid="{00000000-0005-0000-0000-000061000000}"/>
    <cellStyle name="Millares 8" xfId="97" xr:uid="{00000000-0005-0000-0000-000062000000}"/>
    <cellStyle name="Millares 84" xfId="98" xr:uid="{00000000-0005-0000-0000-000063000000}"/>
    <cellStyle name="Millares 84 2" xfId="99" xr:uid="{00000000-0005-0000-0000-000064000000}"/>
    <cellStyle name="Millares 9" xfId="100" xr:uid="{00000000-0005-0000-0000-000065000000}"/>
    <cellStyle name="Moneda" xfId="162" builtinId="4"/>
    <cellStyle name="Moneda 2" xfId="101" xr:uid="{00000000-0005-0000-0000-000067000000}"/>
    <cellStyle name="Moneda 2 2" xfId="102" xr:uid="{00000000-0005-0000-0000-000068000000}"/>
    <cellStyle name="Moneda 2 3" xfId="103" xr:uid="{00000000-0005-0000-0000-000069000000}"/>
    <cellStyle name="Moneda 2 4" xfId="104" xr:uid="{00000000-0005-0000-0000-00006A000000}"/>
    <cellStyle name="Moneda 2 5" xfId="105" xr:uid="{00000000-0005-0000-0000-00006B000000}"/>
    <cellStyle name="Moneda 2 6" xfId="106" xr:uid="{00000000-0005-0000-0000-00006C000000}"/>
    <cellStyle name="Moneda 2 7" xfId="107" xr:uid="{00000000-0005-0000-0000-00006D000000}"/>
    <cellStyle name="Moneda 3" xfId="157" xr:uid="{00000000-0005-0000-0000-00006E000000}"/>
    <cellStyle name="Moneda 4" xfId="163" xr:uid="{00000000-0005-0000-0000-00006F000000}"/>
    <cellStyle name="Moneda_Propuesta SCV-045-99" xfId="158" xr:uid="{00000000-0005-0000-0000-000070000000}"/>
    <cellStyle name="Normal" xfId="0" builtinId="0"/>
    <cellStyle name="Normal 10" xfId="161" xr:uid="{00000000-0005-0000-0000-000072000000}"/>
    <cellStyle name="Normal 11" xfId="165" xr:uid="{29F250EC-CFB8-4A3E-8787-BB26C9D47D1A}"/>
    <cellStyle name="Normal 12" xfId="166" xr:uid="{36B1BFF8-06F1-4979-B33B-727A7582080D}"/>
    <cellStyle name="Normal 13" xfId="139" xr:uid="{00000000-0005-0000-0000-000073000000}"/>
    <cellStyle name="Normal 18" xfId="108" xr:uid="{00000000-0005-0000-0000-000074000000}"/>
    <cellStyle name="Normal 2" xfId="2" xr:uid="{00000000-0005-0000-0000-000075000000}"/>
    <cellStyle name="Normal 2 2" xfId="109" xr:uid="{00000000-0005-0000-0000-000076000000}"/>
    <cellStyle name="Normal 2 2 2" xfId="156" xr:uid="{00000000-0005-0000-0000-000077000000}"/>
    <cellStyle name="Normal 2 3" xfId="110" xr:uid="{00000000-0005-0000-0000-000078000000}"/>
    <cellStyle name="Normal 2 4" xfId="111" xr:uid="{00000000-0005-0000-0000-000079000000}"/>
    <cellStyle name="Normal 2 5" xfId="112" xr:uid="{00000000-0005-0000-0000-00007A000000}"/>
    <cellStyle name="Normal 2 6" xfId="113" xr:uid="{00000000-0005-0000-0000-00007B000000}"/>
    <cellStyle name="Normal 2 7" xfId="114" xr:uid="{00000000-0005-0000-0000-00007C000000}"/>
    <cellStyle name="Normal 2 8" xfId="115" xr:uid="{00000000-0005-0000-0000-00007D000000}"/>
    <cellStyle name="Normal 3" xfId="116" xr:uid="{00000000-0005-0000-0000-00007E000000}"/>
    <cellStyle name="Normal 3 2" xfId="117" xr:uid="{00000000-0005-0000-0000-00007F000000}"/>
    <cellStyle name="Normal 3 2 2" xfId="154" xr:uid="{00000000-0005-0000-0000-000080000000}"/>
    <cellStyle name="Normal 3 3" xfId="118" xr:uid="{00000000-0005-0000-0000-000081000000}"/>
    <cellStyle name="Normal 3 4" xfId="119" xr:uid="{00000000-0005-0000-0000-000082000000}"/>
    <cellStyle name="Normal 3 5" xfId="141" xr:uid="{00000000-0005-0000-0000-000083000000}"/>
    <cellStyle name="Normal 4" xfId="120" xr:uid="{00000000-0005-0000-0000-000084000000}"/>
    <cellStyle name="Normal 4 2" xfId="121" xr:uid="{00000000-0005-0000-0000-000085000000}"/>
    <cellStyle name="Normal 4 3" xfId="144" xr:uid="{00000000-0005-0000-0000-000086000000}"/>
    <cellStyle name="Normal 4 3 2" xfId="150" xr:uid="{00000000-0005-0000-0000-000087000000}"/>
    <cellStyle name="Normal 5" xfId="122" xr:uid="{00000000-0005-0000-0000-000088000000}"/>
    <cellStyle name="Normal 5 2" xfId="123" xr:uid="{00000000-0005-0000-0000-000089000000}"/>
    <cellStyle name="Normal 6" xfId="124" xr:uid="{00000000-0005-0000-0000-00008A000000}"/>
    <cellStyle name="Normal 6 2" xfId="151" xr:uid="{00000000-0005-0000-0000-00008B000000}"/>
    <cellStyle name="Normal 6 2 2" xfId="152" xr:uid="{00000000-0005-0000-0000-00008C000000}"/>
    <cellStyle name="Normal 7" xfId="142" xr:uid="{00000000-0005-0000-0000-00008D000000}"/>
    <cellStyle name="Normal 8" xfId="125" xr:uid="{00000000-0005-0000-0000-00008E000000}"/>
    <cellStyle name="Normal 9" xfId="126" xr:uid="{00000000-0005-0000-0000-00008F000000}"/>
    <cellStyle name="Notas 2" xfId="127" xr:uid="{00000000-0005-0000-0000-000091000000}"/>
    <cellStyle name="Notas 3" xfId="128" xr:uid="{00000000-0005-0000-0000-000092000000}"/>
    <cellStyle name="Notas 4" xfId="129" xr:uid="{00000000-0005-0000-0000-000093000000}"/>
    <cellStyle name="PERCENT" xfId="17" xr:uid="{00000000-0005-0000-0000-000094000000}"/>
    <cellStyle name="Porcentaje 2" xfId="143" xr:uid="{00000000-0005-0000-0000-000096000000}"/>
    <cellStyle name="Porcentaje 2 2" xfId="164" xr:uid="{00000000-0005-0000-0000-000097000000}"/>
    <cellStyle name="Porcentaje 3" xfId="159" xr:uid="{00000000-0005-0000-0000-000098000000}"/>
    <cellStyle name="Porcentual 2" xfId="130" xr:uid="{00000000-0005-0000-0000-000099000000}"/>
    <cellStyle name="Porcentual 2 2" xfId="131" xr:uid="{00000000-0005-0000-0000-00009A000000}"/>
    <cellStyle name="Porcentual 2 3" xfId="132" xr:uid="{00000000-0005-0000-0000-00009B000000}"/>
    <cellStyle name="Porcentual 2 4" xfId="133" xr:uid="{00000000-0005-0000-0000-00009C000000}"/>
    <cellStyle name="Porcentual 2 5" xfId="134" xr:uid="{00000000-0005-0000-0000-00009D000000}"/>
    <cellStyle name="Porcentual 2 6" xfId="135" xr:uid="{00000000-0005-0000-0000-00009E000000}"/>
    <cellStyle name="Porcentual 2 7" xfId="136" xr:uid="{00000000-0005-0000-0000-00009F000000}"/>
    <cellStyle name="Porcentual 3" xfId="137" xr:uid="{00000000-0005-0000-0000-0000A0000000}"/>
    <cellStyle name="Porcentual 3 2" xfId="138" xr:uid="{00000000-0005-0000-0000-0000A1000000}"/>
    <cellStyle name="Titulo 2" xfId="18" xr:uid="{00000000-0005-0000-0000-0000A2000000}"/>
    <cellStyle name="Titulo 3" xfId="19" xr:uid="{00000000-0005-0000-0000-0000A3000000}"/>
    <cellStyle name="Warning Text" xfId="153" xr:uid="{00000000-0005-0000-0000-0000A4000000}"/>
    <cellStyle name="常规_Sheet1" xfId="20" xr:uid="{00000000-0005-0000-0000-0000A5000000}"/>
    <cellStyle name="標準_827" xfId="140" xr:uid="{00000000-0005-0000-0000-0000A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4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123825</xdr:rowOff>
    </xdr:from>
    <xdr:to>
      <xdr:col>2</xdr:col>
      <xdr:colOff>509181</xdr:colOff>
      <xdr:row>0</xdr:row>
      <xdr:rowOff>714375</xdr:rowOff>
    </xdr:to>
    <xdr:pic>
      <xdr:nvPicPr>
        <xdr:cNvPr id="4" name="3 Imagen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123825"/>
          <a:ext cx="1737906" cy="590550"/>
        </a:xfrm>
        <a:prstGeom prst="rect">
          <a:avLst/>
        </a:prstGeom>
      </xdr:spPr>
    </xdr:pic>
    <xdr:clientData/>
  </xdr:twoCellAnchor>
  <xdr:twoCellAnchor>
    <xdr:from>
      <xdr:col>7</xdr:col>
      <xdr:colOff>95251</xdr:colOff>
      <xdr:row>0</xdr:row>
      <xdr:rowOff>9525</xdr:rowOff>
    </xdr:from>
    <xdr:to>
      <xdr:col>9</xdr:col>
      <xdr:colOff>476250</xdr:colOff>
      <xdr:row>0</xdr:row>
      <xdr:rowOff>800674</xdr:rowOff>
    </xdr:to>
    <xdr:grpSp>
      <xdr:nvGrpSpPr>
        <xdr:cNvPr id="5" name="4 Grup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GrpSpPr>
          <a:grpSpLocks noChangeAspect="1"/>
        </xdr:cNvGrpSpPr>
      </xdr:nvGrpSpPr>
      <xdr:grpSpPr>
        <a:xfrm>
          <a:off x="4724401" y="9525"/>
          <a:ext cx="1666874" cy="791149"/>
          <a:chOff x="7029451" y="2247900"/>
          <a:chExt cx="1786074" cy="847725"/>
        </a:xfrm>
      </xdr:grpSpPr>
      <xdr:pic>
        <xdr:nvPicPr>
          <xdr:cNvPr id="8" name="7 Imagen">
            <a:extLst>
              <a:ext uri="{FF2B5EF4-FFF2-40B4-BE49-F238E27FC236}">
                <a16:creationId xmlns:a16="http://schemas.microsoft.com/office/drawing/2014/main" id="{00000000-0008-0000-0000-000008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2" cstate="print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029451" y="2905125"/>
            <a:ext cx="1786074" cy="190500"/>
          </a:xfrm>
          <a:prstGeom prst="rect">
            <a:avLst/>
          </a:prstGeom>
          <a:noFill/>
          <a:ln>
            <a:noFill/>
            <a:prstDash/>
          </a:ln>
        </xdr:spPr>
      </xdr:pic>
      <xdr:pic>
        <xdr:nvPicPr>
          <xdr:cNvPr id="9" name="8 Imagen">
            <a:extLst>
              <a:ext uri="{FF2B5EF4-FFF2-40B4-BE49-F238E27FC236}">
                <a16:creationId xmlns:a16="http://schemas.microsoft.com/office/drawing/2014/main" id="{00000000-0008-0000-0000-000009000000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>
            <a:extLst>
              <a:ext uri="{28A0092B-C50C-407E-A947-70E740481C1C}">
                <a14:useLocalDpi xmlns:a14="http://schemas.microsoft.com/office/drawing/2010/main" val="0"/>
              </a:ext>
            </a:extLst>
          </a:blip>
          <a:stretch>
            <a:fillRect/>
          </a:stretch>
        </xdr:blipFill>
        <xdr:spPr>
          <a:xfrm>
            <a:off x="7219949" y="2247900"/>
            <a:ext cx="1414145" cy="636411"/>
          </a:xfrm>
          <a:prstGeom prst="rect">
            <a:avLst/>
          </a:prstGeom>
          <a:noFill/>
          <a:ln>
            <a:noFill/>
            <a:prstDash/>
          </a:ln>
        </xdr:spPr>
      </xdr:pic>
    </xdr:grp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542925</xdr:colOff>
      <xdr:row>46</xdr:row>
      <xdr:rowOff>28575</xdr:rowOff>
    </xdr:from>
    <xdr:ext cx="1337818" cy="534835"/>
    <xdr:pic>
      <xdr:nvPicPr>
        <xdr:cNvPr id="2" name="image5.jpeg">
          <a:extLst>
            <a:ext uri="{FF2B5EF4-FFF2-40B4-BE49-F238E27FC236}">
              <a16:creationId xmlns:a16="http://schemas.microsoft.com/office/drawing/2014/main" id="{6B18EE83-A2FA-4EF6-89C7-D2775A475E0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00175" y="5114925"/>
          <a:ext cx="1337818" cy="534835"/>
        </a:xfrm>
        <a:prstGeom prst="rect">
          <a:avLst/>
        </a:prstGeom>
      </xdr:spPr>
    </xdr:pic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485775</xdr:colOff>
      <xdr:row>33</xdr:row>
      <xdr:rowOff>85725</xdr:rowOff>
    </xdr:from>
    <xdr:ext cx="1337818" cy="534835"/>
    <xdr:pic>
      <xdr:nvPicPr>
        <xdr:cNvPr id="2" name="image5.jpeg">
          <a:extLst>
            <a:ext uri="{FF2B5EF4-FFF2-40B4-BE49-F238E27FC236}">
              <a16:creationId xmlns:a16="http://schemas.microsoft.com/office/drawing/2014/main" id="{1DD81A7D-A4DB-4D2A-93A3-0433A0113E8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43025" y="4867275"/>
          <a:ext cx="1337818" cy="534835"/>
        </a:xfrm>
        <a:prstGeom prst="rect">
          <a:avLst/>
        </a:prstGeom>
      </xdr:spPr>
    </xdr:pic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5</xdr:col>
      <xdr:colOff>28575</xdr:colOff>
      <xdr:row>33</xdr:row>
      <xdr:rowOff>104775</xdr:rowOff>
    </xdr:from>
    <xdr:ext cx="1337818" cy="534835"/>
    <xdr:pic>
      <xdr:nvPicPr>
        <xdr:cNvPr id="2" name="image5.jpeg">
          <a:extLst>
            <a:ext uri="{FF2B5EF4-FFF2-40B4-BE49-F238E27FC236}">
              <a16:creationId xmlns:a16="http://schemas.microsoft.com/office/drawing/2014/main" id="{351C83CA-2C18-441A-A5D4-43312BF5C1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200275" y="5048250"/>
          <a:ext cx="1337818" cy="534835"/>
        </a:xfrm>
        <a:prstGeom prst="rect">
          <a:avLst/>
        </a:prstGeom>
      </xdr:spPr>
    </xdr:pic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4</xdr:col>
      <xdr:colOff>285750</xdr:colOff>
      <xdr:row>45</xdr:row>
      <xdr:rowOff>95250</xdr:rowOff>
    </xdr:from>
    <xdr:ext cx="1337818" cy="534835"/>
    <xdr:pic>
      <xdr:nvPicPr>
        <xdr:cNvPr id="2" name="image5.jpeg">
          <a:extLst>
            <a:ext uri="{FF2B5EF4-FFF2-40B4-BE49-F238E27FC236}">
              <a16:creationId xmlns:a16="http://schemas.microsoft.com/office/drawing/2014/main" id="{15C605EA-3DE9-4168-A054-D292284491B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143125" y="5133975"/>
          <a:ext cx="1337818" cy="534835"/>
        </a:xfrm>
        <a:prstGeom prst="rect">
          <a:avLst/>
        </a:prstGeom>
      </xdr:spPr>
    </xdr:pic>
    <xdr:clientData/>
  </xdr:one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crendon.HMV\Local%20Settings\Temporary%20Internet%20Files\OLK3\8599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resentacion"/>
      <sheetName val="Ejecutivo"/>
      <sheetName val="Resumen_Real"/>
      <sheetName val="TablasDinamicas"/>
      <sheetName val="HorasDetalladas"/>
      <sheetName val="46W9"/>
      <sheetName val="46W9_Hoja1"/>
      <sheetName val="46W9_Cuadro de costos"/>
      <sheetName val="46W9_Bases"/>
      <sheetName val="46W9_ASPECTOS ELECTRICOS"/>
      <sheetName val="46W9_OBRAS CIVILES"/>
      <sheetName val="46W9_Costo directos"/>
      <sheetName val="46W9_Resumen Costos"/>
    </sheetNames>
    <sheetDataSet>
      <sheetData sheetId="0"/>
      <sheetData sheetId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40"/>
  <sheetViews>
    <sheetView zoomScaleNormal="100" zoomScaleSheetLayoutView="100" workbookViewId="0">
      <selection activeCell="A15" sqref="A15:J15"/>
    </sheetView>
  </sheetViews>
  <sheetFormatPr baseColWidth="10" defaultColWidth="9" defaultRowHeight="15"/>
  <cols>
    <col min="1" max="1" width="7.7109375" customWidth="1"/>
    <col min="2" max="2" width="11.42578125" customWidth="1"/>
    <col min="3" max="3" width="8.28515625" customWidth="1"/>
    <col min="4" max="5" width="10.85546875" customWidth="1"/>
    <col min="6" max="6" width="9.42578125" customWidth="1"/>
    <col min="7" max="7" width="10.85546875" customWidth="1"/>
    <col min="8" max="8" width="9.140625" customWidth="1"/>
    <col min="9" max="9" width="10.140625" customWidth="1"/>
    <col min="10" max="10" width="8.7109375" customWidth="1"/>
  </cols>
  <sheetData>
    <row r="1" spans="1:10" ht="67.5" customHeight="1" thickBot="1">
      <c r="A1" s="94"/>
      <c r="B1" s="95"/>
      <c r="C1" s="96"/>
      <c r="D1" s="97" t="s">
        <v>20</v>
      </c>
      <c r="E1" s="98"/>
      <c r="F1" s="98"/>
      <c r="G1" s="99"/>
      <c r="H1" s="97"/>
      <c r="I1" s="98"/>
      <c r="J1" s="100"/>
    </row>
    <row r="2" spans="1:10" ht="9" customHeight="1">
      <c r="A2" s="1"/>
      <c r="B2" s="1"/>
      <c r="C2" s="1"/>
      <c r="D2" s="1"/>
      <c r="E2" s="1"/>
      <c r="F2" s="1"/>
      <c r="G2" s="1"/>
      <c r="H2" s="1"/>
      <c r="I2" s="2"/>
      <c r="J2" s="2"/>
    </row>
    <row r="3" spans="1:10" ht="12" customHeight="1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3"/>
      <c r="B4" s="3"/>
      <c r="C4" s="3"/>
      <c r="D4" s="3"/>
      <c r="E4" s="3"/>
      <c r="F4" s="3"/>
      <c r="G4" s="3"/>
      <c r="H4" s="3"/>
      <c r="I4" s="3"/>
      <c r="J4" s="3"/>
    </row>
    <row r="5" spans="1:10" s="4" customFormat="1" ht="15.75" customHeight="1">
      <c r="A5" s="93"/>
      <c r="B5" s="93"/>
      <c r="C5" s="93"/>
      <c r="D5" s="93"/>
      <c r="E5" s="93"/>
      <c r="F5" s="93"/>
      <c r="G5" s="93"/>
      <c r="H5" s="93"/>
      <c r="I5" s="93"/>
      <c r="J5" s="93"/>
    </row>
    <row r="6" spans="1:10" s="4" customFormat="1" ht="15.6" customHeight="1"/>
    <row r="7" spans="1:10" s="4" customFormat="1" ht="15" customHeight="1"/>
    <row r="8" spans="1:10" s="4" customFormat="1" ht="16.350000000000001" customHeight="1"/>
    <row r="9" spans="1:10" s="4" customFormat="1" ht="16.350000000000001" customHeight="1"/>
    <row r="10" spans="1:10" s="4" customFormat="1" ht="55.5" customHeight="1">
      <c r="A10" s="101" t="s">
        <v>21</v>
      </c>
      <c r="B10" s="93"/>
      <c r="C10" s="93"/>
      <c r="D10" s="93"/>
      <c r="E10" s="93"/>
      <c r="F10" s="93"/>
      <c r="G10" s="93"/>
      <c r="H10" s="93"/>
      <c r="I10" s="93"/>
      <c r="J10" s="93"/>
    </row>
    <row r="11" spans="1:10" s="4" customFormat="1" ht="19.5" customHeight="1">
      <c r="A11" s="93"/>
      <c r="B11" s="93"/>
      <c r="C11" s="93"/>
      <c r="D11" s="93"/>
      <c r="E11" s="93"/>
      <c r="F11" s="93"/>
      <c r="G11" s="93"/>
      <c r="H11" s="93"/>
      <c r="I11" s="93"/>
      <c r="J11" s="93"/>
    </row>
    <row r="12" spans="1:10" s="4" customFormat="1" ht="15.75" customHeight="1"/>
    <row r="13" spans="1:10" s="4" customFormat="1" ht="15.75" customHeight="1"/>
    <row r="14" spans="1:10" s="4" customFormat="1" ht="15.75" customHeight="1"/>
    <row r="15" spans="1:10" s="4" customFormat="1" ht="15.75" customHeight="1">
      <c r="A15" s="93" t="s">
        <v>22</v>
      </c>
      <c r="B15" s="93"/>
      <c r="C15" s="93"/>
      <c r="D15" s="93"/>
      <c r="E15" s="93"/>
      <c r="F15" s="93"/>
      <c r="G15" s="93"/>
      <c r="H15" s="93"/>
      <c r="I15" s="93"/>
      <c r="J15" s="93"/>
    </row>
    <row r="16" spans="1:10" s="4" customFormat="1" ht="15" customHeight="1"/>
    <row r="17" spans="1:10" s="4" customFormat="1" ht="14.45" customHeight="1"/>
    <row r="18" spans="1:10" s="4" customFormat="1" ht="14.45" customHeight="1" thickBot="1"/>
    <row r="19" spans="1:10" s="4" customFormat="1" ht="15" customHeight="1">
      <c r="A19" s="105" t="s">
        <v>4</v>
      </c>
      <c r="B19" s="106"/>
      <c r="C19" s="106"/>
      <c r="D19" s="106"/>
      <c r="E19" s="106"/>
      <c r="F19" s="106"/>
      <c r="G19" s="106"/>
      <c r="H19" s="106"/>
      <c r="I19" s="106"/>
      <c r="J19" s="107"/>
    </row>
    <row r="20" spans="1:10" s="4" customFormat="1" ht="28.5" customHeight="1">
      <c r="A20" s="5" t="s">
        <v>5</v>
      </c>
      <c r="B20" s="108" t="s">
        <v>6</v>
      </c>
      <c r="C20" s="108"/>
      <c r="D20" s="108" t="s">
        <v>3</v>
      </c>
      <c r="E20" s="108"/>
      <c r="F20" s="108"/>
      <c r="G20" s="108"/>
      <c r="H20" s="108"/>
      <c r="I20" s="108"/>
      <c r="J20" s="109"/>
    </row>
    <row r="21" spans="1:10" s="4" customFormat="1" ht="15" customHeight="1">
      <c r="A21" s="6" t="s">
        <v>2</v>
      </c>
      <c r="B21" s="110"/>
      <c r="C21" s="111"/>
      <c r="D21" s="112" t="s">
        <v>23</v>
      </c>
      <c r="E21" s="112"/>
      <c r="F21" s="112"/>
      <c r="G21" s="112"/>
      <c r="H21" s="112"/>
      <c r="I21" s="112"/>
      <c r="J21" s="113"/>
    </row>
    <row r="22" spans="1:10" s="4" customFormat="1" ht="15" customHeight="1">
      <c r="A22" s="6"/>
      <c r="B22" s="110"/>
      <c r="C22" s="111"/>
      <c r="D22" s="112"/>
      <c r="E22" s="112"/>
      <c r="F22" s="112"/>
      <c r="G22" s="112"/>
      <c r="H22" s="112"/>
      <c r="I22" s="112"/>
      <c r="J22" s="113"/>
    </row>
    <row r="23" spans="1:10" s="4" customFormat="1" ht="15" customHeight="1" thickBot="1">
      <c r="A23" s="7"/>
      <c r="B23" s="114"/>
      <c r="C23" s="114"/>
      <c r="D23" s="115"/>
      <c r="E23" s="115"/>
      <c r="F23" s="115"/>
      <c r="G23" s="115"/>
      <c r="H23" s="115"/>
      <c r="I23" s="115"/>
      <c r="J23" s="116"/>
    </row>
    <row r="24" spans="1:10" s="4" customFormat="1" ht="15" customHeight="1">
      <c r="A24" s="8"/>
      <c r="F24" s="8"/>
      <c r="G24" s="8"/>
      <c r="H24" s="8"/>
      <c r="I24" s="8"/>
      <c r="J24" s="8"/>
    </row>
    <row r="25" spans="1:10" s="4" customFormat="1" ht="15" customHeight="1" thickBot="1">
      <c r="A25" s="8"/>
      <c r="B25" s="8"/>
      <c r="C25" s="9"/>
      <c r="F25" s="8"/>
      <c r="G25" s="8"/>
      <c r="H25" s="8"/>
      <c r="I25" s="8"/>
      <c r="J25" s="8"/>
    </row>
    <row r="26" spans="1:10" s="4" customFormat="1" ht="15" customHeight="1">
      <c r="A26" s="117" t="s">
        <v>7</v>
      </c>
      <c r="B26" s="118"/>
      <c r="C26" s="118"/>
      <c r="D26" s="118"/>
      <c r="E26" s="118"/>
      <c r="F26" s="118"/>
      <c r="G26" s="118"/>
      <c r="H26" s="118"/>
      <c r="I26" s="118"/>
      <c r="J26" s="119"/>
    </row>
    <row r="27" spans="1:10" s="4" customFormat="1" ht="15" customHeight="1">
      <c r="A27" s="10">
        <v>1</v>
      </c>
      <c r="B27" s="102" t="s">
        <v>24</v>
      </c>
      <c r="C27" s="103"/>
      <c r="D27" s="103"/>
      <c r="E27" s="103"/>
      <c r="F27" s="103"/>
      <c r="G27" s="103"/>
      <c r="H27" s="103"/>
      <c r="I27" s="103"/>
      <c r="J27" s="104"/>
    </row>
    <row r="28" spans="1:10" s="4" customFormat="1" ht="15" customHeight="1" thickBot="1">
      <c r="A28" s="11"/>
      <c r="B28" s="125"/>
      <c r="C28" s="125"/>
      <c r="D28" s="125"/>
      <c r="E28" s="125"/>
      <c r="F28" s="125"/>
      <c r="G28" s="125"/>
      <c r="H28" s="125"/>
      <c r="I28" s="125"/>
      <c r="J28" s="126"/>
    </row>
    <row r="29" spans="1:10" s="4" customFormat="1" ht="15" customHeight="1"/>
    <row r="30" spans="1:10" s="4" customFormat="1" ht="15" customHeight="1"/>
    <row r="31" spans="1:10" s="4" customFormat="1" ht="15" customHeight="1">
      <c r="A31" s="8"/>
      <c r="B31" s="8"/>
      <c r="C31" s="127"/>
      <c r="D31" s="127"/>
      <c r="E31" s="127"/>
      <c r="F31" s="12"/>
      <c r="G31" s="12"/>
      <c r="H31" s="12"/>
      <c r="I31" s="127"/>
      <c r="J31" s="127"/>
    </row>
    <row r="32" spans="1:10" s="4" customFormat="1" ht="15.75" thickBot="1"/>
    <row r="33" spans="1:10" s="4" customFormat="1" ht="27.75" customHeight="1">
      <c r="A33" s="128" t="s">
        <v>25</v>
      </c>
      <c r="B33" s="129"/>
      <c r="C33" s="129"/>
      <c r="D33" s="129"/>
      <c r="E33" s="129" t="s">
        <v>26</v>
      </c>
      <c r="F33" s="129"/>
      <c r="G33" s="129"/>
      <c r="H33" s="129" t="s">
        <v>27</v>
      </c>
      <c r="I33" s="129"/>
      <c r="J33" s="132"/>
    </row>
    <row r="34" spans="1:10" ht="15" customHeight="1">
      <c r="A34" s="130"/>
      <c r="B34" s="131"/>
      <c r="C34" s="131"/>
      <c r="D34" s="131"/>
      <c r="E34" s="131"/>
      <c r="F34" s="131"/>
      <c r="G34" s="131"/>
      <c r="H34" s="131"/>
      <c r="I34" s="131"/>
      <c r="J34" s="133"/>
    </row>
    <row r="35" spans="1:10" ht="19.5" customHeight="1">
      <c r="A35" s="130"/>
      <c r="B35" s="131"/>
      <c r="C35" s="131"/>
      <c r="D35" s="131"/>
      <c r="E35" s="131"/>
      <c r="F35" s="131"/>
      <c r="G35" s="131"/>
      <c r="H35" s="131"/>
      <c r="I35" s="131"/>
      <c r="J35" s="133"/>
    </row>
    <row r="36" spans="1:10" ht="57.75" customHeight="1" thickBot="1">
      <c r="A36" s="120" t="s">
        <v>8</v>
      </c>
      <c r="B36" s="121"/>
      <c r="C36" s="121"/>
      <c r="D36" s="121"/>
      <c r="E36" s="121" t="s">
        <v>8</v>
      </c>
      <c r="F36" s="121"/>
      <c r="G36" s="121"/>
      <c r="H36" s="121" t="s">
        <v>8</v>
      </c>
      <c r="I36" s="121"/>
      <c r="J36" s="122"/>
    </row>
    <row r="37" spans="1:10" ht="36" customHeight="1">
      <c r="A37" s="123"/>
      <c r="B37" s="124"/>
      <c r="C37" s="124"/>
      <c r="D37" s="124"/>
    </row>
    <row r="38" spans="1:10" ht="15" customHeight="1">
      <c r="A38" s="3"/>
      <c r="B38" s="3"/>
      <c r="C38" s="13"/>
    </row>
    <row r="39" spans="1:10">
      <c r="C39" s="4"/>
    </row>
    <row r="40" spans="1:10">
      <c r="C40" s="9"/>
    </row>
  </sheetData>
  <mergeCells count="28">
    <mergeCell ref="A36:D36"/>
    <mergeCell ref="E36:G36"/>
    <mergeCell ref="H36:J36"/>
    <mergeCell ref="A37:D37"/>
    <mergeCell ref="B28:J28"/>
    <mergeCell ref="C31:E31"/>
    <mergeCell ref="I31:J31"/>
    <mergeCell ref="A33:D35"/>
    <mergeCell ref="E33:G35"/>
    <mergeCell ref="H33:J35"/>
    <mergeCell ref="B27:J27"/>
    <mergeCell ref="A15:J15"/>
    <mergeCell ref="A19:J19"/>
    <mergeCell ref="B20:C20"/>
    <mergeCell ref="D20:J20"/>
    <mergeCell ref="B21:C21"/>
    <mergeCell ref="D21:J21"/>
    <mergeCell ref="B22:C22"/>
    <mergeCell ref="D22:J22"/>
    <mergeCell ref="B23:C23"/>
    <mergeCell ref="D23:J23"/>
    <mergeCell ref="A26:J26"/>
    <mergeCell ref="A11:J11"/>
    <mergeCell ref="A1:C1"/>
    <mergeCell ref="D1:G1"/>
    <mergeCell ref="H1:J1"/>
    <mergeCell ref="A5:J5"/>
    <mergeCell ref="A10:J10"/>
  </mergeCells>
  <printOptions horizontalCentered="1"/>
  <pageMargins left="0.39370078740157483" right="0.39370078740157483" top="0.39370078740157483" bottom="0.39370078740157483" header="0" footer="0.31496062992125984"/>
  <pageSetup paperSize="119" orientation="portrait" r:id="rId1"/>
  <headerFooter>
    <oddFooter>&amp;L&amp;7EVALUACION DE CANTIDADES DE OBRA Y PRESUPUESTOS
BOGOTA
ABRIL DE 2016&amp;C&amp;7&amp;P de &amp;N&amp;R&amp;7&amp;D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2D4774-5509-454D-AF09-1A3D1CC0B0BC}">
  <dimension ref="A1:M52"/>
  <sheetViews>
    <sheetView topLeftCell="B10" workbookViewId="0">
      <selection activeCell="F43" sqref="F43:I43"/>
    </sheetView>
  </sheetViews>
  <sheetFormatPr baseColWidth="10" defaultColWidth="8.85546875" defaultRowHeight="12.75"/>
  <cols>
    <col min="1" max="1" width="6.85546875" style="56" customWidth="1"/>
    <col min="2" max="2" width="6" style="56" customWidth="1"/>
    <col min="3" max="3" width="11.7109375" style="56" customWidth="1"/>
    <col min="4" max="4" width="3.28515625" style="56" customWidth="1"/>
    <col min="5" max="5" width="4.7109375" style="56" customWidth="1"/>
    <col min="6" max="6" width="2.7109375" style="56" customWidth="1"/>
    <col min="7" max="7" width="6.85546875" style="56" customWidth="1"/>
    <col min="8" max="8" width="4.28515625" style="56" customWidth="1"/>
    <col min="9" max="9" width="2.28515625" style="56" customWidth="1"/>
    <col min="10" max="10" width="13.140625" style="56" customWidth="1"/>
    <col min="11" max="11" width="17.28515625" style="56" customWidth="1"/>
    <col min="12" max="12" width="16.42578125" style="56" customWidth="1"/>
    <col min="13" max="13" width="30.85546875" style="56" customWidth="1"/>
    <col min="14" max="16384" width="8.85546875" style="56"/>
  </cols>
  <sheetData>
    <row r="1" spans="1:13" ht="10.5" customHeight="1">
      <c r="A1" s="171" t="s">
        <v>296</v>
      </c>
      <c r="B1" s="171"/>
      <c r="C1" s="172">
        <v>1.1000000000000001</v>
      </c>
      <c r="D1" s="172"/>
      <c r="E1" s="173" t="s">
        <v>297</v>
      </c>
      <c r="F1" s="173"/>
      <c r="G1" s="173"/>
      <c r="H1" s="143" t="s">
        <v>356</v>
      </c>
      <c r="I1" s="143"/>
      <c r="J1" s="143"/>
      <c r="K1" s="143"/>
      <c r="L1" s="143"/>
      <c r="M1" s="70"/>
    </row>
    <row r="2" spans="1:13" ht="10.15" customHeight="1">
      <c r="A2" s="171" t="s">
        <v>298</v>
      </c>
      <c r="B2" s="171"/>
      <c r="C2" s="172" t="s">
        <v>335</v>
      </c>
      <c r="D2" s="172"/>
      <c r="E2" s="173" t="s">
        <v>300</v>
      </c>
      <c r="F2" s="173"/>
      <c r="G2" s="173"/>
      <c r="H2" s="174"/>
      <c r="I2" s="174"/>
      <c r="J2" s="174"/>
      <c r="K2" s="174"/>
      <c r="L2" s="174"/>
      <c r="M2" s="174"/>
    </row>
    <row r="3" spans="1:13" ht="8.25" customHeight="1">
      <c r="A3" s="149" t="s">
        <v>301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</row>
    <row r="4" spans="1:13" ht="8.25" customHeight="1">
      <c r="A4" s="57" t="s">
        <v>302</v>
      </c>
      <c r="B4" s="150" t="s">
        <v>303</v>
      </c>
      <c r="C4" s="151"/>
      <c r="D4" s="151"/>
      <c r="E4" s="151"/>
      <c r="F4" s="152"/>
      <c r="G4" s="150" t="s">
        <v>304</v>
      </c>
      <c r="H4" s="152"/>
      <c r="I4" s="153" t="s">
        <v>305</v>
      </c>
      <c r="J4" s="154"/>
      <c r="K4" s="57" t="s">
        <v>306</v>
      </c>
      <c r="L4" s="57" t="s">
        <v>307</v>
      </c>
    </row>
    <row r="5" spans="1:13" ht="8.25" customHeight="1">
      <c r="A5" s="61"/>
      <c r="B5" s="144"/>
      <c r="C5" s="145"/>
      <c r="D5" s="145"/>
      <c r="E5" s="145"/>
      <c r="F5" s="146"/>
      <c r="G5" s="144"/>
      <c r="H5" s="146"/>
      <c r="I5" s="147" t="s">
        <v>311</v>
      </c>
      <c r="J5" s="148"/>
      <c r="K5" s="61"/>
      <c r="L5" s="58" t="s">
        <v>312</v>
      </c>
    </row>
    <row r="6" spans="1:13" ht="8.25" customHeight="1">
      <c r="A6" s="61"/>
      <c r="B6" s="144"/>
      <c r="C6" s="145"/>
      <c r="D6" s="145"/>
      <c r="E6" s="145"/>
      <c r="F6" s="146"/>
      <c r="G6" s="144"/>
      <c r="H6" s="146"/>
      <c r="I6" s="147" t="s">
        <v>311</v>
      </c>
      <c r="J6" s="148"/>
      <c r="K6" s="61"/>
      <c r="L6" s="58" t="s">
        <v>312</v>
      </c>
    </row>
    <row r="7" spans="1:13" ht="8.25" customHeight="1">
      <c r="A7" s="61"/>
      <c r="B7" s="144"/>
      <c r="C7" s="145"/>
      <c r="D7" s="145"/>
      <c r="E7" s="145"/>
      <c r="F7" s="146"/>
      <c r="G7" s="144"/>
      <c r="H7" s="146"/>
      <c r="I7" s="147" t="s">
        <v>311</v>
      </c>
      <c r="J7" s="148"/>
      <c r="K7" s="61"/>
      <c r="L7" s="58" t="s">
        <v>312</v>
      </c>
    </row>
    <row r="8" spans="1:13" ht="8.25" customHeight="1">
      <c r="A8" s="61"/>
      <c r="B8" s="144"/>
      <c r="C8" s="145"/>
      <c r="D8" s="145"/>
      <c r="E8" s="145"/>
      <c r="F8" s="146"/>
      <c r="G8" s="144"/>
      <c r="H8" s="146"/>
      <c r="I8" s="147" t="s">
        <v>311</v>
      </c>
      <c r="J8" s="148"/>
      <c r="K8" s="61"/>
      <c r="L8" s="58" t="s">
        <v>312</v>
      </c>
    </row>
    <row r="9" spans="1:13" ht="8.25" customHeight="1">
      <c r="A9" s="61"/>
      <c r="B9" s="144"/>
      <c r="C9" s="145"/>
      <c r="D9" s="145"/>
      <c r="E9" s="145"/>
      <c r="F9" s="146"/>
      <c r="G9" s="144"/>
      <c r="H9" s="146"/>
      <c r="I9" s="147" t="s">
        <v>311</v>
      </c>
      <c r="J9" s="148"/>
      <c r="K9" s="61"/>
      <c r="L9" s="58" t="s">
        <v>312</v>
      </c>
    </row>
    <row r="10" spans="1:13" ht="8.25" customHeight="1">
      <c r="A10" s="61"/>
      <c r="B10" s="144"/>
      <c r="C10" s="145"/>
      <c r="D10" s="145"/>
      <c r="E10" s="145"/>
      <c r="F10" s="146"/>
      <c r="G10" s="144"/>
      <c r="H10" s="146"/>
      <c r="I10" s="147" t="s">
        <v>311</v>
      </c>
      <c r="J10" s="148"/>
      <c r="K10" s="61"/>
      <c r="L10" s="58" t="s">
        <v>312</v>
      </c>
    </row>
    <row r="11" spans="1:13" ht="8.25" customHeight="1">
      <c r="A11" s="61"/>
      <c r="B11" s="144"/>
      <c r="C11" s="145"/>
      <c r="D11" s="145"/>
      <c r="E11" s="145"/>
      <c r="F11" s="146"/>
      <c r="G11" s="144"/>
      <c r="H11" s="146"/>
      <c r="I11" s="147" t="s">
        <v>311</v>
      </c>
      <c r="J11" s="148"/>
      <c r="K11" s="61"/>
      <c r="L11" s="58" t="s">
        <v>312</v>
      </c>
    </row>
    <row r="12" spans="1:13" ht="8.25" customHeight="1">
      <c r="A12" s="58" t="s">
        <v>313</v>
      </c>
      <c r="B12" s="147" t="s">
        <v>314</v>
      </c>
      <c r="C12" s="155"/>
      <c r="D12" s="155"/>
      <c r="E12" s="155"/>
      <c r="F12" s="148"/>
      <c r="G12" s="144"/>
      <c r="H12" s="146"/>
      <c r="I12" s="169">
        <v>6000</v>
      </c>
      <c r="J12" s="170"/>
      <c r="K12" s="59">
        <v>10</v>
      </c>
      <c r="L12" s="62">
        <f>+I12/K12</f>
        <v>600</v>
      </c>
    </row>
    <row r="13" spans="1:13" ht="8.25" customHeight="1">
      <c r="A13" s="135"/>
      <c r="B13" s="135"/>
      <c r="C13" s="135"/>
      <c r="D13" s="135"/>
      <c r="E13" s="135"/>
      <c r="F13" s="135"/>
      <c r="G13" s="135"/>
      <c r="H13" s="135"/>
      <c r="I13" s="135"/>
      <c r="J13" s="136"/>
      <c r="K13" s="57" t="s">
        <v>315</v>
      </c>
      <c r="L13" s="66">
        <f>+SUM(L5:L12)</f>
        <v>600</v>
      </c>
    </row>
    <row r="14" spans="1:13" ht="8.25" customHeight="1">
      <c r="A14" s="149" t="s">
        <v>316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</row>
    <row r="15" spans="1:13" ht="8.25" customHeight="1">
      <c r="A15" s="57" t="s">
        <v>302</v>
      </c>
      <c r="B15" s="150" t="s">
        <v>303</v>
      </c>
      <c r="C15" s="151"/>
      <c r="D15" s="151"/>
      <c r="E15" s="151"/>
      <c r="F15" s="152"/>
      <c r="G15" s="150" t="s">
        <v>317</v>
      </c>
      <c r="H15" s="152"/>
      <c r="I15" s="153" t="s">
        <v>318</v>
      </c>
      <c r="J15" s="154"/>
      <c r="K15" s="57" t="s">
        <v>319</v>
      </c>
      <c r="L15" s="57" t="s">
        <v>307</v>
      </c>
    </row>
    <row r="16" spans="1:13" ht="8.25" customHeight="1">
      <c r="A16" s="58" t="s">
        <v>336</v>
      </c>
      <c r="B16" s="147" t="s">
        <v>337</v>
      </c>
      <c r="C16" s="155"/>
      <c r="D16" s="155"/>
      <c r="E16" s="155"/>
      <c r="F16" s="148"/>
      <c r="G16" s="156" t="s">
        <v>338</v>
      </c>
      <c r="H16" s="157"/>
      <c r="I16" s="158">
        <v>5100</v>
      </c>
      <c r="J16" s="159"/>
      <c r="K16" s="59">
        <v>0.1</v>
      </c>
      <c r="L16" s="62">
        <f>+I16*K16</f>
        <v>510</v>
      </c>
    </row>
    <row r="17" spans="1:12" ht="8.25" customHeight="1">
      <c r="A17" s="58" t="s">
        <v>339</v>
      </c>
      <c r="B17" s="147" t="s">
        <v>340</v>
      </c>
      <c r="C17" s="155"/>
      <c r="D17" s="155"/>
      <c r="E17" s="155"/>
      <c r="F17" s="148"/>
      <c r="G17" s="156" t="s">
        <v>341</v>
      </c>
      <c r="H17" s="157"/>
      <c r="I17" s="158">
        <v>3800</v>
      </c>
      <c r="J17" s="159"/>
      <c r="K17" s="59">
        <v>0.1</v>
      </c>
      <c r="L17" s="62">
        <f t="shared" ref="L17:L21" si="0">+I17*K17</f>
        <v>380</v>
      </c>
    </row>
    <row r="18" spans="1:12" ht="8.25" customHeight="1">
      <c r="A18" s="58" t="s">
        <v>342</v>
      </c>
      <c r="B18" s="147" t="s">
        <v>343</v>
      </c>
      <c r="C18" s="155"/>
      <c r="D18" s="155"/>
      <c r="E18" s="155"/>
      <c r="F18" s="148"/>
      <c r="G18" s="156" t="s">
        <v>341</v>
      </c>
      <c r="H18" s="157"/>
      <c r="I18" s="158">
        <v>2850</v>
      </c>
      <c r="J18" s="159"/>
      <c r="K18" s="59">
        <v>9.9464952380952432E-2</v>
      </c>
      <c r="L18" s="62">
        <f t="shared" si="0"/>
        <v>283.47511428571443</v>
      </c>
    </row>
    <row r="19" spans="1:12" ht="8.25" customHeight="1">
      <c r="A19" s="58" t="s">
        <v>344</v>
      </c>
      <c r="B19" s="147" t="s">
        <v>345</v>
      </c>
      <c r="C19" s="155"/>
      <c r="D19" s="155"/>
      <c r="E19" s="155"/>
      <c r="F19" s="148"/>
      <c r="G19" s="156" t="s">
        <v>346</v>
      </c>
      <c r="H19" s="157"/>
      <c r="I19" s="158">
        <v>2600</v>
      </c>
      <c r="J19" s="159"/>
      <c r="K19" s="59">
        <v>0.01</v>
      </c>
      <c r="L19" s="62">
        <f t="shared" si="0"/>
        <v>26</v>
      </c>
    </row>
    <row r="20" spans="1:12" ht="8.25" customHeight="1">
      <c r="A20" s="58" t="s">
        <v>347</v>
      </c>
      <c r="B20" s="147" t="s">
        <v>348</v>
      </c>
      <c r="C20" s="155"/>
      <c r="D20" s="155"/>
      <c r="E20" s="155"/>
      <c r="F20" s="148"/>
      <c r="G20" s="156" t="s">
        <v>349</v>
      </c>
      <c r="H20" s="157"/>
      <c r="I20" s="158">
        <v>389500</v>
      </c>
      <c r="J20" s="159"/>
      <c r="K20" s="59">
        <v>1E-3</v>
      </c>
      <c r="L20" s="62">
        <f t="shared" si="0"/>
        <v>389.5</v>
      </c>
    </row>
    <row r="21" spans="1:12" ht="8.25" customHeight="1">
      <c r="A21" s="58" t="s">
        <v>350</v>
      </c>
      <c r="B21" s="147" t="s">
        <v>351</v>
      </c>
      <c r="C21" s="155"/>
      <c r="D21" s="155"/>
      <c r="E21" s="155"/>
      <c r="F21" s="148"/>
      <c r="G21" s="156" t="s">
        <v>352</v>
      </c>
      <c r="H21" s="157"/>
      <c r="I21" s="169">
        <v>1050</v>
      </c>
      <c r="J21" s="170"/>
      <c r="K21" s="59">
        <v>0.01</v>
      </c>
      <c r="L21" s="62">
        <f t="shared" si="0"/>
        <v>10.5</v>
      </c>
    </row>
    <row r="22" spans="1:12" ht="8.25" customHeight="1">
      <c r="A22" s="61"/>
      <c r="B22" s="144"/>
      <c r="C22" s="145"/>
      <c r="D22" s="145"/>
      <c r="E22" s="145"/>
      <c r="F22" s="146"/>
      <c r="G22" s="144"/>
      <c r="H22" s="146"/>
      <c r="I22" s="147"/>
      <c r="J22" s="148"/>
      <c r="K22" s="61"/>
      <c r="L22" s="62"/>
    </row>
    <row r="23" spans="1:12" ht="8.25" customHeight="1">
      <c r="A23" s="61"/>
      <c r="B23" s="144"/>
      <c r="C23" s="145"/>
      <c r="D23" s="145"/>
      <c r="E23" s="145"/>
      <c r="F23" s="146"/>
      <c r="G23" s="144"/>
      <c r="H23" s="146"/>
      <c r="I23" s="147"/>
      <c r="J23" s="148"/>
      <c r="K23" s="61"/>
      <c r="L23" s="62"/>
    </row>
    <row r="24" spans="1:12" ht="8.25" customHeight="1">
      <c r="A24" s="61"/>
      <c r="B24" s="144"/>
      <c r="C24" s="145"/>
      <c r="D24" s="145"/>
      <c r="E24" s="145"/>
      <c r="F24" s="146"/>
      <c r="G24" s="144"/>
      <c r="H24" s="146"/>
      <c r="I24" s="147"/>
      <c r="J24" s="148"/>
      <c r="K24" s="61"/>
      <c r="L24" s="62"/>
    </row>
    <row r="25" spans="1:12" ht="8.25" customHeight="1">
      <c r="A25" s="61"/>
      <c r="B25" s="144"/>
      <c r="C25" s="145"/>
      <c r="D25" s="145"/>
      <c r="E25" s="145"/>
      <c r="F25" s="146"/>
      <c r="G25" s="144"/>
      <c r="H25" s="146"/>
      <c r="I25" s="147"/>
      <c r="J25" s="148"/>
      <c r="K25" s="61"/>
      <c r="L25" s="62"/>
    </row>
    <row r="26" spans="1:12" ht="8.25" customHeight="1">
      <c r="A26" s="61"/>
      <c r="B26" s="144"/>
      <c r="C26" s="145"/>
      <c r="D26" s="145"/>
      <c r="E26" s="145"/>
      <c r="F26" s="146"/>
      <c r="G26" s="144"/>
      <c r="H26" s="146"/>
      <c r="I26" s="147"/>
      <c r="J26" s="148"/>
      <c r="K26" s="61"/>
      <c r="L26" s="62"/>
    </row>
    <row r="27" spans="1:12" ht="8.25" customHeight="1">
      <c r="A27" s="61"/>
      <c r="B27" s="144"/>
      <c r="C27" s="145"/>
      <c r="D27" s="145"/>
      <c r="E27" s="145"/>
      <c r="F27" s="146"/>
      <c r="G27" s="144"/>
      <c r="H27" s="146"/>
      <c r="I27" s="147"/>
      <c r="J27" s="148"/>
      <c r="K27" s="61"/>
      <c r="L27" s="62"/>
    </row>
    <row r="28" spans="1:12" ht="8.25" customHeight="1">
      <c r="A28" s="61"/>
      <c r="B28" s="144"/>
      <c r="C28" s="145"/>
      <c r="D28" s="145"/>
      <c r="E28" s="145"/>
      <c r="F28" s="146"/>
      <c r="G28" s="144"/>
      <c r="H28" s="146"/>
      <c r="I28" s="147"/>
      <c r="J28" s="148"/>
      <c r="K28" s="61"/>
      <c r="L28" s="62"/>
    </row>
    <row r="29" spans="1:12" ht="8.25" customHeight="1">
      <c r="A29" s="61"/>
      <c r="B29" s="144"/>
      <c r="C29" s="145"/>
      <c r="D29" s="145"/>
      <c r="E29" s="145"/>
      <c r="F29" s="146"/>
      <c r="G29" s="144"/>
      <c r="H29" s="146"/>
      <c r="I29" s="147"/>
      <c r="J29" s="148"/>
      <c r="K29" s="61"/>
      <c r="L29" s="62"/>
    </row>
    <row r="30" spans="1:12" ht="8.25" customHeight="1">
      <c r="A30" s="61"/>
      <c r="B30" s="144"/>
      <c r="C30" s="145"/>
      <c r="D30" s="145"/>
      <c r="E30" s="145"/>
      <c r="F30" s="146"/>
      <c r="G30" s="144"/>
      <c r="H30" s="146"/>
      <c r="I30" s="147"/>
      <c r="J30" s="148"/>
      <c r="K30" s="61"/>
      <c r="L30" s="62"/>
    </row>
    <row r="31" spans="1:12" ht="8.25" customHeight="1">
      <c r="A31" s="135"/>
      <c r="B31" s="135"/>
      <c r="C31" s="135"/>
      <c r="D31" s="135"/>
      <c r="E31" s="135"/>
      <c r="F31" s="135"/>
      <c r="G31" s="135"/>
      <c r="H31" s="135"/>
      <c r="I31" s="135"/>
      <c r="J31" s="136"/>
      <c r="K31" s="57" t="s">
        <v>315</v>
      </c>
      <c r="L31" s="66">
        <f>+SUM(L16:L30)</f>
        <v>1599.4751142857144</v>
      </c>
    </row>
    <row r="32" spans="1:12" ht="8.25" customHeight="1">
      <c r="A32" s="149" t="s">
        <v>321</v>
      </c>
      <c r="B32" s="149"/>
      <c r="C32" s="149"/>
      <c r="D32" s="149"/>
      <c r="E32" s="149"/>
      <c r="F32" s="149"/>
      <c r="G32" s="149"/>
      <c r="H32" s="149"/>
      <c r="I32" s="149"/>
      <c r="J32" s="149"/>
      <c r="K32" s="149"/>
      <c r="L32" s="149"/>
    </row>
    <row r="33" spans="1:12" ht="16.5" customHeight="1">
      <c r="A33" s="57" t="s">
        <v>302</v>
      </c>
      <c r="B33" s="162" t="s">
        <v>322</v>
      </c>
      <c r="C33" s="163"/>
      <c r="D33" s="164" t="s">
        <v>323</v>
      </c>
      <c r="E33" s="165"/>
      <c r="F33" s="166"/>
      <c r="G33" s="167" t="s">
        <v>324</v>
      </c>
      <c r="H33" s="168"/>
      <c r="I33" s="150" t="s">
        <v>325</v>
      </c>
      <c r="J33" s="152"/>
      <c r="K33" s="57" t="s">
        <v>326</v>
      </c>
      <c r="L33" s="57" t="s">
        <v>307</v>
      </c>
    </row>
    <row r="34" spans="1:12" ht="8.25" customHeight="1">
      <c r="A34" s="61"/>
      <c r="B34" s="144"/>
      <c r="C34" s="146"/>
      <c r="D34" s="144"/>
      <c r="E34" s="145"/>
      <c r="F34" s="146"/>
      <c r="G34" s="144"/>
      <c r="H34" s="146"/>
      <c r="I34" s="160">
        <v>0</v>
      </c>
      <c r="J34" s="161"/>
      <c r="K34" s="67" t="s">
        <v>327</v>
      </c>
      <c r="L34" s="58" t="s">
        <v>312</v>
      </c>
    </row>
    <row r="35" spans="1:12" ht="8.25" customHeight="1">
      <c r="A35" s="61"/>
      <c r="B35" s="144"/>
      <c r="C35" s="146"/>
      <c r="D35" s="144"/>
      <c r="E35" s="145"/>
      <c r="F35" s="146"/>
      <c r="G35" s="144"/>
      <c r="H35" s="146"/>
      <c r="I35" s="160">
        <v>0</v>
      </c>
      <c r="J35" s="161"/>
      <c r="K35" s="67" t="s">
        <v>327</v>
      </c>
      <c r="L35" s="58" t="s">
        <v>312</v>
      </c>
    </row>
    <row r="36" spans="1:12" ht="8.25" customHeight="1">
      <c r="A36" s="135"/>
      <c r="B36" s="135"/>
      <c r="C36" s="135"/>
      <c r="D36" s="135"/>
      <c r="E36" s="135"/>
      <c r="F36" s="135"/>
      <c r="G36" s="135"/>
      <c r="H36" s="135"/>
      <c r="I36" s="135"/>
      <c r="J36" s="136"/>
      <c r="K36" s="68" t="s">
        <v>315</v>
      </c>
      <c r="L36" s="57" t="s">
        <v>353</v>
      </c>
    </row>
    <row r="37" spans="1:12" ht="8.25" customHeight="1">
      <c r="A37" s="149" t="s">
        <v>328</v>
      </c>
      <c r="B37" s="149"/>
      <c r="C37" s="149"/>
      <c r="D37" s="149"/>
      <c r="E37" s="149"/>
      <c r="F37" s="149"/>
      <c r="G37" s="149"/>
      <c r="H37" s="149"/>
      <c r="I37" s="149"/>
      <c r="J37" s="149"/>
      <c r="K37" s="149"/>
      <c r="L37" s="149"/>
    </row>
    <row r="38" spans="1:12" ht="8.25" customHeight="1">
      <c r="A38" s="64" t="s">
        <v>302</v>
      </c>
      <c r="B38" s="150" t="s">
        <v>329</v>
      </c>
      <c r="C38" s="151"/>
      <c r="D38" s="151"/>
      <c r="E38" s="151"/>
      <c r="F38" s="152"/>
      <c r="G38" s="150" t="s">
        <v>317</v>
      </c>
      <c r="H38" s="152"/>
      <c r="I38" s="153" t="s">
        <v>330</v>
      </c>
      <c r="J38" s="154"/>
      <c r="K38" s="57" t="s">
        <v>306</v>
      </c>
      <c r="L38" s="57" t="s">
        <v>307</v>
      </c>
    </row>
    <row r="39" spans="1:12" ht="8.25" customHeight="1">
      <c r="A39" s="65" t="s">
        <v>354</v>
      </c>
      <c r="B39" s="147" t="s">
        <v>355</v>
      </c>
      <c r="C39" s="155"/>
      <c r="D39" s="155"/>
      <c r="E39" s="155"/>
      <c r="F39" s="148"/>
      <c r="G39" s="156" t="s">
        <v>333</v>
      </c>
      <c r="H39" s="157"/>
      <c r="I39" s="158">
        <v>309074.71999999997</v>
      </c>
      <c r="J39" s="159"/>
      <c r="K39" s="59">
        <v>150</v>
      </c>
      <c r="L39" s="62">
        <f>+I39/K39</f>
        <v>2060.498133333333</v>
      </c>
    </row>
    <row r="40" spans="1:12" ht="8.25" customHeight="1">
      <c r="A40" s="61"/>
      <c r="B40" s="144"/>
      <c r="C40" s="145"/>
      <c r="D40" s="145"/>
      <c r="E40" s="145"/>
      <c r="F40" s="146"/>
      <c r="G40" s="144"/>
      <c r="H40" s="146"/>
      <c r="I40" s="147" t="s">
        <v>311</v>
      </c>
      <c r="J40" s="148"/>
      <c r="K40" s="61"/>
      <c r="L40" s="58" t="s">
        <v>312</v>
      </c>
    </row>
    <row r="41" spans="1:12" ht="8.25" customHeight="1">
      <c r="A41" s="61"/>
      <c r="B41" s="144"/>
      <c r="C41" s="145"/>
      <c r="D41" s="145"/>
      <c r="E41" s="145"/>
      <c r="F41" s="146"/>
      <c r="G41" s="144"/>
      <c r="H41" s="146"/>
      <c r="I41" s="147" t="s">
        <v>311</v>
      </c>
      <c r="J41" s="148"/>
      <c r="K41" s="61"/>
      <c r="L41" s="58" t="s">
        <v>312</v>
      </c>
    </row>
    <row r="42" spans="1:12" ht="8.25" customHeight="1">
      <c r="A42" s="135"/>
      <c r="B42" s="135"/>
      <c r="C42" s="135"/>
      <c r="D42" s="135"/>
      <c r="E42" s="135"/>
      <c r="F42" s="135"/>
      <c r="G42" s="135"/>
      <c r="H42" s="135"/>
      <c r="I42" s="135"/>
      <c r="J42" s="136"/>
      <c r="K42" s="57" t="s">
        <v>315</v>
      </c>
      <c r="L42" s="66">
        <f>+SUM(L39:L41)</f>
        <v>2060.498133333333</v>
      </c>
    </row>
    <row r="43" spans="1:12" ht="8.25" customHeight="1">
      <c r="A43" s="137" t="s">
        <v>334</v>
      </c>
      <c r="B43" s="138"/>
      <c r="C43" s="138"/>
      <c r="D43" s="138"/>
      <c r="E43" s="139"/>
      <c r="F43" s="236">
        <f>+L13+L31+L42</f>
        <v>4259.9732476190475</v>
      </c>
      <c r="G43" s="237"/>
      <c r="H43" s="237"/>
      <c r="I43" s="238"/>
    </row>
    <row r="44" spans="1:12" ht="8.25" customHeight="1">
      <c r="A44" s="91"/>
      <c r="B44" s="91"/>
      <c r="C44" s="91"/>
      <c r="D44" s="91"/>
      <c r="E44" s="91"/>
      <c r="F44" s="92"/>
      <c r="G44" s="92"/>
      <c r="H44" s="92"/>
      <c r="I44" s="92"/>
    </row>
    <row r="50" spans="3:9">
      <c r="C50" s="134" t="s">
        <v>381</v>
      </c>
      <c r="D50" s="134"/>
      <c r="E50" s="134"/>
      <c r="F50" s="134"/>
      <c r="G50" s="134"/>
      <c r="H50" s="134"/>
      <c r="I50" s="134"/>
    </row>
    <row r="51" spans="3:9">
      <c r="C51" s="134" t="s">
        <v>382</v>
      </c>
      <c r="D51" s="134"/>
      <c r="E51" s="134"/>
      <c r="F51" s="134"/>
      <c r="G51" s="134"/>
      <c r="H51" s="134"/>
      <c r="I51" s="134"/>
    </row>
    <row r="52" spans="3:9">
      <c r="C52" s="134" t="s">
        <v>383</v>
      </c>
      <c r="D52" s="134"/>
      <c r="E52" s="134"/>
      <c r="F52" s="134"/>
      <c r="G52" s="134"/>
      <c r="H52" s="134"/>
      <c r="I52" s="134"/>
    </row>
  </sheetData>
  <mergeCells count="120">
    <mergeCell ref="A1:B1"/>
    <mergeCell ref="C1:D1"/>
    <mergeCell ref="E1:G1"/>
    <mergeCell ref="A2:B2"/>
    <mergeCell ref="C2:D2"/>
    <mergeCell ref="E2:G2"/>
    <mergeCell ref="H2:M2"/>
    <mergeCell ref="B6:F6"/>
    <mergeCell ref="G6:H6"/>
    <mergeCell ref="I6:J6"/>
    <mergeCell ref="B7:F7"/>
    <mergeCell ref="G7:H7"/>
    <mergeCell ref="I7:J7"/>
    <mergeCell ref="A3:L3"/>
    <mergeCell ref="B4:F4"/>
    <mergeCell ref="G4:H4"/>
    <mergeCell ref="I4:J4"/>
    <mergeCell ref="B5:F5"/>
    <mergeCell ref="G5:H5"/>
    <mergeCell ref="I5:J5"/>
    <mergeCell ref="B10:F10"/>
    <mergeCell ref="G10:H10"/>
    <mergeCell ref="I10:J10"/>
    <mergeCell ref="B11:F11"/>
    <mergeCell ref="G11:H11"/>
    <mergeCell ref="I11:J11"/>
    <mergeCell ref="B8:F8"/>
    <mergeCell ref="G8:H8"/>
    <mergeCell ref="I8:J8"/>
    <mergeCell ref="B9:F9"/>
    <mergeCell ref="G9:H9"/>
    <mergeCell ref="I9:J9"/>
    <mergeCell ref="B16:F16"/>
    <mergeCell ref="G16:H16"/>
    <mergeCell ref="I16:J16"/>
    <mergeCell ref="B17:F17"/>
    <mergeCell ref="G17:H17"/>
    <mergeCell ref="I17:J17"/>
    <mergeCell ref="B12:F12"/>
    <mergeCell ref="G12:H12"/>
    <mergeCell ref="I12:J12"/>
    <mergeCell ref="A13:J13"/>
    <mergeCell ref="A14:L14"/>
    <mergeCell ref="B15:F15"/>
    <mergeCell ref="G15:H15"/>
    <mergeCell ref="I15:J15"/>
    <mergeCell ref="B20:F20"/>
    <mergeCell ref="G20:H20"/>
    <mergeCell ref="I20:J20"/>
    <mergeCell ref="B21:F21"/>
    <mergeCell ref="G21:H21"/>
    <mergeCell ref="I21:J21"/>
    <mergeCell ref="B18:F18"/>
    <mergeCell ref="G18:H18"/>
    <mergeCell ref="I18:J18"/>
    <mergeCell ref="B19:F19"/>
    <mergeCell ref="G19:H19"/>
    <mergeCell ref="I19:J19"/>
    <mergeCell ref="B24:F24"/>
    <mergeCell ref="G24:H24"/>
    <mergeCell ref="I24:J24"/>
    <mergeCell ref="B25:F25"/>
    <mergeCell ref="G25:H25"/>
    <mergeCell ref="I25:J25"/>
    <mergeCell ref="B22:F22"/>
    <mergeCell ref="G22:H22"/>
    <mergeCell ref="I22:J22"/>
    <mergeCell ref="B23:F23"/>
    <mergeCell ref="G23:H23"/>
    <mergeCell ref="I23:J23"/>
    <mergeCell ref="B28:F28"/>
    <mergeCell ref="G28:H28"/>
    <mergeCell ref="I28:J28"/>
    <mergeCell ref="B29:F29"/>
    <mergeCell ref="G29:H29"/>
    <mergeCell ref="I29:J29"/>
    <mergeCell ref="B26:F26"/>
    <mergeCell ref="G26:H26"/>
    <mergeCell ref="I26:J26"/>
    <mergeCell ref="B27:F27"/>
    <mergeCell ref="G27:H27"/>
    <mergeCell ref="I27:J27"/>
    <mergeCell ref="I34:J34"/>
    <mergeCell ref="B35:C35"/>
    <mergeCell ref="D35:F35"/>
    <mergeCell ref="G35:H35"/>
    <mergeCell ref="I35:J35"/>
    <mergeCell ref="B30:F30"/>
    <mergeCell ref="G30:H30"/>
    <mergeCell ref="I30:J30"/>
    <mergeCell ref="A31:J31"/>
    <mergeCell ref="A32:L32"/>
    <mergeCell ref="B33:C33"/>
    <mergeCell ref="D33:F33"/>
    <mergeCell ref="G33:H33"/>
    <mergeCell ref="I33:J33"/>
    <mergeCell ref="C50:I50"/>
    <mergeCell ref="C51:I51"/>
    <mergeCell ref="C52:I52"/>
    <mergeCell ref="A42:J42"/>
    <mergeCell ref="A43:E43"/>
    <mergeCell ref="F43:I43"/>
    <mergeCell ref="H1:L1"/>
    <mergeCell ref="B40:F40"/>
    <mergeCell ref="G40:H40"/>
    <mergeCell ref="I40:J40"/>
    <mergeCell ref="B41:F41"/>
    <mergeCell ref="G41:H41"/>
    <mergeCell ref="I41:J41"/>
    <mergeCell ref="A36:J36"/>
    <mergeCell ref="A37:L37"/>
    <mergeCell ref="B38:F38"/>
    <mergeCell ref="G38:H38"/>
    <mergeCell ref="I38:J38"/>
    <mergeCell ref="B39:F39"/>
    <mergeCell ref="G39:H39"/>
    <mergeCell ref="I39:J39"/>
    <mergeCell ref="B34:C34"/>
    <mergeCell ref="D34:F34"/>
    <mergeCell ref="G34:H34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056FC8-70FB-4515-8BA2-E7D6F3FBCABE}">
  <dimension ref="A1:M39"/>
  <sheetViews>
    <sheetView workbookViewId="0">
      <selection activeCell="F31" sqref="F31:I31"/>
    </sheetView>
  </sheetViews>
  <sheetFormatPr baseColWidth="10" defaultColWidth="8.85546875" defaultRowHeight="12.75"/>
  <cols>
    <col min="1" max="1" width="6.85546875" style="56" customWidth="1"/>
    <col min="2" max="2" width="6" style="56" customWidth="1"/>
    <col min="3" max="3" width="11.7109375" style="56" customWidth="1"/>
    <col min="4" max="4" width="3.28515625" style="56" customWidth="1"/>
    <col min="5" max="5" width="4.7109375" style="56" customWidth="1"/>
    <col min="6" max="6" width="2.7109375" style="56" customWidth="1"/>
    <col min="7" max="7" width="6.85546875" style="56" customWidth="1"/>
    <col min="8" max="8" width="4.28515625" style="56" customWidth="1"/>
    <col min="9" max="9" width="2.28515625" style="56" customWidth="1"/>
    <col min="10" max="10" width="13.140625" style="56" customWidth="1"/>
    <col min="11" max="11" width="17.28515625" style="56" customWidth="1"/>
    <col min="12" max="12" width="16.42578125" style="56" customWidth="1"/>
    <col min="13" max="13" width="30.85546875" style="56" customWidth="1"/>
    <col min="14" max="16384" width="8.85546875" style="56"/>
  </cols>
  <sheetData>
    <row r="1" spans="1:13" ht="20.45" customHeight="1">
      <c r="A1" s="171" t="s">
        <v>296</v>
      </c>
      <c r="B1" s="171"/>
      <c r="C1" s="172">
        <v>2.1</v>
      </c>
      <c r="D1" s="172"/>
      <c r="E1" s="173" t="s">
        <v>297</v>
      </c>
      <c r="F1" s="173"/>
      <c r="G1" s="173"/>
      <c r="H1" s="143" t="s">
        <v>295</v>
      </c>
      <c r="I1" s="143"/>
      <c r="J1" s="143"/>
      <c r="K1" s="143"/>
      <c r="L1" s="143"/>
      <c r="M1" s="69"/>
    </row>
    <row r="2" spans="1:13" ht="10.15" customHeight="1">
      <c r="A2" s="171" t="s">
        <v>298</v>
      </c>
      <c r="B2" s="171"/>
      <c r="C2" s="172" t="s">
        <v>299</v>
      </c>
      <c r="D2" s="172"/>
      <c r="E2" s="173" t="s">
        <v>300</v>
      </c>
      <c r="F2" s="173"/>
      <c r="G2" s="173"/>
      <c r="H2" s="174"/>
      <c r="I2" s="174"/>
      <c r="J2" s="174"/>
      <c r="K2" s="174"/>
      <c r="L2" s="174"/>
      <c r="M2" s="174"/>
    </row>
    <row r="3" spans="1:13" ht="8.25" customHeight="1">
      <c r="A3" s="149" t="s">
        <v>301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</row>
    <row r="4" spans="1:13" ht="8.25" customHeight="1">
      <c r="A4" s="57" t="s">
        <v>302</v>
      </c>
      <c r="B4" s="150" t="s">
        <v>303</v>
      </c>
      <c r="C4" s="151"/>
      <c r="D4" s="151"/>
      <c r="E4" s="151"/>
      <c r="F4" s="152"/>
      <c r="G4" s="150" t="s">
        <v>304</v>
      </c>
      <c r="H4" s="152"/>
      <c r="I4" s="153" t="s">
        <v>305</v>
      </c>
      <c r="J4" s="154"/>
      <c r="K4" s="57" t="s">
        <v>306</v>
      </c>
      <c r="L4" s="57" t="s">
        <v>307</v>
      </c>
    </row>
    <row r="5" spans="1:13" ht="8.25" customHeight="1">
      <c r="A5" s="58" t="s">
        <v>308</v>
      </c>
      <c r="B5" s="147" t="s">
        <v>309</v>
      </c>
      <c r="C5" s="155"/>
      <c r="D5" s="155"/>
      <c r="E5" s="155"/>
      <c r="F5" s="148"/>
      <c r="G5" s="175" t="s">
        <v>310</v>
      </c>
      <c r="H5" s="176"/>
      <c r="I5" s="158">
        <v>190000</v>
      </c>
      <c r="J5" s="159"/>
      <c r="K5" s="59">
        <v>13</v>
      </c>
      <c r="L5" s="60">
        <f>+I5/K5</f>
        <v>14615.384615384615</v>
      </c>
    </row>
    <row r="6" spans="1:13" ht="8.25" customHeight="1">
      <c r="A6" s="58" t="s">
        <v>357</v>
      </c>
      <c r="B6" s="147" t="s">
        <v>358</v>
      </c>
      <c r="C6" s="155"/>
      <c r="D6" s="155"/>
      <c r="E6" s="155"/>
      <c r="F6" s="148"/>
      <c r="G6" s="175" t="s">
        <v>310</v>
      </c>
      <c r="H6" s="176"/>
      <c r="I6" s="158">
        <v>120000</v>
      </c>
      <c r="J6" s="159"/>
      <c r="K6" s="59">
        <v>13</v>
      </c>
      <c r="L6" s="60">
        <f t="shared" ref="L6:L9" si="0">+I6/K6</f>
        <v>9230.7692307692305</v>
      </c>
    </row>
    <row r="7" spans="1:13" ht="8.25" customHeight="1">
      <c r="A7" s="58" t="s">
        <v>359</v>
      </c>
      <c r="B7" s="147" t="s">
        <v>360</v>
      </c>
      <c r="C7" s="155"/>
      <c r="D7" s="155"/>
      <c r="E7" s="155"/>
      <c r="F7" s="148"/>
      <c r="G7" s="175" t="s">
        <v>310</v>
      </c>
      <c r="H7" s="176"/>
      <c r="I7" s="158">
        <v>110000</v>
      </c>
      <c r="J7" s="159"/>
      <c r="K7" s="59">
        <v>13</v>
      </c>
      <c r="L7" s="60">
        <f t="shared" si="0"/>
        <v>8461.538461538461</v>
      </c>
    </row>
    <row r="8" spans="1:13" ht="8.25" customHeight="1">
      <c r="A8" s="58" t="s">
        <v>361</v>
      </c>
      <c r="B8" s="147" t="s">
        <v>362</v>
      </c>
      <c r="C8" s="155"/>
      <c r="D8" s="155"/>
      <c r="E8" s="155"/>
      <c r="F8" s="148"/>
      <c r="G8" s="175" t="s">
        <v>310</v>
      </c>
      <c r="H8" s="176"/>
      <c r="I8" s="158">
        <v>90000</v>
      </c>
      <c r="J8" s="159"/>
      <c r="K8" s="59">
        <v>13</v>
      </c>
      <c r="L8" s="60">
        <f t="shared" si="0"/>
        <v>6923.0769230769229</v>
      </c>
    </row>
    <row r="9" spans="1:13" ht="8.25" customHeight="1">
      <c r="A9" s="58" t="s">
        <v>363</v>
      </c>
      <c r="B9" s="177" t="s">
        <v>369</v>
      </c>
      <c r="C9" s="155"/>
      <c r="D9" s="155"/>
      <c r="E9" s="155"/>
      <c r="F9" s="148"/>
      <c r="G9" s="175" t="s">
        <v>310</v>
      </c>
      <c r="H9" s="176"/>
      <c r="I9" s="158">
        <v>150000</v>
      </c>
      <c r="J9" s="159"/>
      <c r="K9" s="59">
        <v>13</v>
      </c>
      <c r="L9" s="60">
        <f t="shared" si="0"/>
        <v>11538.461538461539</v>
      </c>
    </row>
    <row r="10" spans="1:13" ht="8.25" customHeight="1">
      <c r="A10" s="61"/>
      <c r="B10" s="144"/>
      <c r="C10" s="145"/>
      <c r="D10" s="145"/>
      <c r="E10" s="145"/>
      <c r="F10" s="146"/>
      <c r="G10" s="144"/>
      <c r="H10" s="146"/>
      <c r="I10" s="147"/>
      <c r="J10" s="148"/>
      <c r="K10" s="61"/>
      <c r="L10" s="58"/>
    </row>
    <row r="11" spans="1:13" ht="8.25" customHeight="1">
      <c r="A11" s="61"/>
      <c r="B11" s="144"/>
      <c r="C11" s="145"/>
      <c r="D11" s="145"/>
      <c r="E11" s="145"/>
      <c r="F11" s="146"/>
      <c r="G11" s="144"/>
      <c r="H11" s="146"/>
      <c r="I11" s="147"/>
      <c r="J11" s="148"/>
      <c r="K11" s="61"/>
      <c r="L11" s="58"/>
    </row>
    <row r="12" spans="1:13" ht="8.25" customHeight="1">
      <c r="A12" s="58" t="s">
        <v>313</v>
      </c>
      <c r="B12" s="147" t="s">
        <v>314</v>
      </c>
      <c r="C12" s="155"/>
      <c r="D12" s="155"/>
      <c r="E12" s="155"/>
      <c r="F12" s="148"/>
      <c r="G12" s="144"/>
      <c r="H12" s="146"/>
      <c r="I12" s="169">
        <v>679</v>
      </c>
      <c r="J12" s="170"/>
      <c r="K12" s="59">
        <v>1</v>
      </c>
      <c r="L12" s="60">
        <f t="shared" ref="L12" si="1">+I12/K12</f>
        <v>679</v>
      </c>
    </row>
    <row r="13" spans="1:13" ht="8.25" customHeight="1">
      <c r="A13" s="135"/>
      <c r="B13" s="135"/>
      <c r="C13" s="135"/>
      <c r="D13" s="135"/>
      <c r="E13" s="135"/>
      <c r="F13" s="135"/>
      <c r="G13" s="135"/>
      <c r="H13" s="135"/>
      <c r="I13" s="135"/>
      <c r="J13" s="136"/>
      <c r="K13" s="57" t="s">
        <v>315</v>
      </c>
      <c r="L13" s="63">
        <f>SUM(L5:L12)</f>
        <v>51448.230769230766</v>
      </c>
    </row>
    <row r="14" spans="1:13" ht="8.25" customHeight="1">
      <c r="A14" s="149" t="s">
        <v>316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</row>
    <row r="15" spans="1:13" ht="8.25" customHeight="1">
      <c r="A15" s="57" t="s">
        <v>302</v>
      </c>
      <c r="B15" s="150" t="s">
        <v>303</v>
      </c>
      <c r="C15" s="151"/>
      <c r="D15" s="151"/>
      <c r="E15" s="151"/>
      <c r="F15" s="152"/>
      <c r="G15" s="150" t="s">
        <v>317</v>
      </c>
      <c r="H15" s="152"/>
      <c r="I15" s="153" t="s">
        <v>318</v>
      </c>
      <c r="J15" s="154"/>
      <c r="K15" s="57" t="s">
        <v>319</v>
      </c>
      <c r="L15" s="57" t="s">
        <v>307</v>
      </c>
    </row>
    <row r="16" spans="1:13" ht="8.25" customHeight="1">
      <c r="A16" s="58" t="s">
        <v>364</v>
      </c>
      <c r="B16" s="147" t="s">
        <v>365</v>
      </c>
      <c r="C16" s="155"/>
      <c r="D16" s="155"/>
      <c r="E16" s="155"/>
      <c r="F16" s="148"/>
      <c r="G16" s="156" t="s">
        <v>320</v>
      </c>
      <c r="H16" s="157"/>
      <c r="I16" s="158">
        <v>60000</v>
      </c>
      <c r="J16" s="159"/>
      <c r="K16" s="59">
        <v>1.3</v>
      </c>
      <c r="L16" s="60">
        <f>+I16*K16</f>
        <v>78000</v>
      </c>
    </row>
    <row r="17" spans="1:12" ht="8.25" customHeight="1">
      <c r="A17" s="58" t="s">
        <v>366</v>
      </c>
      <c r="B17" s="147" t="s">
        <v>367</v>
      </c>
      <c r="C17" s="155"/>
      <c r="D17" s="155"/>
      <c r="E17" s="155"/>
      <c r="F17" s="148"/>
      <c r="G17" s="156" t="s">
        <v>368</v>
      </c>
      <c r="H17" s="157"/>
      <c r="I17" s="169">
        <v>120</v>
      </c>
      <c r="J17" s="170"/>
      <c r="K17" s="71">
        <v>18.142263736559119</v>
      </c>
      <c r="L17" s="60">
        <f>+I17*K17</f>
        <v>2177.0716483870942</v>
      </c>
    </row>
    <row r="18" spans="1:12" ht="8.25" customHeight="1">
      <c r="A18" s="61"/>
      <c r="B18" s="144"/>
      <c r="C18" s="145"/>
      <c r="D18" s="145"/>
      <c r="E18" s="145"/>
      <c r="F18" s="146"/>
      <c r="G18" s="144"/>
      <c r="H18" s="146"/>
      <c r="I18" s="147"/>
      <c r="J18" s="148"/>
      <c r="K18" s="61"/>
      <c r="L18" s="58"/>
    </row>
    <row r="19" spans="1:12" ht="8.25" customHeight="1">
      <c r="A19" s="135"/>
      <c r="B19" s="135"/>
      <c r="C19" s="135"/>
      <c r="D19" s="135"/>
      <c r="E19" s="135"/>
      <c r="F19" s="135"/>
      <c r="G19" s="135"/>
      <c r="H19" s="135"/>
      <c r="I19" s="135"/>
      <c r="J19" s="136"/>
      <c r="K19" s="57" t="s">
        <v>315</v>
      </c>
      <c r="L19" s="63">
        <f>SUM(L16:L18)</f>
        <v>80177.071648387093</v>
      </c>
    </row>
    <row r="20" spans="1:12" ht="8.25" customHeight="1">
      <c r="A20" s="149" t="s">
        <v>321</v>
      </c>
      <c r="B20" s="149"/>
      <c r="C20" s="149"/>
      <c r="D20" s="149"/>
      <c r="E20" s="149"/>
      <c r="F20" s="149"/>
      <c r="G20" s="149"/>
      <c r="H20" s="149"/>
      <c r="I20" s="149"/>
      <c r="J20" s="149"/>
      <c r="K20" s="149"/>
      <c r="L20" s="149"/>
    </row>
    <row r="21" spans="1:12" ht="16.5" customHeight="1">
      <c r="A21" s="57" t="s">
        <v>302</v>
      </c>
      <c r="B21" s="162" t="s">
        <v>322</v>
      </c>
      <c r="C21" s="163"/>
      <c r="D21" s="164" t="s">
        <v>323</v>
      </c>
      <c r="E21" s="165"/>
      <c r="F21" s="166"/>
      <c r="G21" s="167" t="s">
        <v>324</v>
      </c>
      <c r="H21" s="168"/>
      <c r="I21" s="150" t="s">
        <v>325</v>
      </c>
      <c r="J21" s="152"/>
      <c r="K21" s="57" t="s">
        <v>326</v>
      </c>
      <c r="L21" s="57" t="s">
        <v>307</v>
      </c>
    </row>
    <row r="22" spans="1:12" ht="8.25" customHeight="1">
      <c r="A22" s="61"/>
      <c r="B22" s="144"/>
      <c r="C22" s="146"/>
      <c r="D22" s="144"/>
      <c r="E22" s="145"/>
      <c r="F22" s="146"/>
      <c r="G22" s="144"/>
      <c r="H22" s="146"/>
      <c r="I22" s="160"/>
      <c r="J22" s="161"/>
      <c r="K22" s="67"/>
      <c r="L22" s="58"/>
    </row>
    <row r="23" spans="1:12" ht="8.25" customHeight="1">
      <c r="A23" s="61"/>
      <c r="B23" s="144"/>
      <c r="C23" s="146"/>
      <c r="D23" s="144"/>
      <c r="E23" s="145"/>
      <c r="F23" s="146"/>
      <c r="G23" s="144"/>
      <c r="H23" s="146"/>
      <c r="I23" s="160"/>
      <c r="J23" s="161"/>
      <c r="K23" s="67"/>
      <c r="L23" s="58"/>
    </row>
    <row r="24" spans="1:12" ht="8.25" customHeight="1">
      <c r="A24" s="135"/>
      <c r="B24" s="135"/>
      <c r="C24" s="135"/>
      <c r="D24" s="135"/>
      <c r="E24" s="135"/>
      <c r="F24" s="135"/>
      <c r="G24" s="135"/>
      <c r="H24" s="135"/>
      <c r="I24" s="135"/>
      <c r="J24" s="136"/>
      <c r="K24" s="68" t="s">
        <v>315</v>
      </c>
      <c r="L24" s="57"/>
    </row>
    <row r="25" spans="1:12" ht="8.25" customHeight="1">
      <c r="A25" s="149" t="s">
        <v>328</v>
      </c>
      <c r="B25" s="149"/>
      <c r="C25" s="149"/>
      <c r="D25" s="149"/>
      <c r="E25" s="149"/>
      <c r="F25" s="149"/>
      <c r="G25" s="149"/>
      <c r="H25" s="149"/>
      <c r="I25" s="149"/>
      <c r="J25" s="149"/>
      <c r="K25" s="149"/>
      <c r="L25" s="149"/>
    </row>
    <row r="26" spans="1:12" ht="8.25" customHeight="1">
      <c r="A26" s="64" t="s">
        <v>302</v>
      </c>
      <c r="B26" s="150" t="s">
        <v>329</v>
      </c>
      <c r="C26" s="151"/>
      <c r="D26" s="151"/>
      <c r="E26" s="151"/>
      <c r="F26" s="152"/>
      <c r="G26" s="150" t="s">
        <v>317</v>
      </c>
      <c r="H26" s="152"/>
      <c r="I26" s="153" t="s">
        <v>330</v>
      </c>
      <c r="J26" s="154"/>
      <c r="K26" s="57" t="s">
        <v>306</v>
      </c>
      <c r="L26" s="57" t="s">
        <v>307</v>
      </c>
    </row>
    <row r="27" spans="1:12" ht="8.25" customHeight="1">
      <c r="A27" s="65" t="s">
        <v>331</v>
      </c>
      <c r="B27" s="147" t="s">
        <v>332</v>
      </c>
      <c r="C27" s="155"/>
      <c r="D27" s="155"/>
      <c r="E27" s="155"/>
      <c r="F27" s="148"/>
      <c r="G27" s="156" t="s">
        <v>333</v>
      </c>
      <c r="H27" s="157"/>
      <c r="I27" s="158">
        <v>456258.19</v>
      </c>
      <c r="J27" s="159"/>
      <c r="K27" s="59">
        <v>100</v>
      </c>
      <c r="L27" s="60">
        <f>+I27/K27</f>
        <v>4562.5819000000001</v>
      </c>
    </row>
    <row r="28" spans="1:12" ht="8.25" customHeight="1">
      <c r="A28" s="61"/>
      <c r="B28" s="144"/>
      <c r="C28" s="145"/>
      <c r="D28" s="145"/>
      <c r="E28" s="145"/>
      <c r="F28" s="146"/>
      <c r="G28" s="144"/>
      <c r="H28" s="146"/>
      <c r="I28" s="147"/>
      <c r="J28" s="148"/>
      <c r="K28" s="61"/>
      <c r="L28" s="58"/>
    </row>
    <row r="29" spans="1:12" ht="8.25" customHeight="1">
      <c r="A29" s="61"/>
      <c r="B29" s="144"/>
      <c r="C29" s="145"/>
      <c r="D29" s="145"/>
      <c r="E29" s="145"/>
      <c r="F29" s="146"/>
      <c r="G29" s="144"/>
      <c r="H29" s="146"/>
      <c r="I29" s="147"/>
      <c r="J29" s="148"/>
      <c r="K29" s="61"/>
      <c r="L29" s="58"/>
    </row>
    <row r="30" spans="1:12" ht="8.25" customHeight="1">
      <c r="A30" s="135"/>
      <c r="B30" s="135"/>
      <c r="C30" s="135"/>
      <c r="D30" s="135"/>
      <c r="E30" s="135"/>
      <c r="F30" s="135"/>
      <c r="G30" s="135"/>
      <c r="H30" s="135"/>
      <c r="I30" s="135"/>
      <c r="J30" s="136"/>
      <c r="K30" s="57" t="s">
        <v>315</v>
      </c>
      <c r="L30" s="63">
        <f>SUM(L27:L29)</f>
        <v>4562.5819000000001</v>
      </c>
    </row>
    <row r="31" spans="1:12" ht="8.25" customHeight="1">
      <c r="A31" s="137" t="s">
        <v>334</v>
      </c>
      <c r="B31" s="138"/>
      <c r="C31" s="138"/>
      <c r="D31" s="138"/>
      <c r="E31" s="139"/>
      <c r="F31" s="236">
        <f>+L13+L19+L30</f>
        <v>136187.88431761786</v>
      </c>
      <c r="G31" s="237"/>
      <c r="H31" s="237"/>
      <c r="I31" s="238"/>
    </row>
    <row r="32" spans="1:12">
      <c r="A32" s="91"/>
      <c r="B32" s="91"/>
      <c r="C32" s="91"/>
      <c r="D32" s="91"/>
      <c r="E32" s="91"/>
      <c r="F32" s="92"/>
      <c r="G32" s="92"/>
      <c r="H32" s="92"/>
      <c r="I32" s="92"/>
    </row>
    <row r="33" spans="1:9">
      <c r="A33" s="91"/>
      <c r="B33" s="91"/>
      <c r="C33" s="91"/>
      <c r="D33" s="91"/>
      <c r="E33" s="91"/>
      <c r="F33" s="92"/>
      <c r="G33" s="92"/>
      <c r="H33" s="92"/>
      <c r="I33" s="92"/>
    </row>
    <row r="37" spans="1:9">
      <c r="C37" s="134" t="s">
        <v>384</v>
      </c>
      <c r="D37" s="134"/>
      <c r="E37" s="134"/>
      <c r="F37" s="134"/>
      <c r="G37" s="134"/>
      <c r="H37" s="134"/>
    </row>
    <row r="38" spans="1:9">
      <c r="C38" s="134" t="s">
        <v>382</v>
      </c>
      <c r="D38" s="134"/>
      <c r="E38" s="134"/>
      <c r="F38" s="134"/>
      <c r="G38" s="134"/>
      <c r="H38" s="134"/>
      <c r="I38" s="134"/>
    </row>
    <row r="39" spans="1:9">
      <c r="C39" s="134" t="s">
        <v>383</v>
      </c>
      <c r="D39" s="134"/>
      <c r="E39" s="134"/>
      <c r="F39" s="134"/>
      <c r="G39" s="134"/>
      <c r="H39" s="134"/>
      <c r="I39" s="134"/>
    </row>
  </sheetData>
  <mergeCells count="84">
    <mergeCell ref="A1:B1"/>
    <mergeCell ref="C1:D1"/>
    <mergeCell ref="E1:G1"/>
    <mergeCell ref="A2:B2"/>
    <mergeCell ref="C2:D2"/>
    <mergeCell ref="E2:G2"/>
    <mergeCell ref="H2:M2"/>
    <mergeCell ref="B6:F6"/>
    <mergeCell ref="G6:H6"/>
    <mergeCell ref="I6:J6"/>
    <mergeCell ref="B7:F7"/>
    <mergeCell ref="G7:H7"/>
    <mergeCell ref="I7:J7"/>
    <mergeCell ref="A3:L3"/>
    <mergeCell ref="B4:F4"/>
    <mergeCell ref="G4:H4"/>
    <mergeCell ref="I4:J4"/>
    <mergeCell ref="B5:F5"/>
    <mergeCell ref="G5:H5"/>
    <mergeCell ref="I5:J5"/>
    <mergeCell ref="B10:F10"/>
    <mergeCell ref="G10:H10"/>
    <mergeCell ref="I10:J10"/>
    <mergeCell ref="B11:F11"/>
    <mergeCell ref="G11:H11"/>
    <mergeCell ref="I11:J11"/>
    <mergeCell ref="B8:F8"/>
    <mergeCell ref="G8:H8"/>
    <mergeCell ref="I8:J8"/>
    <mergeCell ref="B9:F9"/>
    <mergeCell ref="G9:H9"/>
    <mergeCell ref="I9:J9"/>
    <mergeCell ref="B16:F16"/>
    <mergeCell ref="G16:H16"/>
    <mergeCell ref="I16:J16"/>
    <mergeCell ref="B17:F17"/>
    <mergeCell ref="G17:H17"/>
    <mergeCell ref="I17:J17"/>
    <mergeCell ref="B12:F12"/>
    <mergeCell ref="G12:H12"/>
    <mergeCell ref="I12:J12"/>
    <mergeCell ref="A13:J13"/>
    <mergeCell ref="A14:L14"/>
    <mergeCell ref="B15:F15"/>
    <mergeCell ref="G15:H15"/>
    <mergeCell ref="I15:J15"/>
    <mergeCell ref="B18:F18"/>
    <mergeCell ref="G18:H18"/>
    <mergeCell ref="I18:J18"/>
    <mergeCell ref="I22:J22"/>
    <mergeCell ref="B23:C23"/>
    <mergeCell ref="D23:F23"/>
    <mergeCell ref="G23:H23"/>
    <mergeCell ref="I23:J23"/>
    <mergeCell ref="A19:J19"/>
    <mergeCell ref="A20:L20"/>
    <mergeCell ref="B21:C21"/>
    <mergeCell ref="D21:F21"/>
    <mergeCell ref="G21:H21"/>
    <mergeCell ref="I21:J21"/>
    <mergeCell ref="C37:H37"/>
    <mergeCell ref="C38:I38"/>
    <mergeCell ref="C39:I39"/>
    <mergeCell ref="A30:J30"/>
    <mergeCell ref="A31:E31"/>
    <mergeCell ref="F31:I31"/>
    <mergeCell ref="H1:L1"/>
    <mergeCell ref="B28:F28"/>
    <mergeCell ref="G28:H28"/>
    <mergeCell ref="I28:J28"/>
    <mergeCell ref="B29:F29"/>
    <mergeCell ref="G29:H29"/>
    <mergeCell ref="I29:J29"/>
    <mergeCell ref="A24:J24"/>
    <mergeCell ref="A25:L25"/>
    <mergeCell ref="B26:F26"/>
    <mergeCell ref="G26:H26"/>
    <mergeCell ref="I26:J26"/>
    <mergeCell ref="B27:F27"/>
    <mergeCell ref="G27:H27"/>
    <mergeCell ref="I27:J27"/>
    <mergeCell ref="B22:C22"/>
    <mergeCell ref="D22:F22"/>
    <mergeCell ref="G22:H22"/>
  </mergeCells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857DD7-EA14-4E6B-8903-C8881A765C5B}">
  <dimension ref="A1:M39"/>
  <sheetViews>
    <sheetView topLeftCell="B3" workbookViewId="0">
      <selection activeCell="K5" sqref="K5"/>
    </sheetView>
  </sheetViews>
  <sheetFormatPr baseColWidth="10" defaultColWidth="8.85546875" defaultRowHeight="12.75"/>
  <cols>
    <col min="1" max="1" width="6.85546875" style="56" customWidth="1"/>
    <col min="2" max="2" width="6" style="56" customWidth="1"/>
    <col min="3" max="3" width="11.7109375" style="56" customWidth="1"/>
    <col min="4" max="4" width="3.28515625" style="56" customWidth="1"/>
    <col min="5" max="5" width="4.7109375" style="56" customWidth="1"/>
    <col min="6" max="6" width="2.7109375" style="56" customWidth="1"/>
    <col min="7" max="7" width="6.85546875" style="56" customWidth="1"/>
    <col min="8" max="8" width="4.28515625" style="56" customWidth="1"/>
    <col min="9" max="9" width="2.28515625" style="56" customWidth="1"/>
    <col min="10" max="10" width="13.140625" style="56" customWidth="1"/>
    <col min="11" max="11" width="17.28515625" style="56" customWidth="1"/>
    <col min="12" max="12" width="16.42578125" style="56" customWidth="1"/>
    <col min="13" max="13" width="30.85546875" style="56" customWidth="1"/>
    <col min="14" max="16384" width="8.85546875" style="56"/>
  </cols>
  <sheetData>
    <row r="1" spans="1:13" ht="20.45" customHeight="1">
      <c r="A1" s="171" t="s">
        <v>296</v>
      </c>
      <c r="B1" s="171"/>
      <c r="C1" s="172">
        <v>3.1</v>
      </c>
      <c r="D1" s="172"/>
      <c r="E1" s="173" t="s">
        <v>297</v>
      </c>
      <c r="F1" s="173"/>
      <c r="G1" s="173"/>
      <c r="H1" s="190" t="s">
        <v>380</v>
      </c>
      <c r="I1" s="190"/>
      <c r="J1" s="190"/>
      <c r="K1" s="190"/>
      <c r="L1" s="190"/>
      <c r="M1" s="69"/>
    </row>
    <row r="2" spans="1:13" ht="10.15" customHeight="1">
      <c r="A2" s="171" t="s">
        <v>298</v>
      </c>
      <c r="B2" s="171"/>
      <c r="C2" s="172" t="s">
        <v>299</v>
      </c>
      <c r="D2" s="172"/>
      <c r="E2" s="173" t="s">
        <v>300</v>
      </c>
      <c r="F2" s="173"/>
      <c r="G2" s="173"/>
      <c r="H2" s="174"/>
      <c r="I2" s="174"/>
      <c r="J2" s="174"/>
      <c r="K2" s="174"/>
      <c r="L2" s="174"/>
      <c r="M2" s="174"/>
    </row>
    <row r="3" spans="1:13" ht="8.25" customHeight="1">
      <c r="A3" s="149" t="s">
        <v>301</v>
      </c>
      <c r="B3" s="149"/>
      <c r="C3" s="149"/>
      <c r="D3" s="149"/>
      <c r="E3" s="149"/>
      <c r="F3" s="149"/>
      <c r="G3" s="149"/>
      <c r="H3" s="149"/>
      <c r="I3" s="149"/>
      <c r="J3" s="149"/>
      <c r="K3" s="149"/>
      <c r="L3" s="149"/>
    </row>
    <row r="4" spans="1:13" ht="8.25" customHeight="1">
      <c r="A4" s="57" t="s">
        <v>302</v>
      </c>
      <c r="B4" s="150" t="s">
        <v>303</v>
      </c>
      <c r="C4" s="151"/>
      <c r="D4" s="151"/>
      <c r="E4" s="151"/>
      <c r="F4" s="152"/>
      <c r="G4" s="150" t="s">
        <v>304</v>
      </c>
      <c r="H4" s="152"/>
      <c r="I4" s="153" t="s">
        <v>305</v>
      </c>
      <c r="J4" s="154"/>
      <c r="K4" s="57" t="s">
        <v>306</v>
      </c>
      <c r="L4" s="57" t="s">
        <v>307</v>
      </c>
    </row>
    <row r="5" spans="1:13" s="75" customFormat="1" ht="8.25" customHeight="1">
      <c r="A5" s="72" t="s">
        <v>374</v>
      </c>
      <c r="B5" s="185" t="s">
        <v>375</v>
      </c>
      <c r="C5" s="179"/>
      <c r="D5" s="179"/>
      <c r="E5" s="179"/>
      <c r="F5" s="180"/>
      <c r="G5" s="188" t="s">
        <v>376</v>
      </c>
      <c r="H5" s="189"/>
      <c r="I5" s="186">
        <v>45000</v>
      </c>
      <c r="J5" s="187"/>
      <c r="K5" s="73">
        <v>1.7379686858337737</v>
      </c>
      <c r="L5" s="74">
        <f>+I5/K5</f>
        <v>25892.296200038658</v>
      </c>
    </row>
    <row r="6" spans="1:13" ht="8.25" customHeight="1">
      <c r="A6" s="58"/>
      <c r="B6" s="147"/>
      <c r="C6" s="155"/>
      <c r="D6" s="155"/>
      <c r="E6" s="155"/>
      <c r="F6" s="148"/>
      <c r="G6" s="175"/>
      <c r="H6" s="176"/>
      <c r="I6" s="158"/>
      <c r="J6" s="159"/>
      <c r="K6" s="59"/>
      <c r="L6" s="60"/>
    </row>
    <row r="7" spans="1:13" ht="8.25" customHeight="1">
      <c r="A7" s="58"/>
      <c r="B7" s="147"/>
      <c r="C7" s="155"/>
      <c r="D7" s="155"/>
      <c r="E7" s="155"/>
      <c r="F7" s="148"/>
      <c r="G7" s="175"/>
      <c r="H7" s="176"/>
      <c r="I7" s="158"/>
      <c r="J7" s="159"/>
      <c r="K7" s="59"/>
      <c r="L7" s="60"/>
    </row>
    <row r="8" spans="1:13" ht="8.25" customHeight="1">
      <c r="A8" s="58"/>
      <c r="B8" s="147"/>
      <c r="C8" s="155"/>
      <c r="D8" s="155"/>
      <c r="E8" s="155"/>
      <c r="F8" s="148"/>
      <c r="G8" s="175"/>
      <c r="H8" s="176"/>
      <c r="I8" s="158"/>
      <c r="J8" s="159"/>
      <c r="K8" s="59"/>
      <c r="L8" s="60"/>
    </row>
    <row r="9" spans="1:13" ht="8.25" customHeight="1">
      <c r="A9" s="58"/>
      <c r="B9" s="177"/>
      <c r="C9" s="155"/>
      <c r="D9" s="155"/>
      <c r="E9" s="155"/>
      <c r="F9" s="148"/>
      <c r="G9" s="175"/>
      <c r="H9" s="176"/>
      <c r="I9" s="158"/>
      <c r="J9" s="159"/>
      <c r="K9" s="59"/>
      <c r="L9" s="60"/>
    </row>
    <row r="10" spans="1:13" ht="8.25" customHeight="1">
      <c r="A10" s="61"/>
      <c r="B10" s="144"/>
      <c r="C10" s="145"/>
      <c r="D10" s="145"/>
      <c r="E10" s="145"/>
      <c r="F10" s="146"/>
      <c r="G10" s="144"/>
      <c r="H10" s="146"/>
      <c r="I10" s="147"/>
      <c r="J10" s="148"/>
      <c r="K10" s="61"/>
      <c r="L10" s="58"/>
    </row>
    <row r="11" spans="1:13" ht="8.25" customHeight="1">
      <c r="A11" s="61"/>
      <c r="B11" s="144"/>
      <c r="C11" s="145"/>
      <c r="D11" s="145"/>
      <c r="E11" s="145"/>
      <c r="F11" s="146"/>
      <c r="G11" s="144"/>
      <c r="H11" s="146"/>
      <c r="I11" s="147"/>
      <c r="J11" s="148"/>
      <c r="K11" s="61"/>
      <c r="L11" s="58"/>
    </row>
    <row r="12" spans="1:13" ht="8.25" customHeight="1">
      <c r="A12" s="58" t="s">
        <v>313</v>
      </c>
      <c r="B12" s="147" t="s">
        <v>314</v>
      </c>
      <c r="C12" s="155"/>
      <c r="D12" s="155"/>
      <c r="E12" s="155"/>
      <c r="F12" s="148"/>
      <c r="G12" s="144"/>
      <c r="H12" s="146"/>
      <c r="I12" s="169">
        <v>222.54</v>
      </c>
      <c r="J12" s="170"/>
      <c r="K12" s="59">
        <v>1</v>
      </c>
      <c r="L12" s="60">
        <f t="shared" ref="L12" si="0">+I12/K12</f>
        <v>222.54</v>
      </c>
    </row>
    <row r="13" spans="1:13" ht="8.25" customHeight="1">
      <c r="A13" s="135"/>
      <c r="B13" s="135"/>
      <c r="C13" s="135"/>
      <c r="D13" s="135"/>
      <c r="E13" s="135"/>
      <c r="F13" s="135"/>
      <c r="G13" s="135"/>
      <c r="H13" s="135"/>
      <c r="I13" s="135"/>
      <c r="J13" s="136"/>
      <c r="K13" s="57" t="s">
        <v>315</v>
      </c>
      <c r="L13" s="63">
        <f>SUM(L5:L12)</f>
        <v>26114.836200038659</v>
      </c>
    </row>
    <row r="14" spans="1:13" ht="8.25" customHeight="1">
      <c r="A14" s="149" t="s">
        <v>316</v>
      </c>
      <c r="B14" s="149"/>
      <c r="C14" s="149"/>
      <c r="D14" s="149"/>
      <c r="E14" s="149"/>
      <c r="F14" s="149"/>
      <c r="G14" s="149"/>
      <c r="H14" s="149"/>
      <c r="I14" s="149"/>
      <c r="J14" s="149"/>
      <c r="K14" s="149"/>
      <c r="L14" s="149"/>
    </row>
    <row r="15" spans="1:13" ht="8.25" customHeight="1">
      <c r="A15" s="57" t="s">
        <v>302</v>
      </c>
      <c r="B15" s="150" t="s">
        <v>303</v>
      </c>
      <c r="C15" s="151"/>
      <c r="D15" s="151"/>
      <c r="E15" s="151"/>
      <c r="F15" s="152"/>
      <c r="G15" s="150" t="s">
        <v>317</v>
      </c>
      <c r="H15" s="152"/>
      <c r="I15" s="153" t="s">
        <v>318</v>
      </c>
      <c r="J15" s="154"/>
      <c r="K15" s="57" t="s">
        <v>319</v>
      </c>
      <c r="L15" s="57" t="s">
        <v>307</v>
      </c>
    </row>
    <row r="16" spans="1:13" ht="8.25" customHeight="1">
      <c r="A16" s="72" t="s">
        <v>370</v>
      </c>
      <c r="B16" s="185" t="s">
        <v>371</v>
      </c>
      <c r="C16" s="179"/>
      <c r="D16" s="179"/>
      <c r="E16" s="179"/>
      <c r="F16" s="180"/>
      <c r="G16" s="181" t="s">
        <v>320</v>
      </c>
      <c r="H16" s="182"/>
      <c r="I16" s="186">
        <v>395000</v>
      </c>
      <c r="J16" s="187"/>
      <c r="K16" s="73">
        <v>0.05</v>
      </c>
      <c r="L16" s="74">
        <f>+I16*K16</f>
        <v>19750</v>
      </c>
    </row>
    <row r="17" spans="1:12" s="75" customFormat="1" ht="8.25" customHeight="1">
      <c r="A17" s="72" t="s">
        <v>372</v>
      </c>
      <c r="B17" s="185" t="s">
        <v>373</v>
      </c>
      <c r="C17" s="179"/>
      <c r="D17" s="179"/>
      <c r="E17" s="179"/>
      <c r="F17" s="180"/>
      <c r="G17" s="181" t="s">
        <v>349</v>
      </c>
      <c r="H17" s="182"/>
      <c r="I17" s="186">
        <v>25000</v>
      </c>
      <c r="J17" s="187"/>
      <c r="K17" s="73">
        <v>0.02</v>
      </c>
      <c r="L17" s="74">
        <f t="shared" ref="L17:L18" si="1">+I17*K17</f>
        <v>500</v>
      </c>
    </row>
    <row r="18" spans="1:12" ht="8.25" customHeight="1">
      <c r="A18" s="61"/>
      <c r="B18" s="178" t="s">
        <v>377</v>
      </c>
      <c r="C18" s="179"/>
      <c r="D18" s="179"/>
      <c r="E18" s="179"/>
      <c r="F18" s="180"/>
      <c r="G18" s="181" t="s">
        <v>320</v>
      </c>
      <c r="H18" s="182"/>
      <c r="I18" s="183">
        <v>100000</v>
      </c>
      <c r="J18" s="184"/>
      <c r="K18" s="73">
        <v>0.8</v>
      </c>
      <c r="L18" s="74">
        <f t="shared" si="1"/>
        <v>80000</v>
      </c>
    </row>
    <row r="19" spans="1:12" ht="8.25" customHeight="1">
      <c r="A19" s="61"/>
      <c r="B19" s="144"/>
      <c r="C19" s="145"/>
      <c r="D19" s="145"/>
      <c r="E19" s="145"/>
      <c r="F19" s="146"/>
      <c r="G19" s="144"/>
      <c r="H19" s="146"/>
      <c r="I19" s="147"/>
      <c r="J19" s="148"/>
      <c r="K19" s="61"/>
      <c r="L19" s="58"/>
    </row>
    <row r="20" spans="1:12" ht="8.25" customHeight="1">
      <c r="A20" s="135"/>
      <c r="B20" s="135"/>
      <c r="C20" s="135"/>
      <c r="D20" s="135"/>
      <c r="E20" s="135"/>
      <c r="F20" s="135"/>
      <c r="G20" s="135"/>
      <c r="H20" s="135"/>
      <c r="I20" s="135"/>
      <c r="J20" s="136"/>
      <c r="K20" s="57" t="s">
        <v>315</v>
      </c>
      <c r="L20" s="63">
        <f>SUM(L16:L19)</f>
        <v>100250</v>
      </c>
    </row>
    <row r="21" spans="1:12" ht="8.25" customHeight="1">
      <c r="A21" s="149" t="s">
        <v>321</v>
      </c>
      <c r="B21" s="149"/>
      <c r="C21" s="149"/>
      <c r="D21" s="149"/>
      <c r="E21" s="149"/>
      <c r="F21" s="149"/>
      <c r="G21" s="149"/>
      <c r="H21" s="149"/>
      <c r="I21" s="149"/>
      <c r="J21" s="149"/>
      <c r="K21" s="149"/>
      <c r="L21" s="149"/>
    </row>
    <row r="22" spans="1:12" ht="16.5" customHeight="1">
      <c r="A22" s="57" t="s">
        <v>302</v>
      </c>
      <c r="B22" s="162" t="s">
        <v>322</v>
      </c>
      <c r="C22" s="163"/>
      <c r="D22" s="164" t="s">
        <v>323</v>
      </c>
      <c r="E22" s="165"/>
      <c r="F22" s="166"/>
      <c r="G22" s="167" t="s">
        <v>324</v>
      </c>
      <c r="H22" s="168"/>
      <c r="I22" s="150" t="s">
        <v>325</v>
      </c>
      <c r="J22" s="152"/>
      <c r="K22" s="57" t="s">
        <v>326</v>
      </c>
      <c r="L22" s="57" t="s">
        <v>307</v>
      </c>
    </row>
    <row r="23" spans="1:12" ht="8.25" customHeight="1">
      <c r="A23" s="61"/>
      <c r="B23" s="144"/>
      <c r="C23" s="146"/>
      <c r="D23" s="144"/>
      <c r="E23" s="145"/>
      <c r="F23" s="146"/>
      <c r="G23" s="144"/>
      <c r="H23" s="146"/>
      <c r="I23" s="160"/>
      <c r="J23" s="161"/>
      <c r="K23" s="67"/>
      <c r="L23" s="58"/>
    </row>
    <row r="24" spans="1:12" ht="8.25" customHeight="1">
      <c r="A24" s="61"/>
      <c r="B24" s="144"/>
      <c r="C24" s="146"/>
      <c r="D24" s="144"/>
      <c r="E24" s="145"/>
      <c r="F24" s="146"/>
      <c r="G24" s="144"/>
      <c r="H24" s="146"/>
      <c r="I24" s="160"/>
      <c r="J24" s="161"/>
      <c r="K24" s="67"/>
      <c r="L24" s="58"/>
    </row>
    <row r="25" spans="1:12" ht="8.25" customHeight="1">
      <c r="A25" s="135"/>
      <c r="B25" s="135"/>
      <c r="C25" s="135"/>
      <c r="D25" s="135"/>
      <c r="E25" s="135"/>
      <c r="F25" s="135"/>
      <c r="G25" s="135"/>
      <c r="H25" s="135"/>
      <c r="I25" s="135"/>
      <c r="J25" s="136"/>
      <c r="K25" s="68" t="s">
        <v>315</v>
      </c>
      <c r="L25" s="57"/>
    </row>
    <row r="26" spans="1:12" ht="8.25" customHeight="1">
      <c r="A26" s="149" t="s">
        <v>328</v>
      </c>
      <c r="B26" s="149"/>
      <c r="C26" s="149"/>
      <c r="D26" s="149"/>
      <c r="E26" s="149"/>
      <c r="F26" s="149"/>
      <c r="G26" s="149"/>
      <c r="H26" s="149"/>
      <c r="I26" s="149"/>
      <c r="J26" s="149"/>
      <c r="K26" s="149"/>
      <c r="L26" s="149"/>
    </row>
    <row r="27" spans="1:12" ht="8.25" customHeight="1">
      <c r="A27" s="64" t="s">
        <v>302</v>
      </c>
      <c r="B27" s="150" t="s">
        <v>329</v>
      </c>
      <c r="C27" s="151"/>
      <c r="D27" s="151"/>
      <c r="E27" s="151"/>
      <c r="F27" s="152"/>
      <c r="G27" s="150" t="s">
        <v>317</v>
      </c>
      <c r="H27" s="152"/>
      <c r="I27" s="153" t="s">
        <v>330</v>
      </c>
      <c r="J27" s="154"/>
      <c r="K27" s="57" t="s">
        <v>306</v>
      </c>
      <c r="L27" s="57" t="s">
        <v>307</v>
      </c>
    </row>
    <row r="28" spans="1:12" ht="8.25" customHeight="1">
      <c r="A28" s="65" t="s">
        <v>331</v>
      </c>
      <c r="B28" s="147" t="s">
        <v>332</v>
      </c>
      <c r="C28" s="155"/>
      <c r="D28" s="155"/>
      <c r="E28" s="155"/>
      <c r="F28" s="148"/>
      <c r="G28" s="156" t="s">
        <v>333</v>
      </c>
      <c r="H28" s="157"/>
      <c r="I28" s="158">
        <v>456258.19</v>
      </c>
      <c r="J28" s="159"/>
      <c r="K28" s="59">
        <v>50</v>
      </c>
      <c r="L28" s="60">
        <f>+I28/K28</f>
        <v>9125.1638000000003</v>
      </c>
    </row>
    <row r="29" spans="1:12" ht="8.25" customHeight="1">
      <c r="A29" s="61"/>
      <c r="B29" s="144"/>
      <c r="C29" s="145"/>
      <c r="D29" s="145"/>
      <c r="E29" s="145"/>
      <c r="F29" s="146"/>
      <c r="G29" s="144"/>
      <c r="H29" s="146"/>
      <c r="I29" s="147"/>
      <c r="J29" s="148"/>
      <c r="K29" s="61"/>
      <c r="L29" s="58"/>
    </row>
    <row r="30" spans="1:12" ht="8.25" customHeight="1">
      <c r="A30" s="61"/>
      <c r="B30" s="144"/>
      <c r="C30" s="145"/>
      <c r="D30" s="145"/>
      <c r="E30" s="145"/>
      <c r="F30" s="146"/>
      <c r="G30" s="144"/>
      <c r="H30" s="146"/>
      <c r="I30" s="147"/>
      <c r="J30" s="148"/>
      <c r="K30" s="61"/>
      <c r="L30" s="58"/>
    </row>
    <row r="31" spans="1:12" ht="8.25" customHeight="1">
      <c r="A31" s="135"/>
      <c r="B31" s="135"/>
      <c r="C31" s="135"/>
      <c r="D31" s="135"/>
      <c r="E31" s="135"/>
      <c r="F31" s="135"/>
      <c r="G31" s="135"/>
      <c r="H31" s="135"/>
      <c r="I31" s="135"/>
      <c r="J31" s="136"/>
      <c r="K31" s="57" t="s">
        <v>315</v>
      </c>
      <c r="L31" s="63">
        <f>SUM(L28:L30)</f>
        <v>9125.1638000000003</v>
      </c>
    </row>
    <row r="32" spans="1:12" ht="8.25" customHeight="1">
      <c r="A32" s="137" t="s">
        <v>334</v>
      </c>
      <c r="B32" s="138"/>
      <c r="C32" s="138"/>
      <c r="D32" s="138"/>
      <c r="E32" s="139"/>
      <c r="F32" s="140">
        <f>+L13+L20+L31</f>
        <v>135490.00000003865</v>
      </c>
      <c r="G32" s="141"/>
      <c r="H32" s="141"/>
      <c r="I32" s="142"/>
    </row>
    <row r="37" spans="4:10">
      <c r="D37" s="134" t="s">
        <v>384</v>
      </c>
      <c r="E37" s="134"/>
      <c r="F37" s="134"/>
      <c r="G37" s="134"/>
      <c r="H37" s="134"/>
      <c r="I37" s="134"/>
      <c r="J37" s="134"/>
    </row>
    <row r="38" spans="4:10">
      <c r="D38" s="134" t="s">
        <v>382</v>
      </c>
      <c r="E38" s="134"/>
      <c r="F38" s="134"/>
      <c r="G38" s="134"/>
      <c r="H38" s="134"/>
      <c r="I38" s="134"/>
      <c r="J38" s="134"/>
    </row>
    <row r="39" spans="4:10">
      <c r="D39" s="134" t="s">
        <v>383</v>
      </c>
      <c r="E39" s="134"/>
      <c r="F39" s="134"/>
      <c r="G39" s="134"/>
      <c r="H39" s="134"/>
      <c r="I39" s="134"/>
      <c r="J39" s="134"/>
    </row>
  </sheetData>
  <mergeCells count="87">
    <mergeCell ref="A1:B1"/>
    <mergeCell ref="C1:D1"/>
    <mergeCell ref="E1:G1"/>
    <mergeCell ref="H1:L1"/>
    <mergeCell ref="A2:B2"/>
    <mergeCell ref="C2:D2"/>
    <mergeCell ref="E2:G2"/>
    <mergeCell ref="H2:M2"/>
    <mergeCell ref="B6:F6"/>
    <mergeCell ref="G6:H6"/>
    <mergeCell ref="I6:J6"/>
    <mergeCell ref="B7:F7"/>
    <mergeCell ref="G7:H7"/>
    <mergeCell ref="I7:J7"/>
    <mergeCell ref="A3:L3"/>
    <mergeCell ref="B4:F4"/>
    <mergeCell ref="G4:H4"/>
    <mergeCell ref="I4:J4"/>
    <mergeCell ref="B5:F5"/>
    <mergeCell ref="G5:H5"/>
    <mergeCell ref="I5:J5"/>
    <mergeCell ref="B10:F10"/>
    <mergeCell ref="G10:H10"/>
    <mergeCell ref="I10:J10"/>
    <mergeCell ref="B11:F11"/>
    <mergeCell ref="G11:H11"/>
    <mergeCell ref="I11:J11"/>
    <mergeCell ref="B8:F8"/>
    <mergeCell ref="G8:H8"/>
    <mergeCell ref="I8:J8"/>
    <mergeCell ref="B9:F9"/>
    <mergeCell ref="G9:H9"/>
    <mergeCell ref="I9:J9"/>
    <mergeCell ref="B16:F16"/>
    <mergeCell ref="G16:H16"/>
    <mergeCell ref="I16:J16"/>
    <mergeCell ref="B17:F17"/>
    <mergeCell ref="G17:H17"/>
    <mergeCell ref="I17:J17"/>
    <mergeCell ref="B12:F12"/>
    <mergeCell ref="G12:H12"/>
    <mergeCell ref="I12:J12"/>
    <mergeCell ref="A13:J13"/>
    <mergeCell ref="A14:L14"/>
    <mergeCell ref="B15:F15"/>
    <mergeCell ref="G15:H15"/>
    <mergeCell ref="I15:J15"/>
    <mergeCell ref="B18:F18"/>
    <mergeCell ref="G18:H18"/>
    <mergeCell ref="I18:J18"/>
    <mergeCell ref="B19:F19"/>
    <mergeCell ref="G19:H19"/>
    <mergeCell ref="I19:J19"/>
    <mergeCell ref="A20:J20"/>
    <mergeCell ref="A21:L21"/>
    <mergeCell ref="B22:C22"/>
    <mergeCell ref="D22:F22"/>
    <mergeCell ref="G22:H22"/>
    <mergeCell ref="I22:J22"/>
    <mergeCell ref="A25:J25"/>
    <mergeCell ref="A26:L26"/>
    <mergeCell ref="B27:F27"/>
    <mergeCell ref="G27:H27"/>
    <mergeCell ref="I27:J27"/>
    <mergeCell ref="B28:F28"/>
    <mergeCell ref="G28:H28"/>
    <mergeCell ref="I28:J28"/>
    <mergeCell ref="B23:C23"/>
    <mergeCell ref="D23:F23"/>
    <mergeCell ref="G23:H23"/>
    <mergeCell ref="I23:J23"/>
    <mergeCell ref="B24:C24"/>
    <mergeCell ref="D24:F24"/>
    <mergeCell ref="G24:H24"/>
    <mergeCell ref="I24:J24"/>
    <mergeCell ref="D37:J37"/>
    <mergeCell ref="D38:J38"/>
    <mergeCell ref="D39:J39"/>
    <mergeCell ref="A31:J31"/>
    <mergeCell ref="A32:E32"/>
    <mergeCell ref="F32:I32"/>
    <mergeCell ref="B29:F29"/>
    <mergeCell ref="G29:H29"/>
    <mergeCell ref="I29:J29"/>
    <mergeCell ref="B30:F30"/>
    <mergeCell ref="G30:H30"/>
    <mergeCell ref="I30:J30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063D87-E8F6-434F-8522-CADC14FC98B4}">
  <dimension ref="A1:M51"/>
  <sheetViews>
    <sheetView tabSelected="1" topLeftCell="A22" workbookViewId="0">
      <selection activeCell="F43" sqref="F43:I43"/>
    </sheetView>
  </sheetViews>
  <sheetFormatPr baseColWidth="10" defaultColWidth="8.85546875" defaultRowHeight="12.75"/>
  <cols>
    <col min="1" max="1" width="6.85546875" style="76" customWidth="1"/>
    <col min="2" max="2" width="6" style="76" customWidth="1"/>
    <col min="3" max="3" width="11.7109375" style="76" customWidth="1"/>
    <col min="4" max="4" width="3.28515625" style="76" customWidth="1"/>
    <col min="5" max="5" width="4.7109375" style="76" customWidth="1"/>
    <col min="6" max="6" width="2.7109375" style="76" customWidth="1"/>
    <col min="7" max="7" width="6.85546875" style="76" customWidth="1"/>
    <col min="8" max="8" width="4.28515625" style="76" customWidth="1"/>
    <col min="9" max="9" width="2.28515625" style="76" customWidth="1"/>
    <col min="10" max="10" width="13.140625" style="76" customWidth="1"/>
    <col min="11" max="11" width="17.28515625" style="76" customWidth="1"/>
    <col min="12" max="12" width="16.42578125" style="76" customWidth="1"/>
    <col min="13" max="13" width="30.85546875" style="76" customWidth="1"/>
    <col min="14" max="16384" width="8.85546875" style="76"/>
  </cols>
  <sheetData>
    <row r="1" spans="1:13" ht="16.5" customHeight="1">
      <c r="A1" s="231" t="s">
        <v>296</v>
      </c>
      <c r="B1" s="231"/>
      <c r="C1" s="232">
        <v>3.2</v>
      </c>
      <c r="D1" s="232"/>
      <c r="E1" s="233" t="s">
        <v>297</v>
      </c>
      <c r="F1" s="233"/>
      <c r="G1" s="233"/>
      <c r="H1" s="200" t="s">
        <v>294</v>
      </c>
      <c r="I1" s="201"/>
      <c r="J1" s="201"/>
      <c r="K1" s="201"/>
      <c r="L1" s="201"/>
      <c r="M1" s="89"/>
    </row>
    <row r="2" spans="1:13" ht="8.65" customHeight="1">
      <c r="A2" s="231" t="s">
        <v>298</v>
      </c>
      <c r="B2" s="231"/>
      <c r="C2" s="234" t="s">
        <v>1</v>
      </c>
      <c r="D2" s="232"/>
      <c r="E2" s="233" t="s">
        <v>300</v>
      </c>
      <c r="F2" s="233"/>
      <c r="G2" s="233"/>
      <c r="H2" s="235"/>
      <c r="I2" s="235"/>
      <c r="J2" s="235"/>
      <c r="K2" s="235"/>
      <c r="L2" s="235"/>
      <c r="M2" s="235"/>
    </row>
    <row r="3" spans="1:13" ht="8.25" customHeight="1">
      <c r="A3" s="207" t="s">
        <v>301</v>
      </c>
      <c r="B3" s="207"/>
      <c r="C3" s="207"/>
      <c r="D3" s="207"/>
      <c r="E3" s="207"/>
      <c r="F3" s="207"/>
      <c r="G3" s="207"/>
      <c r="H3" s="207"/>
      <c r="I3" s="207"/>
      <c r="J3" s="207"/>
      <c r="K3" s="207"/>
      <c r="L3" s="207"/>
    </row>
    <row r="4" spans="1:13" ht="8.25" customHeight="1">
      <c r="A4" s="77" t="s">
        <v>302</v>
      </c>
      <c r="B4" s="208" t="s">
        <v>303</v>
      </c>
      <c r="C4" s="209"/>
      <c r="D4" s="209"/>
      <c r="E4" s="209"/>
      <c r="F4" s="210"/>
      <c r="G4" s="208" t="s">
        <v>304</v>
      </c>
      <c r="H4" s="210"/>
      <c r="I4" s="211" t="s">
        <v>305</v>
      </c>
      <c r="J4" s="212"/>
      <c r="K4" s="77" t="s">
        <v>306</v>
      </c>
      <c r="L4" s="77" t="s">
        <v>307</v>
      </c>
    </row>
    <row r="5" spans="1:13" ht="8.25" customHeight="1">
      <c r="A5" s="78" t="s">
        <v>308</v>
      </c>
      <c r="B5" s="205" t="s">
        <v>309</v>
      </c>
      <c r="C5" s="213"/>
      <c r="D5" s="213"/>
      <c r="E5" s="213"/>
      <c r="F5" s="206"/>
      <c r="G5" s="229" t="s">
        <v>310</v>
      </c>
      <c r="H5" s="230"/>
      <c r="I5" s="216">
        <v>190000</v>
      </c>
      <c r="J5" s="217"/>
      <c r="K5" s="79">
        <v>75</v>
      </c>
      <c r="L5" s="80">
        <f>+I5/K5</f>
        <v>2533.3333333333335</v>
      </c>
    </row>
    <row r="6" spans="1:13" ht="8.25" customHeight="1">
      <c r="A6" s="78"/>
      <c r="B6" s="205"/>
      <c r="C6" s="213"/>
      <c r="D6" s="213"/>
      <c r="E6" s="213"/>
      <c r="F6" s="206"/>
      <c r="G6" s="229"/>
      <c r="H6" s="230"/>
      <c r="I6" s="216"/>
      <c r="J6" s="217"/>
      <c r="K6" s="79"/>
      <c r="L6" s="80"/>
    </row>
    <row r="7" spans="1:13" ht="8.25" customHeight="1">
      <c r="A7" s="78" t="s">
        <v>359</v>
      </c>
      <c r="B7" s="205" t="s">
        <v>360</v>
      </c>
      <c r="C7" s="213"/>
      <c r="D7" s="213"/>
      <c r="E7" s="213"/>
      <c r="F7" s="206"/>
      <c r="G7" s="229" t="s">
        <v>310</v>
      </c>
      <c r="H7" s="230"/>
      <c r="I7" s="216">
        <v>110000</v>
      </c>
      <c r="J7" s="217"/>
      <c r="K7" s="79">
        <v>75</v>
      </c>
      <c r="L7" s="80">
        <f t="shared" ref="L7" si="0">+I7/K7</f>
        <v>1466.6666666666667</v>
      </c>
    </row>
    <row r="8" spans="1:13" ht="8.25" customHeight="1">
      <c r="A8" s="81"/>
      <c r="B8" s="202"/>
      <c r="C8" s="203"/>
      <c r="D8" s="203"/>
      <c r="E8" s="203"/>
      <c r="F8" s="204"/>
      <c r="G8" s="202"/>
      <c r="H8" s="204"/>
      <c r="I8" s="205"/>
      <c r="J8" s="206"/>
      <c r="K8" s="81"/>
      <c r="L8" s="78"/>
    </row>
    <row r="9" spans="1:13" ht="8.25" customHeight="1">
      <c r="A9" s="81"/>
      <c r="B9" s="202"/>
      <c r="C9" s="203"/>
      <c r="D9" s="203"/>
      <c r="E9" s="203"/>
      <c r="F9" s="204"/>
      <c r="G9" s="202"/>
      <c r="H9" s="204"/>
      <c r="I9" s="205"/>
      <c r="J9" s="206"/>
      <c r="K9" s="81"/>
      <c r="L9" s="78"/>
    </row>
    <row r="10" spans="1:13" ht="8.25" customHeight="1">
      <c r="A10" s="81"/>
      <c r="B10" s="202"/>
      <c r="C10" s="203"/>
      <c r="D10" s="203"/>
      <c r="E10" s="203"/>
      <c r="F10" s="204"/>
      <c r="G10" s="202"/>
      <c r="H10" s="204"/>
      <c r="I10" s="205"/>
      <c r="J10" s="206"/>
      <c r="K10" s="81"/>
      <c r="L10" s="78"/>
    </row>
    <row r="11" spans="1:13" ht="8.25" customHeight="1">
      <c r="A11" s="81"/>
      <c r="B11" s="202"/>
      <c r="C11" s="203"/>
      <c r="D11" s="203"/>
      <c r="E11" s="203"/>
      <c r="F11" s="204"/>
      <c r="G11" s="202"/>
      <c r="H11" s="204"/>
      <c r="I11" s="205"/>
      <c r="J11" s="206"/>
      <c r="K11" s="81"/>
      <c r="L11" s="78"/>
    </row>
    <row r="12" spans="1:13" ht="8.25" customHeight="1">
      <c r="A12" s="78" t="s">
        <v>313</v>
      </c>
      <c r="B12" s="205" t="s">
        <v>314</v>
      </c>
      <c r="C12" s="213"/>
      <c r="D12" s="213"/>
      <c r="E12" s="213"/>
      <c r="F12" s="206"/>
      <c r="G12" s="202"/>
      <c r="H12" s="204"/>
      <c r="I12" s="227">
        <v>160.41</v>
      </c>
      <c r="J12" s="228"/>
      <c r="K12" s="79">
        <v>1</v>
      </c>
      <c r="L12" s="80">
        <f>+I12/K12</f>
        <v>160.41</v>
      </c>
    </row>
    <row r="13" spans="1:13" ht="8.25" customHeight="1">
      <c r="A13" s="192"/>
      <c r="B13" s="192"/>
      <c r="C13" s="192"/>
      <c r="D13" s="192"/>
      <c r="E13" s="192"/>
      <c r="F13" s="192"/>
      <c r="G13" s="192"/>
      <c r="H13" s="192"/>
      <c r="I13" s="192"/>
      <c r="J13" s="193"/>
      <c r="K13" s="77" t="s">
        <v>315</v>
      </c>
      <c r="L13" s="83">
        <f>SUM(L5:L12)</f>
        <v>4160.41</v>
      </c>
    </row>
    <row r="14" spans="1:13" ht="8.25" customHeight="1">
      <c r="A14" s="207" t="s">
        <v>316</v>
      </c>
      <c r="B14" s="207"/>
      <c r="C14" s="207"/>
      <c r="D14" s="207"/>
      <c r="E14" s="207"/>
      <c r="F14" s="207"/>
      <c r="G14" s="207"/>
      <c r="H14" s="207"/>
      <c r="I14" s="207"/>
      <c r="J14" s="207"/>
      <c r="K14" s="207"/>
      <c r="L14" s="207"/>
    </row>
    <row r="15" spans="1:13" ht="8.25" customHeight="1">
      <c r="A15" s="77" t="s">
        <v>302</v>
      </c>
      <c r="B15" s="208" t="s">
        <v>303</v>
      </c>
      <c r="C15" s="209"/>
      <c r="D15" s="209"/>
      <c r="E15" s="209"/>
      <c r="F15" s="210"/>
      <c r="G15" s="208" t="s">
        <v>317</v>
      </c>
      <c r="H15" s="210"/>
      <c r="I15" s="211" t="s">
        <v>318</v>
      </c>
      <c r="J15" s="212"/>
      <c r="K15" s="77" t="s">
        <v>319</v>
      </c>
      <c r="L15" s="77" t="s">
        <v>307</v>
      </c>
    </row>
    <row r="16" spans="1:13" ht="8.25" customHeight="1">
      <c r="A16" s="78"/>
      <c r="B16" s="205"/>
      <c r="C16" s="213"/>
      <c r="D16" s="213"/>
      <c r="E16" s="213"/>
      <c r="F16" s="206"/>
      <c r="G16" s="214"/>
      <c r="H16" s="215"/>
      <c r="I16" s="216"/>
      <c r="J16" s="217"/>
      <c r="K16" s="79"/>
      <c r="L16" s="80"/>
    </row>
    <row r="17" spans="1:12" ht="8.25" customHeight="1">
      <c r="A17" s="81"/>
      <c r="B17" s="202"/>
      <c r="C17" s="203"/>
      <c r="D17" s="203"/>
      <c r="E17" s="203"/>
      <c r="F17" s="204"/>
      <c r="G17" s="202"/>
      <c r="H17" s="204"/>
      <c r="I17" s="205"/>
      <c r="J17" s="206"/>
      <c r="K17" s="81"/>
      <c r="L17" s="78"/>
    </row>
    <row r="18" spans="1:12" ht="8.25" customHeight="1">
      <c r="A18" s="81"/>
      <c r="B18" s="202"/>
      <c r="C18" s="203"/>
      <c r="D18" s="203"/>
      <c r="E18" s="203"/>
      <c r="F18" s="204"/>
      <c r="G18" s="202"/>
      <c r="H18" s="204"/>
      <c r="I18" s="205"/>
      <c r="J18" s="206"/>
      <c r="K18" s="81"/>
      <c r="L18" s="78"/>
    </row>
    <row r="19" spans="1:12" ht="8.25" customHeight="1">
      <c r="A19" s="81"/>
      <c r="B19" s="202"/>
      <c r="C19" s="203"/>
      <c r="D19" s="203"/>
      <c r="E19" s="203"/>
      <c r="F19" s="204"/>
      <c r="G19" s="202"/>
      <c r="H19" s="204"/>
      <c r="I19" s="205"/>
      <c r="J19" s="206"/>
      <c r="K19" s="81"/>
      <c r="L19" s="78"/>
    </row>
    <row r="20" spans="1:12" ht="8.25" customHeight="1">
      <c r="A20" s="81"/>
      <c r="B20" s="202"/>
      <c r="C20" s="203"/>
      <c r="D20" s="203"/>
      <c r="E20" s="203"/>
      <c r="F20" s="204"/>
      <c r="G20" s="202"/>
      <c r="H20" s="204"/>
      <c r="I20" s="205"/>
      <c r="J20" s="206"/>
      <c r="K20" s="81"/>
      <c r="L20" s="78"/>
    </row>
    <row r="21" spans="1:12" ht="8.25" customHeight="1">
      <c r="A21" s="81"/>
      <c r="B21" s="202"/>
      <c r="C21" s="203"/>
      <c r="D21" s="203"/>
      <c r="E21" s="203"/>
      <c r="F21" s="204"/>
      <c r="G21" s="202"/>
      <c r="H21" s="204"/>
      <c r="I21" s="205"/>
      <c r="J21" s="206"/>
      <c r="K21" s="81"/>
      <c r="L21" s="78"/>
    </row>
    <row r="22" spans="1:12" ht="8.25" customHeight="1">
      <c r="A22" s="81"/>
      <c r="B22" s="202"/>
      <c r="C22" s="203"/>
      <c r="D22" s="203"/>
      <c r="E22" s="203"/>
      <c r="F22" s="204"/>
      <c r="G22" s="202"/>
      <c r="H22" s="204"/>
      <c r="I22" s="205"/>
      <c r="J22" s="206"/>
      <c r="K22" s="81"/>
      <c r="L22" s="78"/>
    </row>
    <row r="23" spans="1:12" ht="8.25" customHeight="1">
      <c r="A23" s="81"/>
      <c r="B23" s="202"/>
      <c r="C23" s="203"/>
      <c r="D23" s="203"/>
      <c r="E23" s="203"/>
      <c r="F23" s="204"/>
      <c r="G23" s="202"/>
      <c r="H23" s="204"/>
      <c r="I23" s="205"/>
      <c r="J23" s="206"/>
      <c r="K23" s="81"/>
      <c r="L23" s="78"/>
    </row>
    <row r="24" spans="1:12" ht="8.25" customHeight="1">
      <c r="A24" s="81"/>
      <c r="B24" s="202"/>
      <c r="C24" s="203"/>
      <c r="D24" s="203"/>
      <c r="E24" s="203"/>
      <c r="F24" s="204"/>
      <c r="G24" s="202"/>
      <c r="H24" s="204"/>
      <c r="I24" s="205"/>
      <c r="J24" s="206"/>
      <c r="K24" s="81"/>
      <c r="L24" s="78"/>
    </row>
    <row r="25" spans="1:12" ht="8.25" customHeight="1">
      <c r="A25" s="81"/>
      <c r="B25" s="202"/>
      <c r="C25" s="203"/>
      <c r="D25" s="203"/>
      <c r="E25" s="203"/>
      <c r="F25" s="204"/>
      <c r="G25" s="202"/>
      <c r="H25" s="204"/>
      <c r="I25" s="205"/>
      <c r="J25" s="206"/>
      <c r="K25" s="81"/>
      <c r="L25" s="78"/>
    </row>
    <row r="26" spans="1:12" ht="8.25" customHeight="1">
      <c r="A26" s="81"/>
      <c r="B26" s="202"/>
      <c r="C26" s="203"/>
      <c r="D26" s="203"/>
      <c r="E26" s="203"/>
      <c r="F26" s="204"/>
      <c r="G26" s="202"/>
      <c r="H26" s="204"/>
      <c r="I26" s="205"/>
      <c r="J26" s="206"/>
      <c r="K26" s="81"/>
      <c r="L26" s="78"/>
    </row>
    <row r="27" spans="1:12" ht="8.25" customHeight="1">
      <c r="A27" s="81"/>
      <c r="B27" s="202"/>
      <c r="C27" s="203"/>
      <c r="D27" s="203"/>
      <c r="E27" s="203"/>
      <c r="F27" s="204"/>
      <c r="G27" s="202"/>
      <c r="H27" s="204"/>
      <c r="I27" s="205"/>
      <c r="J27" s="206"/>
      <c r="K27" s="81"/>
      <c r="L27" s="78"/>
    </row>
    <row r="28" spans="1:12" ht="8.25" customHeight="1">
      <c r="A28" s="81"/>
      <c r="B28" s="202"/>
      <c r="C28" s="203"/>
      <c r="D28" s="203"/>
      <c r="E28" s="203"/>
      <c r="F28" s="204"/>
      <c r="G28" s="202"/>
      <c r="H28" s="204"/>
      <c r="I28" s="205"/>
      <c r="J28" s="206"/>
      <c r="K28" s="81"/>
      <c r="L28" s="78"/>
    </row>
    <row r="29" spans="1:12" ht="8.25" customHeight="1">
      <c r="A29" s="81"/>
      <c r="B29" s="202"/>
      <c r="C29" s="203"/>
      <c r="D29" s="203"/>
      <c r="E29" s="203"/>
      <c r="F29" s="204"/>
      <c r="G29" s="202"/>
      <c r="H29" s="204"/>
      <c r="I29" s="205"/>
      <c r="J29" s="206"/>
      <c r="K29" s="81"/>
      <c r="L29" s="78"/>
    </row>
    <row r="30" spans="1:12" ht="8.25" customHeight="1">
      <c r="A30" s="81"/>
      <c r="B30" s="202"/>
      <c r="C30" s="203"/>
      <c r="D30" s="203"/>
      <c r="E30" s="203"/>
      <c r="F30" s="204"/>
      <c r="G30" s="202"/>
      <c r="H30" s="204"/>
      <c r="I30" s="205"/>
      <c r="J30" s="206"/>
      <c r="K30" s="81"/>
      <c r="L30" s="78"/>
    </row>
    <row r="31" spans="1:12" ht="8.25" customHeight="1">
      <c r="A31" s="192"/>
      <c r="B31" s="192"/>
      <c r="C31" s="192"/>
      <c r="D31" s="192"/>
      <c r="E31" s="192"/>
      <c r="F31" s="192"/>
      <c r="G31" s="192"/>
      <c r="H31" s="192"/>
      <c r="I31" s="192"/>
      <c r="J31" s="193"/>
      <c r="K31" s="77" t="s">
        <v>315</v>
      </c>
      <c r="L31" s="83"/>
    </row>
    <row r="32" spans="1:12" ht="8.25" customHeight="1">
      <c r="A32" s="207" t="s">
        <v>321</v>
      </c>
      <c r="B32" s="207"/>
      <c r="C32" s="207"/>
      <c r="D32" s="207"/>
      <c r="E32" s="207"/>
      <c r="F32" s="207"/>
      <c r="G32" s="207"/>
      <c r="H32" s="207"/>
      <c r="I32" s="207"/>
      <c r="J32" s="207"/>
      <c r="K32" s="207"/>
      <c r="L32" s="207"/>
    </row>
    <row r="33" spans="1:12" ht="16.5" customHeight="1">
      <c r="A33" s="77" t="s">
        <v>302</v>
      </c>
      <c r="B33" s="220" t="s">
        <v>322</v>
      </c>
      <c r="C33" s="221"/>
      <c r="D33" s="222" t="s">
        <v>323</v>
      </c>
      <c r="E33" s="223"/>
      <c r="F33" s="224"/>
      <c r="G33" s="225" t="s">
        <v>324</v>
      </c>
      <c r="H33" s="226"/>
      <c r="I33" s="208" t="s">
        <v>325</v>
      </c>
      <c r="J33" s="210"/>
      <c r="K33" s="77" t="s">
        <v>326</v>
      </c>
      <c r="L33" s="77" t="s">
        <v>307</v>
      </c>
    </row>
    <row r="34" spans="1:12" ht="8.25" customHeight="1">
      <c r="A34" s="81"/>
      <c r="B34" s="202"/>
      <c r="C34" s="204"/>
      <c r="D34" s="202"/>
      <c r="E34" s="203"/>
      <c r="F34" s="204"/>
      <c r="G34" s="202"/>
      <c r="H34" s="204"/>
      <c r="I34" s="218"/>
      <c r="J34" s="219"/>
      <c r="K34" s="84"/>
      <c r="L34" s="78"/>
    </row>
    <row r="35" spans="1:12" ht="8.25" customHeight="1">
      <c r="A35" s="81"/>
      <c r="B35" s="202"/>
      <c r="C35" s="204"/>
      <c r="D35" s="202"/>
      <c r="E35" s="203"/>
      <c r="F35" s="204"/>
      <c r="G35" s="202"/>
      <c r="H35" s="204"/>
      <c r="I35" s="218"/>
      <c r="J35" s="219"/>
      <c r="K35" s="84"/>
      <c r="L35" s="78"/>
    </row>
    <row r="36" spans="1:12" ht="8.25" customHeight="1">
      <c r="A36" s="192"/>
      <c r="B36" s="192"/>
      <c r="C36" s="192"/>
      <c r="D36" s="192"/>
      <c r="E36" s="192"/>
      <c r="F36" s="192"/>
      <c r="G36" s="192"/>
      <c r="H36" s="192"/>
      <c r="I36" s="192"/>
      <c r="J36" s="193"/>
      <c r="K36" s="85" t="s">
        <v>315</v>
      </c>
      <c r="L36" s="77"/>
    </row>
    <row r="37" spans="1:12" ht="8.25" customHeight="1">
      <c r="A37" s="207" t="s">
        <v>328</v>
      </c>
      <c r="B37" s="207"/>
      <c r="C37" s="207"/>
      <c r="D37" s="207"/>
      <c r="E37" s="207"/>
      <c r="F37" s="207"/>
      <c r="G37" s="207"/>
      <c r="H37" s="207"/>
      <c r="I37" s="207"/>
      <c r="J37" s="207"/>
      <c r="K37" s="207"/>
      <c r="L37" s="207"/>
    </row>
    <row r="38" spans="1:12" ht="8.25" customHeight="1">
      <c r="A38" s="86" t="s">
        <v>302</v>
      </c>
      <c r="B38" s="208" t="s">
        <v>329</v>
      </c>
      <c r="C38" s="209"/>
      <c r="D38" s="209"/>
      <c r="E38" s="209"/>
      <c r="F38" s="210"/>
      <c r="G38" s="208" t="s">
        <v>317</v>
      </c>
      <c r="H38" s="210"/>
      <c r="I38" s="211" t="s">
        <v>330</v>
      </c>
      <c r="J38" s="212"/>
      <c r="K38" s="77" t="s">
        <v>306</v>
      </c>
      <c r="L38" s="77" t="s">
        <v>307</v>
      </c>
    </row>
    <row r="39" spans="1:12" ht="8.25" customHeight="1">
      <c r="A39" s="87" t="s">
        <v>378</v>
      </c>
      <c r="B39" s="205" t="s">
        <v>379</v>
      </c>
      <c r="C39" s="213"/>
      <c r="D39" s="213"/>
      <c r="E39" s="213"/>
      <c r="F39" s="206"/>
      <c r="G39" s="214" t="s">
        <v>333</v>
      </c>
      <c r="H39" s="215"/>
      <c r="I39" s="216">
        <v>281185.7</v>
      </c>
      <c r="J39" s="217"/>
      <c r="K39" s="90">
        <v>302.48351765373337</v>
      </c>
      <c r="L39" s="82">
        <f>+I39/K39</f>
        <v>929.5901547993966</v>
      </c>
    </row>
    <row r="40" spans="1:12" ht="8.25" customHeight="1">
      <c r="A40" s="81"/>
      <c r="B40" s="202"/>
      <c r="C40" s="203"/>
      <c r="D40" s="203"/>
      <c r="E40" s="203"/>
      <c r="F40" s="204"/>
      <c r="G40" s="202"/>
      <c r="H40" s="204"/>
      <c r="I40" s="205"/>
      <c r="J40" s="206"/>
      <c r="K40" s="81"/>
      <c r="L40" s="78"/>
    </row>
    <row r="41" spans="1:12" ht="8.25" customHeight="1">
      <c r="A41" s="81"/>
      <c r="B41" s="202"/>
      <c r="C41" s="203"/>
      <c r="D41" s="203"/>
      <c r="E41" s="203"/>
      <c r="F41" s="204"/>
      <c r="G41" s="202"/>
      <c r="H41" s="204"/>
      <c r="I41" s="205"/>
      <c r="J41" s="206"/>
      <c r="K41" s="81"/>
      <c r="L41" s="78"/>
    </row>
    <row r="42" spans="1:12" ht="8.25" customHeight="1">
      <c r="A42" s="192"/>
      <c r="B42" s="192"/>
      <c r="C42" s="192"/>
      <c r="D42" s="192"/>
      <c r="E42" s="192"/>
      <c r="F42" s="192"/>
      <c r="G42" s="192"/>
      <c r="H42" s="192"/>
      <c r="I42" s="192"/>
      <c r="J42" s="193"/>
      <c r="K42" s="77" t="s">
        <v>315</v>
      </c>
      <c r="L42" s="88">
        <f>SUM(L39:L41)</f>
        <v>929.5901547993966</v>
      </c>
    </row>
    <row r="43" spans="1:12" ht="8.25" customHeight="1">
      <c r="A43" s="194" t="s">
        <v>334</v>
      </c>
      <c r="B43" s="195"/>
      <c r="C43" s="195"/>
      <c r="D43" s="195"/>
      <c r="E43" s="196"/>
      <c r="F43" s="197">
        <f>+L42+L36+L31+L13</f>
        <v>5090.0001547993961</v>
      </c>
      <c r="G43" s="198"/>
      <c r="H43" s="198"/>
      <c r="I43" s="199"/>
    </row>
    <row r="49" spans="4:10">
      <c r="D49" s="191" t="s">
        <v>381</v>
      </c>
      <c r="E49" s="191"/>
      <c r="F49" s="191"/>
      <c r="G49" s="191"/>
      <c r="H49" s="191"/>
      <c r="I49" s="191"/>
      <c r="J49" s="191"/>
    </row>
    <row r="50" spans="4:10">
      <c r="D50" s="134" t="s">
        <v>382</v>
      </c>
      <c r="E50" s="134"/>
      <c r="F50" s="134"/>
      <c r="G50" s="134"/>
      <c r="H50" s="134"/>
      <c r="I50" s="134"/>
      <c r="J50" s="134"/>
    </row>
    <row r="51" spans="4:10">
      <c r="D51" s="134" t="s">
        <v>383</v>
      </c>
      <c r="E51" s="134"/>
      <c r="F51" s="134"/>
      <c r="G51" s="134"/>
      <c r="H51" s="134"/>
      <c r="I51" s="134"/>
      <c r="J51" s="134"/>
    </row>
  </sheetData>
  <mergeCells count="120">
    <mergeCell ref="A1:B1"/>
    <mergeCell ref="C1:D1"/>
    <mergeCell ref="E1:G1"/>
    <mergeCell ref="A2:B2"/>
    <mergeCell ref="C2:D2"/>
    <mergeCell ref="E2:G2"/>
    <mergeCell ref="H2:M2"/>
    <mergeCell ref="B6:F6"/>
    <mergeCell ref="G6:H6"/>
    <mergeCell ref="I6:J6"/>
    <mergeCell ref="B7:F7"/>
    <mergeCell ref="G7:H7"/>
    <mergeCell ref="I7:J7"/>
    <mergeCell ref="A3:L3"/>
    <mergeCell ref="B4:F4"/>
    <mergeCell ref="G4:H4"/>
    <mergeCell ref="I4:J4"/>
    <mergeCell ref="B5:F5"/>
    <mergeCell ref="G5:H5"/>
    <mergeCell ref="I5:J5"/>
    <mergeCell ref="B10:F10"/>
    <mergeCell ref="G10:H10"/>
    <mergeCell ref="I10:J10"/>
    <mergeCell ref="B11:F11"/>
    <mergeCell ref="G11:H11"/>
    <mergeCell ref="I11:J11"/>
    <mergeCell ref="B8:F8"/>
    <mergeCell ref="G8:H8"/>
    <mergeCell ref="I8:J8"/>
    <mergeCell ref="B9:F9"/>
    <mergeCell ref="G9:H9"/>
    <mergeCell ref="I9:J9"/>
    <mergeCell ref="B16:F16"/>
    <mergeCell ref="G16:H16"/>
    <mergeCell ref="I16:J16"/>
    <mergeCell ref="B17:F17"/>
    <mergeCell ref="G17:H17"/>
    <mergeCell ref="I17:J17"/>
    <mergeCell ref="B12:F12"/>
    <mergeCell ref="G12:H12"/>
    <mergeCell ref="I12:J12"/>
    <mergeCell ref="A13:J13"/>
    <mergeCell ref="A14:L14"/>
    <mergeCell ref="B15:F15"/>
    <mergeCell ref="G15:H15"/>
    <mergeCell ref="I15:J15"/>
    <mergeCell ref="B20:F20"/>
    <mergeCell ref="G20:H20"/>
    <mergeCell ref="I20:J20"/>
    <mergeCell ref="B21:F21"/>
    <mergeCell ref="G21:H21"/>
    <mergeCell ref="I21:J21"/>
    <mergeCell ref="B18:F18"/>
    <mergeCell ref="G18:H18"/>
    <mergeCell ref="I18:J18"/>
    <mergeCell ref="B19:F19"/>
    <mergeCell ref="G19:H19"/>
    <mergeCell ref="I19:J19"/>
    <mergeCell ref="B24:F24"/>
    <mergeCell ref="G24:H24"/>
    <mergeCell ref="I24:J24"/>
    <mergeCell ref="B25:F25"/>
    <mergeCell ref="G25:H25"/>
    <mergeCell ref="I25:J25"/>
    <mergeCell ref="B22:F22"/>
    <mergeCell ref="G22:H22"/>
    <mergeCell ref="I22:J22"/>
    <mergeCell ref="B23:F23"/>
    <mergeCell ref="G23:H23"/>
    <mergeCell ref="I23:J23"/>
    <mergeCell ref="B28:F28"/>
    <mergeCell ref="G28:H28"/>
    <mergeCell ref="I28:J28"/>
    <mergeCell ref="B29:F29"/>
    <mergeCell ref="G29:H29"/>
    <mergeCell ref="I29:J29"/>
    <mergeCell ref="B26:F26"/>
    <mergeCell ref="G26:H26"/>
    <mergeCell ref="I26:J26"/>
    <mergeCell ref="B27:F27"/>
    <mergeCell ref="G27:H27"/>
    <mergeCell ref="I27:J27"/>
    <mergeCell ref="I34:J34"/>
    <mergeCell ref="B35:C35"/>
    <mergeCell ref="D35:F35"/>
    <mergeCell ref="G35:H35"/>
    <mergeCell ref="I35:J35"/>
    <mergeCell ref="B30:F30"/>
    <mergeCell ref="G30:H30"/>
    <mergeCell ref="I30:J30"/>
    <mergeCell ref="A31:J31"/>
    <mergeCell ref="A32:L32"/>
    <mergeCell ref="B33:C33"/>
    <mergeCell ref="D33:F33"/>
    <mergeCell ref="G33:H33"/>
    <mergeCell ref="I33:J33"/>
    <mergeCell ref="D49:J49"/>
    <mergeCell ref="D50:J50"/>
    <mergeCell ref="D51:J51"/>
    <mergeCell ref="A42:J42"/>
    <mergeCell ref="A43:E43"/>
    <mergeCell ref="F43:I43"/>
    <mergeCell ref="H1:L1"/>
    <mergeCell ref="B40:F40"/>
    <mergeCell ref="G40:H40"/>
    <mergeCell ref="I40:J40"/>
    <mergeCell ref="B41:F41"/>
    <mergeCell ref="G41:H41"/>
    <mergeCell ref="I41:J41"/>
    <mergeCell ref="A36:J36"/>
    <mergeCell ref="A37:L37"/>
    <mergeCell ref="B38:F38"/>
    <mergeCell ref="G38:H38"/>
    <mergeCell ref="I38:J38"/>
    <mergeCell ref="B39:F39"/>
    <mergeCell ref="G39:H39"/>
    <mergeCell ref="I39:J39"/>
    <mergeCell ref="B34:C34"/>
    <mergeCell ref="D34:F34"/>
    <mergeCell ref="G34:H34"/>
  </mergeCells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124">
    <pageSetUpPr fitToPage="1"/>
  </sheetPr>
  <dimension ref="A1:I219"/>
  <sheetViews>
    <sheetView topLeftCell="A178" workbookViewId="0">
      <selection activeCell="D197" sqref="D197"/>
    </sheetView>
  </sheetViews>
  <sheetFormatPr baseColWidth="10" defaultRowHeight="15"/>
  <cols>
    <col min="1" max="1" width="7.140625" style="20" customWidth="1"/>
    <col min="2" max="2" width="75.85546875" style="20" bestFit="1" customWidth="1"/>
    <col min="3" max="3" width="7.85546875" style="45" bestFit="1" customWidth="1"/>
    <col min="4" max="4" width="15" style="46" bestFit="1" customWidth="1"/>
    <col min="5" max="5" width="11.42578125" style="20"/>
    <col min="6" max="6" width="14.42578125" style="20" bestFit="1" customWidth="1"/>
    <col min="7" max="257" width="11.42578125" style="20"/>
    <col min="258" max="258" width="75.85546875" style="20" bestFit="1" customWidth="1"/>
    <col min="259" max="259" width="7.85546875" style="20" bestFit="1" customWidth="1"/>
    <col min="260" max="260" width="13.85546875" style="20" bestFit="1" customWidth="1"/>
    <col min="261" max="513" width="11.42578125" style="20"/>
    <col min="514" max="514" width="75.85546875" style="20" bestFit="1" customWidth="1"/>
    <col min="515" max="515" width="7.85546875" style="20" bestFit="1" customWidth="1"/>
    <col min="516" max="516" width="13.85546875" style="20" bestFit="1" customWidth="1"/>
    <col min="517" max="769" width="11.42578125" style="20"/>
    <col min="770" max="770" width="75.85546875" style="20" bestFit="1" customWidth="1"/>
    <col min="771" max="771" width="7.85546875" style="20" bestFit="1" customWidth="1"/>
    <col min="772" max="772" width="13.85546875" style="20" bestFit="1" customWidth="1"/>
    <col min="773" max="1025" width="11.42578125" style="20"/>
    <col min="1026" max="1026" width="75.85546875" style="20" bestFit="1" customWidth="1"/>
    <col min="1027" max="1027" width="7.85546875" style="20" bestFit="1" customWidth="1"/>
    <col min="1028" max="1028" width="13.85546875" style="20" bestFit="1" customWidth="1"/>
    <col min="1029" max="1281" width="11.42578125" style="20"/>
    <col min="1282" max="1282" width="75.85546875" style="20" bestFit="1" customWidth="1"/>
    <col min="1283" max="1283" width="7.85546875" style="20" bestFit="1" customWidth="1"/>
    <col min="1284" max="1284" width="13.85546875" style="20" bestFit="1" customWidth="1"/>
    <col min="1285" max="1537" width="11.42578125" style="20"/>
    <col min="1538" max="1538" width="75.85546875" style="20" bestFit="1" customWidth="1"/>
    <col min="1539" max="1539" width="7.85546875" style="20" bestFit="1" customWidth="1"/>
    <col min="1540" max="1540" width="13.85546875" style="20" bestFit="1" customWidth="1"/>
    <col min="1541" max="1793" width="11.42578125" style="20"/>
    <col min="1794" max="1794" width="75.85546875" style="20" bestFit="1" customWidth="1"/>
    <col min="1795" max="1795" width="7.85546875" style="20" bestFit="1" customWidth="1"/>
    <col min="1796" max="1796" width="13.85546875" style="20" bestFit="1" customWidth="1"/>
    <col min="1797" max="2049" width="11.42578125" style="20"/>
    <col min="2050" max="2050" width="75.85546875" style="20" bestFit="1" customWidth="1"/>
    <col min="2051" max="2051" width="7.85546875" style="20" bestFit="1" customWidth="1"/>
    <col min="2052" max="2052" width="13.85546875" style="20" bestFit="1" customWidth="1"/>
    <col min="2053" max="2305" width="11.42578125" style="20"/>
    <col min="2306" max="2306" width="75.85546875" style="20" bestFit="1" customWidth="1"/>
    <col min="2307" max="2307" width="7.85546875" style="20" bestFit="1" customWidth="1"/>
    <col min="2308" max="2308" width="13.85546875" style="20" bestFit="1" customWidth="1"/>
    <col min="2309" max="2561" width="11.42578125" style="20"/>
    <col min="2562" max="2562" width="75.85546875" style="20" bestFit="1" customWidth="1"/>
    <col min="2563" max="2563" width="7.85546875" style="20" bestFit="1" customWidth="1"/>
    <col min="2564" max="2564" width="13.85546875" style="20" bestFit="1" customWidth="1"/>
    <col min="2565" max="2817" width="11.42578125" style="20"/>
    <col min="2818" max="2818" width="75.85546875" style="20" bestFit="1" customWidth="1"/>
    <col min="2819" max="2819" width="7.85546875" style="20" bestFit="1" customWidth="1"/>
    <col min="2820" max="2820" width="13.85546875" style="20" bestFit="1" customWidth="1"/>
    <col min="2821" max="3073" width="11.42578125" style="20"/>
    <col min="3074" max="3074" width="75.85546875" style="20" bestFit="1" customWidth="1"/>
    <col min="3075" max="3075" width="7.85546875" style="20" bestFit="1" customWidth="1"/>
    <col min="3076" max="3076" width="13.85546875" style="20" bestFit="1" customWidth="1"/>
    <col min="3077" max="3329" width="11.42578125" style="20"/>
    <col min="3330" max="3330" width="75.85546875" style="20" bestFit="1" customWidth="1"/>
    <col min="3331" max="3331" width="7.85546875" style="20" bestFit="1" customWidth="1"/>
    <col min="3332" max="3332" width="13.85546875" style="20" bestFit="1" customWidth="1"/>
    <col min="3333" max="3585" width="11.42578125" style="20"/>
    <col min="3586" max="3586" width="75.85546875" style="20" bestFit="1" customWidth="1"/>
    <col min="3587" max="3587" width="7.85546875" style="20" bestFit="1" customWidth="1"/>
    <col min="3588" max="3588" width="13.85546875" style="20" bestFit="1" customWidth="1"/>
    <col min="3589" max="3841" width="11.42578125" style="20"/>
    <col min="3842" max="3842" width="75.85546875" style="20" bestFit="1" customWidth="1"/>
    <col min="3843" max="3843" width="7.85546875" style="20" bestFit="1" customWidth="1"/>
    <col min="3844" max="3844" width="13.85546875" style="20" bestFit="1" customWidth="1"/>
    <col min="3845" max="4097" width="11.42578125" style="20"/>
    <col min="4098" max="4098" width="75.85546875" style="20" bestFit="1" customWidth="1"/>
    <col min="4099" max="4099" width="7.85546875" style="20" bestFit="1" customWidth="1"/>
    <col min="4100" max="4100" width="13.85546875" style="20" bestFit="1" customWidth="1"/>
    <col min="4101" max="4353" width="11.42578125" style="20"/>
    <col min="4354" max="4354" width="75.85546875" style="20" bestFit="1" customWidth="1"/>
    <col min="4355" max="4355" width="7.85546875" style="20" bestFit="1" customWidth="1"/>
    <col min="4356" max="4356" width="13.85546875" style="20" bestFit="1" customWidth="1"/>
    <col min="4357" max="4609" width="11.42578125" style="20"/>
    <col min="4610" max="4610" width="75.85546875" style="20" bestFit="1" customWidth="1"/>
    <col min="4611" max="4611" width="7.85546875" style="20" bestFit="1" customWidth="1"/>
    <col min="4612" max="4612" width="13.85546875" style="20" bestFit="1" customWidth="1"/>
    <col min="4613" max="4865" width="11.42578125" style="20"/>
    <col min="4866" max="4866" width="75.85546875" style="20" bestFit="1" customWidth="1"/>
    <col min="4867" max="4867" width="7.85546875" style="20" bestFit="1" customWidth="1"/>
    <col min="4868" max="4868" width="13.85546875" style="20" bestFit="1" customWidth="1"/>
    <col min="4869" max="5121" width="11.42578125" style="20"/>
    <col min="5122" max="5122" width="75.85546875" style="20" bestFit="1" customWidth="1"/>
    <col min="5123" max="5123" width="7.85546875" style="20" bestFit="1" customWidth="1"/>
    <col min="5124" max="5124" width="13.85546875" style="20" bestFit="1" customWidth="1"/>
    <col min="5125" max="5377" width="11.42578125" style="20"/>
    <col min="5378" max="5378" width="75.85546875" style="20" bestFit="1" customWidth="1"/>
    <col min="5379" max="5379" width="7.85546875" style="20" bestFit="1" customWidth="1"/>
    <col min="5380" max="5380" width="13.85546875" style="20" bestFit="1" customWidth="1"/>
    <col min="5381" max="5633" width="11.42578125" style="20"/>
    <col min="5634" max="5634" width="75.85546875" style="20" bestFit="1" customWidth="1"/>
    <col min="5635" max="5635" width="7.85546875" style="20" bestFit="1" customWidth="1"/>
    <col min="5636" max="5636" width="13.85546875" style="20" bestFit="1" customWidth="1"/>
    <col min="5637" max="5889" width="11.42578125" style="20"/>
    <col min="5890" max="5890" width="75.85546875" style="20" bestFit="1" customWidth="1"/>
    <col min="5891" max="5891" width="7.85546875" style="20" bestFit="1" customWidth="1"/>
    <col min="5892" max="5892" width="13.85546875" style="20" bestFit="1" customWidth="1"/>
    <col min="5893" max="6145" width="11.42578125" style="20"/>
    <col min="6146" max="6146" width="75.85546875" style="20" bestFit="1" customWidth="1"/>
    <col min="6147" max="6147" width="7.85546875" style="20" bestFit="1" customWidth="1"/>
    <col min="6148" max="6148" width="13.85546875" style="20" bestFit="1" customWidth="1"/>
    <col min="6149" max="6401" width="11.42578125" style="20"/>
    <col min="6402" max="6402" width="75.85546875" style="20" bestFit="1" customWidth="1"/>
    <col min="6403" max="6403" width="7.85546875" style="20" bestFit="1" customWidth="1"/>
    <col min="6404" max="6404" width="13.85546875" style="20" bestFit="1" customWidth="1"/>
    <col min="6405" max="6657" width="11.42578125" style="20"/>
    <col min="6658" max="6658" width="75.85546875" style="20" bestFit="1" customWidth="1"/>
    <col min="6659" max="6659" width="7.85546875" style="20" bestFit="1" customWidth="1"/>
    <col min="6660" max="6660" width="13.85546875" style="20" bestFit="1" customWidth="1"/>
    <col min="6661" max="6913" width="11.42578125" style="20"/>
    <col min="6914" max="6914" width="75.85546875" style="20" bestFit="1" customWidth="1"/>
    <col min="6915" max="6915" width="7.85546875" style="20" bestFit="1" customWidth="1"/>
    <col min="6916" max="6916" width="13.85546875" style="20" bestFit="1" customWidth="1"/>
    <col min="6917" max="7169" width="11.42578125" style="20"/>
    <col min="7170" max="7170" width="75.85546875" style="20" bestFit="1" customWidth="1"/>
    <col min="7171" max="7171" width="7.85546875" style="20" bestFit="1" customWidth="1"/>
    <col min="7172" max="7172" width="13.85546875" style="20" bestFit="1" customWidth="1"/>
    <col min="7173" max="7425" width="11.42578125" style="20"/>
    <col min="7426" max="7426" width="75.85546875" style="20" bestFit="1" customWidth="1"/>
    <col min="7427" max="7427" width="7.85546875" style="20" bestFit="1" customWidth="1"/>
    <col min="7428" max="7428" width="13.85546875" style="20" bestFit="1" customWidth="1"/>
    <col min="7429" max="7681" width="11.42578125" style="20"/>
    <col min="7682" max="7682" width="75.85546875" style="20" bestFit="1" customWidth="1"/>
    <col min="7683" max="7683" width="7.85546875" style="20" bestFit="1" customWidth="1"/>
    <col min="7684" max="7684" width="13.85546875" style="20" bestFit="1" customWidth="1"/>
    <col min="7685" max="7937" width="11.42578125" style="20"/>
    <col min="7938" max="7938" width="75.85546875" style="20" bestFit="1" customWidth="1"/>
    <col min="7939" max="7939" width="7.85546875" style="20" bestFit="1" customWidth="1"/>
    <col min="7940" max="7940" width="13.85546875" style="20" bestFit="1" customWidth="1"/>
    <col min="7941" max="8193" width="11.42578125" style="20"/>
    <col min="8194" max="8194" width="75.85546875" style="20" bestFit="1" customWidth="1"/>
    <col min="8195" max="8195" width="7.85546875" style="20" bestFit="1" customWidth="1"/>
    <col min="8196" max="8196" width="13.85546875" style="20" bestFit="1" customWidth="1"/>
    <col min="8197" max="8449" width="11.42578125" style="20"/>
    <col min="8450" max="8450" width="75.85546875" style="20" bestFit="1" customWidth="1"/>
    <col min="8451" max="8451" width="7.85546875" style="20" bestFit="1" customWidth="1"/>
    <col min="8452" max="8452" width="13.85546875" style="20" bestFit="1" customWidth="1"/>
    <col min="8453" max="8705" width="11.42578125" style="20"/>
    <col min="8706" max="8706" width="75.85546875" style="20" bestFit="1" customWidth="1"/>
    <col min="8707" max="8707" width="7.85546875" style="20" bestFit="1" customWidth="1"/>
    <col min="8708" max="8708" width="13.85546875" style="20" bestFit="1" customWidth="1"/>
    <col min="8709" max="8961" width="11.42578125" style="20"/>
    <col min="8962" max="8962" width="75.85546875" style="20" bestFit="1" customWidth="1"/>
    <col min="8963" max="8963" width="7.85546875" style="20" bestFit="1" customWidth="1"/>
    <col min="8964" max="8964" width="13.85546875" style="20" bestFit="1" customWidth="1"/>
    <col min="8965" max="9217" width="11.42578125" style="20"/>
    <col min="9218" max="9218" width="75.85546875" style="20" bestFit="1" customWidth="1"/>
    <col min="9219" max="9219" width="7.85546875" style="20" bestFit="1" customWidth="1"/>
    <col min="9220" max="9220" width="13.85546875" style="20" bestFit="1" customWidth="1"/>
    <col min="9221" max="9473" width="11.42578125" style="20"/>
    <col min="9474" max="9474" width="75.85546875" style="20" bestFit="1" customWidth="1"/>
    <col min="9475" max="9475" width="7.85546875" style="20" bestFit="1" customWidth="1"/>
    <col min="9476" max="9476" width="13.85546875" style="20" bestFit="1" customWidth="1"/>
    <col min="9477" max="9729" width="11.42578125" style="20"/>
    <col min="9730" max="9730" width="75.85546875" style="20" bestFit="1" customWidth="1"/>
    <col min="9731" max="9731" width="7.85546875" style="20" bestFit="1" customWidth="1"/>
    <col min="9732" max="9732" width="13.85546875" style="20" bestFit="1" customWidth="1"/>
    <col min="9733" max="9985" width="11.42578125" style="20"/>
    <col min="9986" max="9986" width="75.85546875" style="20" bestFit="1" customWidth="1"/>
    <col min="9987" max="9987" width="7.85546875" style="20" bestFit="1" customWidth="1"/>
    <col min="9988" max="9988" width="13.85546875" style="20" bestFit="1" customWidth="1"/>
    <col min="9989" max="10241" width="11.42578125" style="20"/>
    <col min="10242" max="10242" width="75.85546875" style="20" bestFit="1" customWidth="1"/>
    <col min="10243" max="10243" width="7.85546875" style="20" bestFit="1" customWidth="1"/>
    <col min="10244" max="10244" width="13.85546875" style="20" bestFit="1" customWidth="1"/>
    <col min="10245" max="10497" width="11.42578125" style="20"/>
    <col min="10498" max="10498" width="75.85546875" style="20" bestFit="1" customWidth="1"/>
    <col min="10499" max="10499" width="7.85546875" style="20" bestFit="1" customWidth="1"/>
    <col min="10500" max="10500" width="13.85546875" style="20" bestFit="1" customWidth="1"/>
    <col min="10501" max="10753" width="11.42578125" style="20"/>
    <col min="10754" max="10754" width="75.85546875" style="20" bestFit="1" customWidth="1"/>
    <col min="10755" max="10755" width="7.85546875" style="20" bestFit="1" customWidth="1"/>
    <col min="10756" max="10756" width="13.85546875" style="20" bestFit="1" customWidth="1"/>
    <col min="10757" max="11009" width="11.42578125" style="20"/>
    <col min="11010" max="11010" width="75.85546875" style="20" bestFit="1" customWidth="1"/>
    <col min="11011" max="11011" width="7.85546875" style="20" bestFit="1" customWidth="1"/>
    <col min="11012" max="11012" width="13.85546875" style="20" bestFit="1" customWidth="1"/>
    <col min="11013" max="11265" width="11.42578125" style="20"/>
    <col min="11266" max="11266" width="75.85546875" style="20" bestFit="1" customWidth="1"/>
    <col min="11267" max="11267" width="7.85546875" style="20" bestFit="1" customWidth="1"/>
    <col min="11268" max="11268" width="13.85546875" style="20" bestFit="1" customWidth="1"/>
    <col min="11269" max="11521" width="11.42578125" style="20"/>
    <col min="11522" max="11522" width="75.85546875" style="20" bestFit="1" customWidth="1"/>
    <col min="11523" max="11523" width="7.85546875" style="20" bestFit="1" customWidth="1"/>
    <col min="11524" max="11524" width="13.85546875" style="20" bestFit="1" customWidth="1"/>
    <col min="11525" max="11777" width="11.42578125" style="20"/>
    <col min="11778" max="11778" width="75.85546875" style="20" bestFit="1" customWidth="1"/>
    <col min="11779" max="11779" width="7.85546875" style="20" bestFit="1" customWidth="1"/>
    <col min="11780" max="11780" width="13.85546875" style="20" bestFit="1" customWidth="1"/>
    <col min="11781" max="12033" width="11.42578125" style="20"/>
    <col min="12034" max="12034" width="75.85546875" style="20" bestFit="1" customWidth="1"/>
    <col min="12035" max="12035" width="7.85546875" style="20" bestFit="1" customWidth="1"/>
    <col min="12036" max="12036" width="13.85546875" style="20" bestFit="1" customWidth="1"/>
    <col min="12037" max="12289" width="11.42578125" style="20"/>
    <col min="12290" max="12290" width="75.85546875" style="20" bestFit="1" customWidth="1"/>
    <col min="12291" max="12291" width="7.85546875" style="20" bestFit="1" customWidth="1"/>
    <col min="12292" max="12292" width="13.85546875" style="20" bestFit="1" customWidth="1"/>
    <col min="12293" max="12545" width="11.42578125" style="20"/>
    <col min="12546" max="12546" width="75.85546875" style="20" bestFit="1" customWidth="1"/>
    <col min="12547" max="12547" width="7.85546875" style="20" bestFit="1" customWidth="1"/>
    <col min="12548" max="12548" width="13.85546875" style="20" bestFit="1" customWidth="1"/>
    <col min="12549" max="12801" width="11.42578125" style="20"/>
    <col min="12802" max="12802" width="75.85546875" style="20" bestFit="1" customWidth="1"/>
    <col min="12803" max="12803" width="7.85546875" style="20" bestFit="1" customWidth="1"/>
    <col min="12804" max="12804" width="13.85546875" style="20" bestFit="1" customWidth="1"/>
    <col min="12805" max="13057" width="11.42578125" style="20"/>
    <col min="13058" max="13058" width="75.85546875" style="20" bestFit="1" customWidth="1"/>
    <col min="13059" max="13059" width="7.85546875" style="20" bestFit="1" customWidth="1"/>
    <col min="13060" max="13060" width="13.85546875" style="20" bestFit="1" customWidth="1"/>
    <col min="13061" max="13313" width="11.42578125" style="20"/>
    <col min="13314" max="13314" width="75.85546875" style="20" bestFit="1" customWidth="1"/>
    <col min="13315" max="13315" width="7.85546875" style="20" bestFit="1" customWidth="1"/>
    <col min="13316" max="13316" width="13.85546875" style="20" bestFit="1" customWidth="1"/>
    <col min="13317" max="13569" width="11.42578125" style="20"/>
    <col min="13570" max="13570" width="75.85546875" style="20" bestFit="1" customWidth="1"/>
    <col min="13571" max="13571" width="7.85546875" style="20" bestFit="1" customWidth="1"/>
    <col min="13572" max="13572" width="13.85546875" style="20" bestFit="1" customWidth="1"/>
    <col min="13573" max="13825" width="11.42578125" style="20"/>
    <col min="13826" max="13826" width="75.85546875" style="20" bestFit="1" customWidth="1"/>
    <col min="13827" max="13827" width="7.85546875" style="20" bestFit="1" customWidth="1"/>
    <col min="13828" max="13828" width="13.85546875" style="20" bestFit="1" customWidth="1"/>
    <col min="13829" max="14081" width="11.42578125" style="20"/>
    <col min="14082" max="14082" width="75.85546875" style="20" bestFit="1" customWidth="1"/>
    <col min="14083" max="14083" width="7.85546875" style="20" bestFit="1" customWidth="1"/>
    <col min="14084" max="14084" width="13.85546875" style="20" bestFit="1" customWidth="1"/>
    <col min="14085" max="14337" width="11.42578125" style="20"/>
    <col min="14338" max="14338" width="75.85546875" style="20" bestFit="1" customWidth="1"/>
    <col min="14339" max="14339" width="7.85546875" style="20" bestFit="1" customWidth="1"/>
    <col min="14340" max="14340" width="13.85546875" style="20" bestFit="1" customWidth="1"/>
    <col min="14341" max="14593" width="11.42578125" style="20"/>
    <col min="14594" max="14594" width="75.85546875" style="20" bestFit="1" customWidth="1"/>
    <col min="14595" max="14595" width="7.85546875" style="20" bestFit="1" customWidth="1"/>
    <col min="14596" max="14596" width="13.85546875" style="20" bestFit="1" customWidth="1"/>
    <col min="14597" max="14849" width="11.42578125" style="20"/>
    <col min="14850" max="14850" width="75.85546875" style="20" bestFit="1" customWidth="1"/>
    <col min="14851" max="14851" width="7.85546875" style="20" bestFit="1" customWidth="1"/>
    <col min="14852" max="14852" width="13.85546875" style="20" bestFit="1" customWidth="1"/>
    <col min="14853" max="15105" width="11.42578125" style="20"/>
    <col min="15106" max="15106" width="75.85546875" style="20" bestFit="1" customWidth="1"/>
    <col min="15107" max="15107" width="7.85546875" style="20" bestFit="1" customWidth="1"/>
    <col min="15108" max="15108" width="13.85546875" style="20" bestFit="1" customWidth="1"/>
    <col min="15109" max="15361" width="11.42578125" style="20"/>
    <col min="15362" max="15362" width="75.85546875" style="20" bestFit="1" customWidth="1"/>
    <col min="15363" max="15363" width="7.85546875" style="20" bestFit="1" customWidth="1"/>
    <col min="15364" max="15364" width="13.85546875" style="20" bestFit="1" customWidth="1"/>
    <col min="15365" max="15617" width="11.42578125" style="20"/>
    <col min="15618" max="15618" width="75.85546875" style="20" bestFit="1" customWidth="1"/>
    <col min="15619" max="15619" width="7.85546875" style="20" bestFit="1" customWidth="1"/>
    <col min="15620" max="15620" width="13.85546875" style="20" bestFit="1" customWidth="1"/>
    <col min="15621" max="15873" width="11.42578125" style="20"/>
    <col min="15874" max="15874" width="75.85546875" style="20" bestFit="1" customWidth="1"/>
    <col min="15875" max="15875" width="7.85546875" style="20" bestFit="1" customWidth="1"/>
    <col min="15876" max="15876" width="13.85546875" style="20" bestFit="1" customWidth="1"/>
    <col min="15877" max="16129" width="11.42578125" style="20"/>
    <col min="16130" max="16130" width="75.85546875" style="20" bestFit="1" customWidth="1"/>
    <col min="16131" max="16131" width="7.85546875" style="20" bestFit="1" customWidth="1"/>
    <col min="16132" max="16132" width="13.85546875" style="20" bestFit="1" customWidth="1"/>
    <col min="16133" max="16384" width="11.42578125" style="20"/>
  </cols>
  <sheetData>
    <row r="1" spans="1:8" s="16" customFormat="1" ht="12.75">
      <c r="A1" s="16" t="s">
        <v>0</v>
      </c>
      <c r="B1" s="14" t="s">
        <v>35</v>
      </c>
      <c r="C1" s="14" t="s">
        <v>16</v>
      </c>
      <c r="D1" s="15" t="s">
        <v>36</v>
      </c>
      <c r="G1" s="16" t="s">
        <v>179</v>
      </c>
      <c r="H1" s="16">
        <v>1.1318999999999999</v>
      </c>
    </row>
    <row r="2" spans="1:8" ht="12.75">
      <c r="B2" s="17" t="s">
        <v>37</v>
      </c>
      <c r="C2" s="18" t="s">
        <v>30</v>
      </c>
      <c r="D2" s="19">
        <f t="shared" ref="D2:D5" si="0">E2*FM</f>
        <v>1131.8999999999999</v>
      </c>
      <c r="E2" s="20">
        <v>1000</v>
      </c>
      <c r="F2" s="20">
        <f>+E2*1.1319-D2</f>
        <v>0</v>
      </c>
      <c r="G2" s="20" t="s">
        <v>182</v>
      </c>
      <c r="H2" s="47" t="s">
        <v>183</v>
      </c>
    </row>
    <row r="3" spans="1:8" ht="12.75">
      <c r="B3" s="17" t="s">
        <v>38</v>
      </c>
      <c r="C3" s="18" t="s">
        <v>30</v>
      </c>
      <c r="D3" s="19">
        <f t="shared" si="0"/>
        <v>1131.8999999999999</v>
      </c>
      <c r="E3" s="20">
        <v>1000</v>
      </c>
      <c r="F3" s="20">
        <f t="shared" ref="F3:F52" si="1">+E3*1.1319-D3</f>
        <v>0</v>
      </c>
    </row>
    <row r="4" spans="1:8" ht="12.75">
      <c r="B4" s="17" t="s">
        <v>39</v>
      </c>
      <c r="C4" s="18" t="s">
        <v>30</v>
      </c>
      <c r="D4" s="19">
        <f t="shared" si="0"/>
        <v>1131.8999999999999</v>
      </c>
      <c r="E4" s="20">
        <v>1000</v>
      </c>
      <c r="F4" s="20">
        <f t="shared" si="1"/>
        <v>0</v>
      </c>
    </row>
    <row r="5" spans="1:8" ht="12.75">
      <c r="B5" s="17" t="s">
        <v>40</v>
      </c>
      <c r="C5" s="18" t="s">
        <v>30</v>
      </c>
      <c r="D5" s="19">
        <f t="shared" si="0"/>
        <v>1131.8999999999999</v>
      </c>
      <c r="E5" s="20">
        <v>1000</v>
      </c>
      <c r="F5" s="20">
        <f t="shared" si="1"/>
        <v>0</v>
      </c>
    </row>
    <row r="6" spans="1:8" ht="12.75">
      <c r="B6" s="23" t="s">
        <v>19</v>
      </c>
      <c r="C6" s="25" t="s">
        <v>18</v>
      </c>
      <c r="D6" s="19">
        <f t="shared" ref="D6:D15" si="2">E6*FM</f>
        <v>4044.2786999999998</v>
      </c>
      <c r="E6" s="20">
        <v>3573</v>
      </c>
      <c r="F6" s="20">
        <f t="shared" si="1"/>
        <v>0</v>
      </c>
    </row>
    <row r="7" spans="1:8" ht="12.75">
      <c r="B7" s="22" t="s">
        <v>42</v>
      </c>
      <c r="C7" s="26" t="s">
        <v>18</v>
      </c>
      <c r="D7" s="19">
        <f t="shared" si="2"/>
        <v>2297.7569999999996</v>
      </c>
      <c r="E7" s="20">
        <v>2030</v>
      </c>
      <c r="F7" s="20">
        <f t="shared" si="1"/>
        <v>0</v>
      </c>
    </row>
    <row r="8" spans="1:8" ht="12.75">
      <c r="B8" s="22" t="s">
        <v>44</v>
      </c>
      <c r="C8" s="26" t="s">
        <v>14</v>
      </c>
      <c r="D8" s="19">
        <f>E8*FM</f>
        <v>63386.399999999994</v>
      </c>
      <c r="E8" s="20">
        <v>56000</v>
      </c>
      <c r="F8" s="20">
        <f t="shared" si="1"/>
        <v>0</v>
      </c>
    </row>
    <row r="9" spans="1:8" ht="12.75">
      <c r="B9" s="22" t="s">
        <v>45</v>
      </c>
      <c r="C9" s="26" t="s">
        <v>14</v>
      </c>
      <c r="D9" s="19">
        <f t="shared" si="2"/>
        <v>63386.399999999994</v>
      </c>
      <c r="E9" s="20">
        <v>56000</v>
      </c>
      <c r="F9" s="20">
        <f t="shared" si="1"/>
        <v>0</v>
      </c>
    </row>
    <row r="10" spans="1:8" ht="12.75">
      <c r="B10" s="22" t="s">
        <v>46</v>
      </c>
      <c r="C10" s="26" t="s">
        <v>14</v>
      </c>
      <c r="D10" s="19">
        <f t="shared" si="2"/>
        <v>73528.223999999987</v>
      </c>
      <c r="E10" s="20">
        <v>64959.999999999993</v>
      </c>
      <c r="F10" s="20">
        <f t="shared" si="1"/>
        <v>0</v>
      </c>
    </row>
    <row r="11" spans="1:8" ht="12.75">
      <c r="B11" s="22" t="s">
        <v>47</v>
      </c>
      <c r="C11" s="26" t="s">
        <v>14</v>
      </c>
      <c r="D11" s="19">
        <f t="shared" si="2"/>
        <v>22977.57</v>
      </c>
      <c r="E11" s="20">
        <v>20300</v>
      </c>
      <c r="F11" s="20">
        <f t="shared" si="1"/>
        <v>0</v>
      </c>
    </row>
    <row r="12" spans="1:8" ht="12.75">
      <c r="B12" s="22" t="s">
        <v>48</v>
      </c>
      <c r="C12" s="26" t="s">
        <v>49</v>
      </c>
      <c r="D12" s="19">
        <f t="shared" si="2"/>
        <v>22.637999999999998</v>
      </c>
      <c r="E12" s="20">
        <v>20</v>
      </c>
      <c r="F12" s="20">
        <f t="shared" si="1"/>
        <v>0</v>
      </c>
    </row>
    <row r="13" spans="1:8" ht="12.75">
      <c r="B13" s="22" t="s">
        <v>50</v>
      </c>
      <c r="C13" s="26" t="s">
        <v>18</v>
      </c>
      <c r="D13" s="19">
        <f t="shared" si="2"/>
        <v>3678.6749999999997</v>
      </c>
      <c r="E13" s="20">
        <v>3250</v>
      </c>
      <c r="F13" s="20">
        <f t="shared" si="1"/>
        <v>0</v>
      </c>
    </row>
    <row r="14" spans="1:8" ht="12.75">
      <c r="B14" s="22" t="s">
        <v>51</v>
      </c>
      <c r="C14" s="21" t="s">
        <v>15</v>
      </c>
      <c r="D14" s="19">
        <f t="shared" si="2"/>
        <v>161748.50999999998</v>
      </c>
      <c r="E14" s="20">
        <v>142900</v>
      </c>
      <c r="F14" s="20">
        <f t="shared" si="1"/>
        <v>0</v>
      </c>
    </row>
    <row r="15" spans="1:8" ht="12.75">
      <c r="B15" s="22" t="s">
        <v>52</v>
      </c>
      <c r="C15" s="26" t="s">
        <v>18</v>
      </c>
      <c r="D15" s="19">
        <f t="shared" si="2"/>
        <v>3987.6836999999996</v>
      </c>
      <c r="E15" s="20">
        <v>3523</v>
      </c>
      <c r="F15" s="20">
        <f t="shared" si="1"/>
        <v>0</v>
      </c>
    </row>
    <row r="16" spans="1:8" ht="12.75">
      <c r="B16" s="22" t="s">
        <v>217</v>
      </c>
      <c r="C16" s="26" t="s">
        <v>10</v>
      </c>
      <c r="D16" s="19">
        <f>80000000*1.16</f>
        <v>92800000</v>
      </c>
    </row>
    <row r="17" spans="2:6" ht="12.75">
      <c r="B17" s="22" t="s">
        <v>218</v>
      </c>
      <c r="C17" s="26" t="s">
        <v>10</v>
      </c>
      <c r="D17" s="19">
        <f>45000000*1.16</f>
        <v>52200000</v>
      </c>
    </row>
    <row r="18" spans="2:6" ht="13.5" customHeight="1">
      <c r="B18" s="28" t="s">
        <v>53</v>
      </c>
      <c r="C18" s="24" t="s">
        <v>18</v>
      </c>
      <c r="D18" s="19">
        <f t="shared" ref="D18:D55" si="3">E18*FM</f>
        <v>4044.2786999999998</v>
      </c>
      <c r="E18" s="20">
        <v>3573</v>
      </c>
      <c r="F18" s="20">
        <f t="shared" si="1"/>
        <v>0</v>
      </c>
    </row>
    <row r="19" spans="2:6" ht="12.75">
      <c r="B19" s="28" t="s">
        <v>54</v>
      </c>
      <c r="C19" s="21" t="s">
        <v>15</v>
      </c>
      <c r="D19" s="19">
        <f t="shared" si="3"/>
        <v>33957</v>
      </c>
      <c r="E19" s="20">
        <v>30000</v>
      </c>
      <c r="F19" s="20">
        <f t="shared" si="1"/>
        <v>0</v>
      </c>
    </row>
    <row r="20" spans="2:6" ht="12.75">
      <c r="B20" s="23" t="s">
        <v>55</v>
      </c>
      <c r="C20" s="25" t="s">
        <v>18</v>
      </c>
      <c r="D20" s="19">
        <f t="shared" si="3"/>
        <v>8715.6299999999992</v>
      </c>
      <c r="E20" s="20">
        <v>7700</v>
      </c>
      <c r="F20" s="20">
        <f t="shared" si="1"/>
        <v>0</v>
      </c>
    </row>
    <row r="21" spans="2:6" ht="12.75">
      <c r="B21" s="29" t="s">
        <v>56</v>
      </c>
      <c r="C21" s="21" t="s">
        <v>15</v>
      </c>
      <c r="D21" s="19">
        <f t="shared" si="3"/>
        <v>22637.999999999996</v>
      </c>
      <c r="E21" s="20">
        <v>20000</v>
      </c>
      <c r="F21" s="20">
        <f t="shared" si="1"/>
        <v>0</v>
      </c>
    </row>
    <row r="22" spans="2:6" ht="12.75">
      <c r="B22" s="29" t="s">
        <v>57</v>
      </c>
      <c r="C22" s="21" t="s">
        <v>15</v>
      </c>
      <c r="D22" s="19">
        <f t="shared" si="3"/>
        <v>22637.999999999996</v>
      </c>
      <c r="E22" s="20">
        <v>20000</v>
      </c>
      <c r="F22" s="20">
        <f t="shared" si="1"/>
        <v>0</v>
      </c>
    </row>
    <row r="23" spans="2:6" ht="12.75">
      <c r="B23" s="22" t="s">
        <v>58</v>
      </c>
      <c r="C23" s="26" t="s">
        <v>14</v>
      </c>
      <c r="D23" s="19">
        <f t="shared" si="3"/>
        <v>1575.6047999999998</v>
      </c>
      <c r="E23" s="20">
        <v>1392</v>
      </c>
      <c r="F23" s="20">
        <f t="shared" si="1"/>
        <v>0</v>
      </c>
    </row>
    <row r="24" spans="2:6" ht="12.75">
      <c r="B24" s="17" t="s">
        <v>59</v>
      </c>
      <c r="C24" s="26" t="s">
        <v>14</v>
      </c>
      <c r="D24" s="19">
        <f t="shared" ref="D24" si="4">E24*FM</f>
        <v>56029.049999999996</v>
      </c>
      <c r="E24" s="20">
        <v>49500</v>
      </c>
      <c r="F24" s="20">
        <f t="shared" ref="F24" si="5">+E24*1.1319-D24</f>
        <v>0</v>
      </c>
    </row>
    <row r="25" spans="2:6" ht="12.75">
      <c r="B25" s="17" t="s">
        <v>178</v>
      </c>
      <c r="C25" s="26" t="s">
        <v>14</v>
      </c>
      <c r="D25" s="19">
        <f>50000*1.16</f>
        <v>57999.999999999993</v>
      </c>
    </row>
    <row r="26" spans="2:6" ht="13.5" customHeight="1">
      <c r="B26" s="22" t="s">
        <v>60</v>
      </c>
      <c r="C26" s="26" t="s">
        <v>15</v>
      </c>
      <c r="D26" s="19">
        <f t="shared" si="3"/>
        <v>441440.99999999994</v>
      </c>
      <c r="E26" s="20">
        <v>390000</v>
      </c>
      <c r="F26" s="20">
        <f t="shared" si="1"/>
        <v>0</v>
      </c>
    </row>
    <row r="27" spans="2:6" ht="12.75">
      <c r="B27" s="22" t="s">
        <v>61</v>
      </c>
      <c r="C27" s="26" t="s">
        <v>15</v>
      </c>
      <c r="D27" s="19">
        <f t="shared" si="3"/>
        <v>405912.92279999994</v>
      </c>
      <c r="E27" s="20">
        <v>358612</v>
      </c>
      <c r="F27" s="20">
        <f t="shared" si="1"/>
        <v>0</v>
      </c>
    </row>
    <row r="28" spans="2:6" ht="12.75">
      <c r="B28" s="30" t="s">
        <v>62</v>
      </c>
      <c r="C28" s="31" t="s">
        <v>34</v>
      </c>
      <c r="D28" s="19">
        <f t="shared" si="3"/>
        <v>36673.56</v>
      </c>
      <c r="E28" s="20">
        <v>32400</v>
      </c>
      <c r="F28" s="20">
        <f t="shared" si="1"/>
        <v>0</v>
      </c>
    </row>
    <row r="29" spans="2:6" ht="12.75">
      <c r="B29" s="30" t="s">
        <v>63</v>
      </c>
      <c r="C29" s="31" t="s">
        <v>34</v>
      </c>
      <c r="D29" s="19">
        <f>E29*FM</f>
        <v>36673.56</v>
      </c>
      <c r="E29" s="20">
        <v>32400</v>
      </c>
      <c r="F29" s="20">
        <f t="shared" si="1"/>
        <v>0</v>
      </c>
    </row>
    <row r="30" spans="2:6" ht="12.75">
      <c r="B30" s="22" t="s">
        <v>190</v>
      </c>
      <c r="C30" s="35" t="s">
        <v>10</v>
      </c>
      <c r="D30" s="19">
        <v>600000</v>
      </c>
    </row>
    <row r="31" spans="2:6" ht="12.75">
      <c r="B31" s="22" t="s">
        <v>191</v>
      </c>
      <c r="C31" s="35" t="s">
        <v>10</v>
      </c>
      <c r="D31" s="19">
        <v>600000</v>
      </c>
    </row>
    <row r="32" spans="2:6" ht="12.75">
      <c r="B32" s="22" t="s">
        <v>292</v>
      </c>
      <c r="C32" s="26" t="s">
        <v>14</v>
      </c>
      <c r="D32" s="19">
        <f t="shared" si="3"/>
        <v>67517.834999999992</v>
      </c>
      <c r="E32" s="20">
        <v>59650</v>
      </c>
      <c r="F32" s="20">
        <f t="shared" si="1"/>
        <v>0</v>
      </c>
    </row>
    <row r="33" spans="2:9" ht="12.75">
      <c r="B33" s="23" t="s">
        <v>66</v>
      </c>
      <c r="C33" s="25" t="s">
        <v>14</v>
      </c>
      <c r="D33" s="19">
        <f t="shared" si="3"/>
        <v>56594.999999999993</v>
      </c>
      <c r="E33" s="20">
        <v>50000</v>
      </c>
      <c r="F33" s="20">
        <f t="shared" si="1"/>
        <v>0</v>
      </c>
    </row>
    <row r="34" spans="2:9" ht="12.75">
      <c r="B34" s="32" t="s">
        <v>67</v>
      </c>
      <c r="C34" s="21" t="s">
        <v>15</v>
      </c>
      <c r="D34" s="19">
        <f t="shared" si="3"/>
        <v>1697.85</v>
      </c>
      <c r="E34" s="20">
        <v>1500</v>
      </c>
      <c r="F34" s="20">
        <f t="shared" si="1"/>
        <v>0</v>
      </c>
    </row>
    <row r="35" spans="2:9" ht="12.75">
      <c r="B35" s="33" t="s">
        <v>68</v>
      </c>
      <c r="C35" s="21" t="s">
        <v>15</v>
      </c>
      <c r="D35" s="19">
        <f t="shared" si="3"/>
        <v>22977.57</v>
      </c>
      <c r="E35" s="20">
        <v>20300</v>
      </c>
      <c r="F35" s="20">
        <f>+E35*1.1319-D35</f>
        <v>0</v>
      </c>
    </row>
    <row r="36" spans="2:9" ht="12.75">
      <c r="B36" s="33" t="s">
        <v>69</v>
      </c>
      <c r="C36" s="21" t="s">
        <v>15</v>
      </c>
      <c r="D36" s="19">
        <v>1000</v>
      </c>
      <c r="I36" s="20" t="s">
        <v>65</v>
      </c>
    </row>
    <row r="37" spans="2:9" ht="12.75">
      <c r="B37" s="33" t="s">
        <v>207</v>
      </c>
      <c r="C37" s="21" t="s">
        <v>14</v>
      </c>
      <c r="D37" s="19">
        <f t="shared" ref="D37" si="6">E37*FM</f>
        <v>52520.159999999996</v>
      </c>
      <c r="E37" s="20">
        <f>40000*1.16</f>
        <v>46400</v>
      </c>
      <c r="F37" s="20">
        <f t="shared" ref="F37" si="7">+E37*1.1319-D37</f>
        <v>0</v>
      </c>
    </row>
    <row r="38" spans="2:9" ht="12.75">
      <c r="B38" s="33" t="s">
        <v>70</v>
      </c>
      <c r="C38" s="21" t="s">
        <v>15</v>
      </c>
      <c r="D38" s="19">
        <f t="shared" si="3"/>
        <v>1378654.2</v>
      </c>
      <c r="E38" s="20">
        <v>1218000</v>
      </c>
      <c r="F38" s="20">
        <f t="shared" si="1"/>
        <v>0</v>
      </c>
    </row>
    <row r="39" spans="2:9" ht="12.75">
      <c r="B39" s="33" t="s">
        <v>71</v>
      </c>
      <c r="C39" s="21" t="s">
        <v>15</v>
      </c>
      <c r="D39" s="19">
        <f t="shared" si="3"/>
        <v>905519.99999999988</v>
      </c>
      <c r="E39" s="20">
        <v>800000</v>
      </c>
      <c r="F39" s="20">
        <f t="shared" si="1"/>
        <v>0</v>
      </c>
    </row>
    <row r="40" spans="2:9" ht="12.75">
      <c r="B40" s="17" t="s">
        <v>258</v>
      </c>
      <c r="C40" s="34" t="s">
        <v>72</v>
      </c>
      <c r="D40" s="19">
        <f t="shared" si="3"/>
        <v>147147</v>
      </c>
      <c r="E40" s="20">
        <v>130000</v>
      </c>
      <c r="F40" s="20">
        <f t="shared" si="1"/>
        <v>0</v>
      </c>
    </row>
    <row r="41" spans="2:9" ht="12.75">
      <c r="B41" s="17" t="s">
        <v>250</v>
      </c>
      <c r="C41" s="34" t="s">
        <v>34</v>
      </c>
      <c r="D41" s="19">
        <v>630000</v>
      </c>
    </row>
    <row r="42" spans="2:9" ht="12.75">
      <c r="B42" s="27" t="s">
        <v>73</v>
      </c>
      <c r="C42" s="24" t="s">
        <v>43</v>
      </c>
      <c r="D42" s="19">
        <f t="shared" si="3"/>
        <v>47200.229999999996</v>
      </c>
      <c r="E42" s="20">
        <v>41700</v>
      </c>
      <c r="F42" s="20">
        <f t="shared" si="1"/>
        <v>0</v>
      </c>
    </row>
    <row r="43" spans="2:9" ht="12.75">
      <c r="B43" s="29" t="s">
        <v>74</v>
      </c>
      <c r="C43" s="31" t="s">
        <v>34</v>
      </c>
      <c r="D43" s="19">
        <f t="shared" si="3"/>
        <v>84892.5</v>
      </c>
      <c r="E43" s="20">
        <v>75000</v>
      </c>
      <c r="F43" s="20">
        <f t="shared" si="1"/>
        <v>0</v>
      </c>
    </row>
    <row r="44" spans="2:9" ht="12.75">
      <c r="B44" s="29" t="s">
        <v>75</v>
      </c>
      <c r="C44" s="31" t="s">
        <v>34</v>
      </c>
      <c r="D44" s="19">
        <f t="shared" si="3"/>
        <v>56594.999999999993</v>
      </c>
      <c r="E44" s="20">
        <v>50000</v>
      </c>
      <c r="F44" s="20">
        <f t="shared" si="1"/>
        <v>0</v>
      </c>
    </row>
    <row r="45" spans="2:9" ht="12.75">
      <c r="B45" s="23" t="s">
        <v>76</v>
      </c>
      <c r="C45" s="21" t="s">
        <v>15</v>
      </c>
      <c r="D45" s="19">
        <f t="shared" si="3"/>
        <v>6791.4</v>
      </c>
      <c r="E45" s="20">
        <v>6000</v>
      </c>
      <c r="F45" s="20">
        <f t="shared" si="1"/>
        <v>0</v>
      </c>
    </row>
    <row r="46" spans="2:9" ht="12.75">
      <c r="B46" s="22" t="s">
        <v>188</v>
      </c>
      <c r="C46" s="35" t="s">
        <v>10</v>
      </c>
      <c r="D46" s="19">
        <v>800000</v>
      </c>
    </row>
    <row r="47" spans="2:9" ht="12.75">
      <c r="B47" s="22" t="s">
        <v>189</v>
      </c>
      <c r="C47" s="35" t="s">
        <v>10</v>
      </c>
      <c r="D47" s="19">
        <v>800000</v>
      </c>
    </row>
    <row r="48" spans="2:9" ht="12.75">
      <c r="B48" s="22" t="s">
        <v>259</v>
      </c>
      <c r="C48" s="35" t="s">
        <v>72</v>
      </c>
      <c r="D48" s="19">
        <f t="shared" si="3"/>
        <v>67914</v>
      </c>
      <c r="E48" s="20">
        <v>60000</v>
      </c>
      <c r="F48" s="20">
        <f t="shared" si="1"/>
        <v>0</v>
      </c>
    </row>
    <row r="49" spans="2:6" ht="12.75">
      <c r="B49" s="22" t="s">
        <v>77</v>
      </c>
      <c r="C49" s="21" t="s">
        <v>15</v>
      </c>
      <c r="D49" s="19">
        <f t="shared" si="3"/>
        <v>29995.35</v>
      </c>
      <c r="E49" s="20">
        <v>26500</v>
      </c>
      <c r="F49" s="20">
        <f t="shared" si="1"/>
        <v>0</v>
      </c>
    </row>
    <row r="50" spans="2:6" ht="12.75">
      <c r="B50" s="22" t="s">
        <v>78</v>
      </c>
      <c r="C50" s="21" t="s">
        <v>15</v>
      </c>
      <c r="D50" s="19">
        <f t="shared" si="3"/>
        <v>13436363.8332</v>
      </c>
      <c r="E50" s="20">
        <v>11870628.000000002</v>
      </c>
      <c r="F50" s="20">
        <f t="shared" si="1"/>
        <v>0</v>
      </c>
    </row>
    <row r="51" spans="2:6" ht="12.75" customHeight="1">
      <c r="B51" s="22" t="s">
        <v>79</v>
      </c>
      <c r="C51" s="21" t="s">
        <v>15</v>
      </c>
      <c r="D51" s="19">
        <f t="shared" si="3"/>
        <v>10074023.189999999</v>
      </c>
      <c r="E51" s="20">
        <v>8900100</v>
      </c>
      <c r="F51" s="20">
        <f t="shared" si="1"/>
        <v>0</v>
      </c>
    </row>
    <row r="52" spans="2:6" ht="12.75" customHeight="1">
      <c r="B52" s="22" t="s">
        <v>80</v>
      </c>
      <c r="C52" s="21" t="s">
        <v>15</v>
      </c>
      <c r="D52" s="19">
        <f t="shared" si="3"/>
        <v>15514717.864800001</v>
      </c>
      <c r="E52" s="20">
        <v>13706792.000000002</v>
      </c>
      <c r="F52" s="20">
        <f t="shared" si="1"/>
        <v>0</v>
      </c>
    </row>
    <row r="53" spans="2:6" ht="12.75">
      <c r="B53" s="22" t="s">
        <v>81</v>
      </c>
      <c r="C53" s="21" t="s">
        <v>15</v>
      </c>
      <c r="D53" s="19">
        <f t="shared" si="3"/>
        <v>22025642.099999998</v>
      </c>
      <c r="E53" s="20">
        <v>19459000</v>
      </c>
      <c r="F53" s="20">
        <f t="shared" ref="F53:F126" si="8">+E53*1.1319-D53</f>
        <v>0</v>
      </c>
    </row>
    <row r="54" spans="2:6" ht="12.75">
      <c r="B54" s="22" t="s">
        <v>82</v>
      </c>
      <c r="C54" s="21" t="s">
        <v>15</v>
      </c>
      <c r="D54" s="19">
        <f t="shared" si="3"/>
        <v>27460559.557200003</v>
      </c>
      <c r="E54" s="20">
        <v>24260588.000000004</v>
      </c>
      <c r="F54" s="20">
        <f t="shared" si="8"/>
        <v>0</v>
      </c>
    </row>
    <row r="55" spans="2:6" ht="12.75">
      <c r="B55" s="22" t="s">
        <v>83</v>
      </c>
      <c r="C55" s="21" t="s">
        <v>15</v>
      </c>
      <c r="D55" s="19">
        <f t="shared" si="3"/>
        <v>18683521.718399998</v>
      </c>
      <c r="E55" s="20">
        <v>16506336</v>
      </c>
      <c r="F55" s="20">
        <f t="shared" si="8"/>
        <v>0</v>
      </c>
    </row>
    <row r="56" spans="2:6" ht="12.75">
      <c r="B56" s="22" t="s">
        <v>84</v>
      </c>
      <c r="C56" s="21" t="s">
        <v>15</v>
      </c>
      <c r="D56" s="19">
        <f t="shared" ref="D56:D98" si="9">E56*FM</f>
        <v>28862979.129600003</v>
      </c>
      <c r="E56" s="20">
        <v>25499584.000000004</v>
      </c>
      <c r="F56" s="20">
        <f t="shared" si="8"/>
        <v>0</v>
      </c>
    </row>
    <row r="57" spans="2:6" ht="12.75" customHeight="1">
      <c r="B57" s="22" t="s">
        <v>85</v>
      </c>
      <c r="C57" s="21" t="s">
        <v>15</v>
      </c>
      <c r="D57" s="19">
        <f t="shared" si="9"/>
        <v>7861348.8492000001</v>
      </c>
      <c r="E57" s="20">
        <v>6945268.0000000009</v>
      </c>
      <c r="F57" s="20">
        <f t="shared" si="8"/>
        <v>0</v>
      </c>
    </row>
    <row r="58" spans="2:6" ht="12.75">
      <c r="B58" s="33" t="s">
        <v>86</v>
      </c>
      <c r="C58" s="21" t="s">
        <v>15</v>
      </c>
      <c r="D58" s="19">
        <f t="shared" si="9"/>
        <v>616455.37799999991</v>
      </c>
      <c r="E58" s="20">
        <v>544620</v>
      </c>
      <c r="F58" s="20">
        <f t="shared" si="8"/>
        <v>0</v>
      </c>
    </row>
    <row r="59" spans="2:6" ht="13.5" customHeight="1">
      <c r="B59" s="33" t="s">
        <v>87</v>
      </c>
      <c r="C59" s="21" t="s">
        <v>15</v>
      </c>
      <c r="D59" s="19">
        <f t="shared" si="9"/>
        <v>706758.36</v>
      </c>
      <c r="E59" s="20">
        <v>624400</v>
      </c>
      <c r="F59" s="20">
        <f t="shared" si="8"/>
        <v>0</v>
      </c>
    </row>
    <row r="60" spans="2:6" ht="12.75">
      <c r="B60" s="17" t="s">
        <v>260</v>
      </c>
      <c r="C60" s="34" t="s">
        <v>88</v>
      </c>
      <c r="D60" s="19">
        <f t="shared" si="9"/>
        <v>158466</v>
      </c>
      <c r="E60" s="20">
        <v>140000</v>
      </c>
      <c r="F60" s="20">
        <f t="shared" si="8"/>
        <v>0</v>
      </c>
    </row>
    <row r="61" spans="2:6" ht="13.5" customHeight="1">
      <c r="B61" s="17" t="s">
        <v>261</v>
      </c>
      <c r="C61" s="34" t="s">
        <v>88</v>
      </c>
      <c r="D61" s="19">
        <f t="shared" si="9"/>
        <v>88987.714199999988</v>
      </c>
      <c r="E61" s="20">
        <v>78618</v>
      </c>
      <c r="F61" s="20">
        <f t="shared" si="8"/>
        <v>0</v>
      </c>
    </row>
    <row r="62" spans="2:6" ht="12.75" customHeight="1">
      <c r="B62" s="22" t="s">
        <v>262</v>
      </c>
      <c r="C62" s="34" t="s">
        <v>72</v>
      </c>
      <c r="D62" s="19">
        <f t="shared" si="9"/>
        <v>92815.799999999988</v>
      </c>
      <c r="E62" s="20">
        <v>82000</v>
      </c>
      <c r="F62" s="20">
        <f t="shared" si="8"/>
        <v>0</v>
      </c>
    </row>
    <row r="63" spans="2:6" ht="12.75" customHeight="1">
      <c r="B63" s="23" t="s">
        <v>31</v>
      </c>
      <c r="C63" s="25" t="s">
        <v>14</v>
      </c>
      <c r="D63" s="19">
        <v>592010</v>
      </c>
    </row>
    <row r="64" spans="2:6" ht="12.75" customHeight="1">
      <c r="B64" s="23" t="s">
        <v>89</v>
      </c>
      <c r="C64" s="25" t="s">
        <v>14</v>
      </c>
      <c r="D64" s="19">
        <f t="shared" si="9"/>
        <v>442583.08709999995</v>
      </c>
      <c r="E64" s="20">
        <v>391009</v>
      </c>
      <c r="F64" s="20">
        <f t="shared" si="8"/>
        <v>0</v>
      </c>
    </row>
    <row r="65" spans="2:6" ht="12.75" customHeight="1">
      <c r="B65" s="33" t="s">
        <v>90</v>
      </c>
      <c r="C65" s="36" t="s">
        <v>14</v>
      </c>
      <c r="D65" s="19">
        <f t="shared" si="9"/>
        <v>544183.56299999997</v>
      </c>
      <c r="E65" s="20">
        <v>480770</v>
      </c>
      <c r="F65" s="20">
        <f t="shared" si="8"/>
        <v>0</v>
      </c>
    </row>
    <row r="66" spans="2:6" ht="12.75" customHeight="1">
      <c r="B66" s="17" t="s">
        <v>91</v>
      </c>
      <c r="C66" s="26" t="s">
        <v>14</v>
      </c>
      <c r="D66" s="19">
        <f t="shared" si="9"/>
        <v>442583.08709999995</v>
      </c>
      <c r="E66" s="20">
        <v>391009</v>
      </c>
      <c r="F66" s="20">
        <f t="shared" si="8"/>
        <v>0</v>
      </c>
    </row>
    <row r="67" spans="2:6" ht="12.75">
      <c r="B67" s="33" t="s">
        <v>92</v>
      </c>
      <c r="C67" s="36" t="s">
        <v>14</v>
      </c>
      <c r="D67" s="19">
        <f t="shared" si="9"/>
        <v>574501.50449999992</v>
      </c>
      <c r="E67" s="20">
        <v>507555</v>
      </c>
      <c r="F67" s="20">
        <f t="shared" si="8"/>
        <v>0</v>
      </c>
    </row>
    <row r="68" spans="2:6" ht="12.75">
      <c r="B68" s="37" t="s">
        <v>93</v>
      </c>
      <c r="C68" s="38" t="s">
        <v>14</v>
      </c>
      <c r="D68" s="19">
        <f t="shared" si="9"/>
        <v>675892.57889999996</v>
      </c>
      <c r="E68" s="20">
        <v>597131</v>
      </c>
      <c r="F68" s="20">
        <f t="shared" si="8"/>
        <v>0</v>
      </c>
    </row>
    <row r="69" spans="2:6" ht="12.75" customHeight="1">
      <c r="B69" s="33" t="s">
        <v>94</v>
      </c>
      <c r="C69" s="36" t="s">
        <v>14</v>
      </c>
      <c r="D69" s="19">
        <f t="shared" si="9"/>
        <v>442583.08709999995</v>
      </c>
      <c r="E69" s="20">
        <v>391009</v>
      </c>
      <c r="F69" s="20">
        <f t="shared" si="8"/>
        <v>0</v>
      </c>
    </row>
    <row r="70" spans="2:6" ht="12.75" customHeight="1">
      <c r="B70" s="23" t="s">
        <v>263</v>
      </c>
      <c r="C70" s="34" t="s">
        <v>72</v>
      </c>
      <c r="D70" s="19">
        <f>E70*FM</f>
        <v>28297.499999999996</v>
      </c>
      <c r="E70" s="20">
        <v>25000</v>
      </c>
      <c r="F70" s="20">
        <f>+E70*1.1319-D70</f>
        <v>0</v>
      </c>
    </row>
    <row r="71" spans="2:6" ht="12.75" customHeight="1">
      <c r="B71" s="23" t="s">
        <v>264</v>
      </c>
      <c r="C71" s="34" t="s">
        <v>72</v>
      </c>
      <c r="D71" s="19">
        <f>E71*FM</f>
        <v>28297.499999999996</v>
      </c>
      <c r="E71" s="20">
        <v>25000</v>
      </c>
      <c r="F71" s="20">
        <f>+E71*1.1319-D71</f>
        <v>0</v>
      </c>
    </row>
    <row r="72" spans="2:6" ht="12.75" customHeight="1">
      <c r="B72" s="23" t="s">
        <v>95</v>
      </c>
      <c r="C72" s="21" t="s">
        <v>15</v>
      </c>
      <c r="D72" s="19">
        <f t="shared" si="9"/>
        <v>32825.099999999991</v>
      </c>
      <c r="E72" s="20">
        <v>28999.999999999996</v>
      </c>
      <c r="F72" s="20">
        <f t="shared" si="8"/>
        <v>0</v>
      </c>
    </row>
    <row r="73" spans="2:6" ht="12.75">
      <c r="B73" s="17" t="s">
        <v>96</v>
      </c>
      <c r="C73" s="21" t="s">
        <v>15</v>
      </c>
      <c r="D73" s="19">
        <f t="shared" si="9"/>
        <v>5093.5499999999993</v>
      </c>
      <c r="E73" s="20">
        <v>4500</v>
      </c>
      <c r="F73" s="20">
        <f t="shared" si="8"/>
        <v>0</v>
      </c>
    </row>
    <row r="74" spans="2:6" ht="12.75">
      <c r="B74" s="27" t="s">
        <v>97</v>
      </c>
      <c r="C74" s="21" t="s">
        <v>15</v>
      </c>
      <c r="D74" s="19">
        <f t="shared" si="9"/>
        <v>328.25099999999998</v>
      </c>
      <c r="E74" s="20">
        <v>290</v>
      </c>
      <c r="F74" s="20">
        <f t="shared" si="8"/>
        <v>0</v>
      </c>
    </row>
    <row r="75" spans="2:6" ht="12.75" customHeight="1">
      <c r="B75" s="27" t="s">
        <v>98</v>
      </c>
      <c r="C75" s="21" t="s">
        <v>43</v>
      </c>
      <c r="D75" s="19">
        <f t="shared" si="9"/>
        <v>1131.8999999999999</v>
      </c>
      <c r="E75" s="20">
        <v>1000</v>
      </c>
      <c r="F75" s="20">
        <f t="shared" si="8"/>
        <v>0</v>
      </c>
    </row>
    <row r="76" spans="2:6" ht="12.75" customHeight="1">
      <c r="B76" s="27" t="s">
        <v>99</v>
      </c>
      <c r="C76" s="21" t="s">
        <v>43</v>
      </c>
      <c r="D76" s="19">
        <f t="shared" si="9"/>
        <v>302220.69569999998</v>
      </c>
      <c r="E76" s="20">
        <v>267003</v>
      </c>
      <c r="F76" s="20">
        <f t="shared" si="8"/>
        <v>0</v>
      </c>
    </row>
    <row r="77" spans="2:6" ht="12.75" customHeight="1">
      <c r="B77" s="27" t="s">
        <v>100</v>
      </c>
      <c r="C77" s="21" t="s">
        <v>43</v>
      </c>
      <c r="D77" s="19">
        <f t="shared" ref="D77:D83" si="10">E77*FM</f>
        <v>465441.53594400006</v>
      </c>
      <c r="E77" s="20">
        <v>411203.76000000007</v>
      </c>
      <c r="F77" s="20">
        <f t="shared" si="8"/>
        <v>0</v>
      </c>
    </row>
    <row r="78" spans="2:6" ht="12.75" customHeight="1">
      <c r="B78" s="27" t="s">
        <v>101</v>
      </c>
      <c r="C78" s="21" t="s">
        <v>43</v>
      </c>
      <c r="D78" s="19">
        <f t="shared" si="10"/>
        <v>403090.91499600001</v>
      </c>
      <c r="E78" s="20">
        <v>356118.84</v>
      </c>
      <c r="F78" s="20">
        <f t="shared" si="8"/>
        <v>0</v>
      </c>
    </row>
    <row r="79" spans="2:6" ht="12.75" customHeight="1">
      <c r="B79" s="27" t="s">
        <v>102</v>
      </c>
      <c r="C79" s="21" t="s">
        <v>43</v>
      </c>
      <c r="D79" s="19">
        <f t="shared" si="10"/>
        <v>660769.26299999992</v>
      </c>
      <c r="E79" s="20">
        <v>583770</v>
      </c>
      <c r="F79" s="20">
        <f t="shared" si="8"/>
        <v>0</v>
      </c>
    </row>
    <row r="80" spans="2:6" ht="12.75" customHeight="1">
      <c r="B80" s="27" t="s">
        <v>103</v>
      </c>
      <c r="C80" s="21" t="s">
        <v>43</v>
      </c>
      <c r="D80" s="19">
        <f t="shared" si="10"/>
        <v>823816.78671600006</v>
      </c>
      <c r="E80" s="20">
        <v>727817.64000000013</v>
      </c>
      <c r="F80" s="20">
        <f t="shared" si="8"/>
        <v>0</v>
      </c>
    </row>
    <row r="81" spans="2:6" ht="12.75" customHeight="1">
      <c r="B81" s="27" t="s">
        <v>104</v>
      </c>
      <c r="C81" s="21" t="s">
        <v>43</v>
      </c>
      <c r="D81" s="19">
        <f t="shared" si="10"/>
        <v>560505.65155199985</v>
      </c>
      <c r="E81" s="20">
        <v>495190.07999999996</v>
      </c>
      <c r="F81" s="20">
        <f t="shared" si="8"/>
        <v>0</v>
      </c>
    </row>
    <row r="82" spans="2:6" ht="12.75" customHeight="1">
      <c r="B82" s="27" t="s">
        <v>105</v>
      </c>
      <c r="C82" s="21" t="s">
        <v>43</v>
      </c>
      <c r="D82" s="19">
        <f t="shared" si="10"/>
        <v>865889.37388800003</v>
      </c>
      <c r="E82" s="20">
        <v>764987.52000000014</v>
      </c>
      <c r="F82" s="20">
        <f t="shared" si="8"/>
        <v>0</v>
      </c>
    </row>
    <row r="83" spans="2:6" ht="12.75" customHeight="1">
      <c r="B83" s="27" t="s">
        <v>106</v>
      </c>
      <c r="C83" s="21" t="s">
        <v>43</v>
      </c>
      <c r="D83" s="19">
        <f t="shared" si="10"/>
        <v>235840.46547599998</v>
      </c>
      <c r="E83" s="20">
        <v>208358.04</v>
      </c>
      <c r="F83" s="20">
        <f t="shared" si="8"/>
        <v>0</v>
      </c>
    </row>
    <row r="84" spans="2:6" ht="12.75">
      <c r="B84" s="22" t="s">
        <v>107</v>
      </c>
      <c r="C84" s="34" t="s">
        <v>72</v>
      </c>
      <c r="D84" s="19">
        <f t="shared" si="9"/>
        <v>22637.999999999996</v>
      </c>
      <c r="E84" s="20">
        <v>20000</v>
      </c>
      <c r="F84" s="20">
        <f t="shared" si="8"/>
        <v>0</v>
      </c>
    </row>
    <row r="85" spans="2:6" ht="12.75">
      <c r="B85" s="22" t="s">
        <v>108</v>
      </c>
      <c r="C85" s="34" t="s">
        <v>109</v>
      </c>
      <c r="D85" s="19">
        <f t="shared" si="9"/>
        <v>59085.179999999993</v>
      </c>
      <c r="E85" s="20">
        <v>52200</v>
      </c>
      <c r="F85" s="20">
        <f t="shared" si="8"/>
        <v>0</v>
      </c>
    </row>
    <row r="86" spans="2:6" ht="12.75">
      <c r="B86" s="17" t="s">
        <v>187</v>
      </c>
      <c r="C86" s="34" t="s">
        <v>10</v>
      </c>
      <c r="D86" s="19">
        <v>10000000</v>
      </c>
    </row>
    <row r="87" spans="2:6" ht="12.75">
      <c r="B87" s="17" t="s">
        <v>228</v>
      </c>
      <c r="C87" s="34" t="s">
        <v>10</v>
      </c>
      <c r="D87" s="19">
        <f>400000*25</f>
        <v>10000000</v>
      </c>
    </row>
    <row r="88" spans="2:6" ht="12.75" customHeight="1">
      <c r="B88" s="23" t="s">
        <v>110</v>
      </c>
      <c r="C88" s="21" t="s">
        <v>15</v>
      </c>
      <c r="D88" s="19">
        <f t="shared" si="9"/>
        <v>2263.7999999999997</v>
      </c>
      <c r="E88" s="20">
        <v>2000</v>
      </c>
      <c r="F88" s="20">
        <f t="shared" si="8"/>
        <v>0</v>
      </c>
    </row>
    <row r="89" spans="2:6" ht="12.75">
      <c r="B89" s="22" t="s">
        <v>111</v>
      </c>
      <c r="C89" s="26" t="s">
        <v>18</v>
      </c>
      <c r="D89" s="19">
        <f t="shared" si="9"/>
        <v>2525.0425199999995</v>
      </c>
      <c r="E89" s="20">
        <v>2230.7999999999997</v>
      </c>
      <c r="F89" s="20">
        <f t="shared" si="8"/>
        <v>0</v>
      </c>
    </row>
    <row r="90" spans="2:6" ht="12.75">
      <c r="B90" s="23" t="s">
        <v>112</v>
      </c>
      <c r="C90" s="21" t="s">
        <v>15</v>
      </c>
      <c r="D90" s="19">
        <f t="shared" si="9"/>
        <v>124735.37999999998</v>
      </c>
      <c r="E90" s="20">
        <v>110199.99999999999</v>
      </c>
      <c r="F90" s="20">
        <f t="shared" si="8"/>
        <v>0</v>
      </c>
    </row>
    <row r="91" spans="2:6" ht="12.75" customHeight="1">
      <c r="B91" s="23" t="s">
        <v>113</v>
      </c>
      <c r="C91" s="21" t="s">
        <v>15</v>
      </c>
      <c r="D91" s="19">
        <f t="shared" si="9"/>
        <v>39390.119999999995</v>
      </c>
      <c r="E91" s="20">
        <v>34800</v>
      </c>
      <c r="F91" s="20">
        <f t="shared" si="8"/>
        <v>0</v>
      </c>
    </row>
    <row r="92" spans="2:6" ht="12.75">
      <c r="B92" s="23" t="s">
        <v>114</v>
      </c>
      <c r="C92" s="21" t="s">
        <v>15</v>
      </c>
      <c r="D92" s="19">
        <f t="shared" si="9"/>
        <v>59085.179999999993</v>
      </c>
      <c r="E92" s="20">
        <v>52200</v>
      </c>
      <c r="F92" s="20">
        <f t="shared" si="8"/>
        <v>0</v>
      </c>
    </row>
    <row r="93" spans="2:6" ht="12.75">
      <c r="B93" s="17" t="s">
        <v>115</v>
      </c>
      <c r="C93" s="24" t="s">
        <v>43</v>
      </c>
      <c r="D93" s="19">
        <f t="shared" si="9"/>
        <v>45275.999999999993</v>
      </c>
      <c r="E93" s="20">
        <v>40000</v>
      </c>
      <c r="F93" s="20">
        <f t="shared" si="8"/>
        <v>0</v>
      </c>
    </row>
    <row r="94" spans="2:6" ht="12.75">
      <c r="B94" s="27" t="s">
        <v>116</v>
      </c>
      <c r="C94" s="24" t="s">
        <v>117</v>
      </c>
      <c r="D94" s="19">
        <f t="shared" si="9"/>
        <v>1075.3049999999998</v>
      </c>
      <c r="E94" s="20">
        <v>950</v>
      </c>
      <c r="F94" s="20">
        <f t="shared" si="8"/>
        <v>0</v>
      </c>
    </row>
    <row r="95" spans="2:6" ht="12.75">
      <c r="B95" s="17" t="s">
        <v>210</v>
      </c>
      <c r="C95" s="34" t="s">
        <v>1</v>
      </c>
      <c r="D95" s="19">
        <f>19000*1.16</f>
        <v>22040</v>
      </c>
    </row>
    <row r="96" spans="2:6" ht="12.75">
      <c r="B96" s="28" t="s">
        <v>118</v>
      </c>
      <c r="C96" s="26" t="s">
        <v>1</v>
      </c>
      <c r="D96" s="19">
        <f t="shared" si="9"/>
        <v>3370.7981999999997</v>
      </c>
      <c r="E96" s="20">
        <v>2978</v>
      </c>
      <c r="F96" s="20">
        <f t="shared" si="8"/>
        <v>0</v>
      </c>
    </row>
    <row r="97" spans="2:6" ht="12.75">
      <c r="B97" s="27" t="s">
        <v>29</v>
      </c>
      <c r="C97" s="24" t="s">
        <v>1</v>
      </c>
      <c r="D97" s="19">
        <f t="shared" si="9"/>
        <v>7292.8316999999997</v>
      </c>
      <c r="E97" s="20">
        <v>6443</v>
      </c>
      <c r="F97" s="20">
        <f t="shared" si="8"/>
        <v>0</v>
      </c>
    </row>
    <row r="98" spans="2:6" ht="12.75">
      <c r="B98" s="27" t="s">
        <v>119</v>
      </c>
      <c r="C98" s="24" t="s">
        <v>1</v>
      </c>
      <c r="D98" s="19">
        <f t="shared" si="9"/>
        <v>5659.4999999999991</v>
      </c>
      <c r="E98" s="20">
        <v>5000</v>
      </c>
      <c r="F98" s="20">
        <f t="shared" si="8"/>
        <v>0</v>
      </c>
    </row>
    <row r="99" spans="2:6" ht="12.75">
      <c r="B99" s="27" t="s">
        <v>120</v>
      </c>
      <c r="C99" s="39" t="s">
        <v>18</v>
      </c>
      <c r="D99" s="19">
        <f t="shared" ref="D99:D128" si="11">E99*FM</f>
        <v>2931.6209999999996</v>
      </c>
      <c r="E99" s="20">
        <v>2590</v>
      </c>
      <c r="F99" s="20">
        <f t="shared" si="8"/>
        <v>0</v>
      </c>
    </row>
    <row r="100" spans="2:6" ht="12.75">
      <c r="B100" s="22" t="s">
        <v>121</v>
      </c>
      <c r="C100" s="26" t="s">
        <v>1</v>
      </c>
      <c r="D100" s="19">
        <f t="shared" si="11"/>
        <v>4414.41</v>
      </c>
      <c r="E100" s="20">
        <v>3900</v>
      </c>
      <c r="F100" s="20">
        <f t="shared" si="8"/>
        <v>0</v>
      </c>
    </row>
    <row r="101" spans="2:6" ht="12.75">
      <c r="B101" s="22" t="s">
        <v>122</v>
      </c>
      <c r="C101" s="26" t="s">
        <v>123</v>
      </c>
      <c r="D101" s="19">
        <f t="shared" si="11"/>
        <v>5093.5499999999993</v>
      </c>
      <c r="E101" s="20">
        <v>4500</v>
      </c>
      <c r="F101" s="20">
        <f t="shared" si="8"/>
        <v>0</v>
      </c>
    </row>
    <row r="102" spans="2:6" ht="12.75">
      <c r="B102" s="23" t="s">
        <v>124</v>
      </c>
      <c r="C102" s="25" t="s">
        <v>14</v>
      </c>
      <c r="D102" s="19">
        <f t="shared" si="11"/>
        <v>101870.99999999999</v>
      </c>
      <c r="E102" s="20">
        <v>90000</v>
      </c>
      <c r="F102" s="20">
        <f t="shared" si="8"/>
        <v>0</v>
      </c>
    </row>
    <row r="103" spans="2:6" ht="12.75">
      <c r="B103" s="50" t="s">
        <v>125</v>
      </c>
      <c r="C103" s="40" t="s">
        <v>72</v>
      </c>
      <c r="D103" s="19">
        <f t="shared" si="11"/>
        <v>199371.47738507998</v>
      </c>
      <c r="E103" s="20">
        <v>176138.7732</v>
      </c>
      <c r="F103" s="20">
        <f t="shared" si="8"/>
        <v>0</v>
      </c>
    </row>
    <row r="104" spans="2:6" ht="12.75">
      <c r="B104" s="17" t="s">
        <v>126</v>
      </c>
      <c r="C104" s="34" t="s">
        <v>17</v>
      </c>
      <c r="D104" s="19">
        <f t="shared" ref="D104" si="12">E104*FM</f>
        <v>11.318999999999999</v>
      </c>
      <c r="E104" s="20">
        <v>10</v>
      </c>
      <c r="F104" s="20">
        <f t="shared" ref="F104" si="13">+E104*1.1319-D104</f>
        <v>0</v>
      </c>
    </row>
    <row r="105" spans="2:6" ht="12.75">
      <c r="B105" s="17" t="s">
        <v>211</v>
      </c>
      <c r="C105" s="34" t="s">
        <v>11</v>
      </c>
      <c r="D105" s="19">
        <v>30</v>
      </c>
    </row>
    <row r="106" spans="2:6" ht="12.75" customHeight="1">
      <c r="B106" s="23" t="s">
        <v>127</v>
      </c>
      <c r="C106" s="25" t="s">
        <v>18</v>
      </c>
      <c r="D106" s="19">
        <f t="shared" si="11"/>
        <v>7235.1047999999992</v>
      </c>
      <c r="E106" s="20">
        <v>6392</v>
      </c>
      <c r="F106" s="20">
        <f t="shared" si="8"/>
        <v>0</v>
      </c>
    </row>
    <row r="107" spans="2:6" ht="12.75">
      <c r="B107" s="22" t="s">
        <v>128</v>
      </c>
      <c r="C107" s="21" t="s">
        <v>15</v>
      </c>
      <c r="D107" s="19">
        <f t="shared" si="11"/>
        <v>234190.11</v>
      </c>
      <c r="E107" s="20">
        <v>206900</v>
      </c>
      <c r="F107" s="20">
        <f t="shared" si="8"/>
        <v>0</v>
      </c>
    </row>
    <row r="108" spans="2:6" ht="12.75">
      <c r="B108" s="23" t="s">
        <v>129</v>
      </c>
      <c r="C108" s="21" t="s">
        <v>15</v>
      </c>
      <c r="D108" s="19">
        <f t="shared" si="11"/>
        <v>7357.3499999999995</v>
      </c>
      <c r="E108" s="20">
        <v>6500</v>
      </c>
      <c r="F108" s="20">
        <f t="shared" si="8"/>
        <v>0</v>
      </c>
    </row>
    <row r="109" spans="2:6" ht="12.75">
      <c r="B109" s="27" t="s">
        <v>130</v>
      </c>
      <c r="C109" s="21" t="s">
        <v>15</v>
      </c>
      <c r="D109" s="19">
        <f t="shared" si="11"/>
        <v>8489.25</v>
      </c>
      <c r="E109" s="20">
        <v>7500</v>
      </c>
      <c r="F109" s="20">
        <f t="shared" si="8"/>
        <v>0</v>
      </c>
    </row>
    <row r="110" spans="2:6" ht="12.75">
      <c r="B110" s="27" t="s">
        <v>131</v>
      </c>
      <c r="C110" s="21" t="s">
        <v>15</v>
      </c>
      <c r="D110" s="19">
        <f t="shared" si="11"/>
        <v>211393.64399999997</v>
      </c>
      <c r="E110" s="20">
        <v>186760</v>
      </c>
      <c r="F110" s="20">
        <f t="shared" si="8"/>
        <v>0</v>
      </c>
    </row>
    <row r="111" spans="2:6" ht="12.75">
      <c r="B111" s="27" t="s">
        <v>132</v>
      </c>
      <c r="C111" s="24" t="s">
        <v>18</v>
      </c>
      <c r="D111" s="19">
        <f t="shared" si="11"/>
        <v>2931.6209999999996</v>
      </c>
      <c r="E111" s="20">
        <v>2590</v>
      </c>
      <c r="F111" s="20">
        <f t="shared" si="8"/>
        <v>0</v>
      </c>
    </row>
    <row r="112" spans="2:6" ht="12.75">
      <c r="B112" s="27" t="s">
        <v>133</v>
      </c>
      <c r="C112" s="24" t="s">
        <v>15</v>
      </c>
      <c r="D112" s="19">
        <f>E112*FM</f>
        <v>199445.30759999997</v>
      </c>
      <c r="E112" s="20">
        <v>176204</v>
      </c>
      <c r="F112" s="20">
        <f>+E112*1.1319-D112</f>
        <v>0</v>
      </c>
    </row>
    <row r="113" spans="2:6" ht="12.75">
      <c r="B113" s="27" t="s">
        <v>134</v>
      </c>
      <c r="C113" s="26" t="s">
        <v>1</v>
      </c>
      <c r="D113" s="19">
        <v>15000</v>
      </c>
      <c r="E113" s="20">
        <v>0</v>
      </c>
      <c r="F113" s="20">
        <f>+E113*1.1319-D113</f>
        <v>-15000</v>
      </c>
    </row>
    <row r="114" spans="2:6" ht="12.75">
      <c r="B114" s="27" t="s">
        <v>135</v>
      </c>
      <c r="C114" s="26" t="s">
        <v>1</v>
      </c>
      <c r="D114" s="19">
        <f t="shared" si="11"/>
        <v>79251.11039999999</v>
      </c>
      <c r="E114" s="20">
        <v>70016</v>
      </c>
      <c r="F114" s="20">
        <f t="shared" si="8"/>
        <v>0</v>
      </c>
    </row>
    <row r="115" spans="2:6" ht="12.75">
      <c r="B115" s="22" t="s">
        <v>136</v>
      </c>
      <c r="C115" s="34" t="s">
        <v>11</v>
      </c>
      <c r="D115" s="19">
        <f t="shared" si="11"/>
        <v>113189.99999999999</v>
      </c>
      <c r="E115" s="20">
        <v>100000</v>
      </c>
      <c r="F115" s="20">
        <f t="shared" si="8"/>
        <v>0</v>
      </c>
    </row>
    <row r="116" spans="2:6" ht="12.75" customHeight="1">
      <c r="B116" s="22" t="s">
        <v>137</v>
      </c>
      <c r="C116" s="34" t="s">
        <v>11</v>
      </c>
      <c r="D116" s="19">
        <f t="shared" si="11"/>
        <v>362887.13999999996</v>
      </c>
      <c r="E116" s="20">
        <v>320600</v>
      </c>
      <c r="F116" s="20">
        <f t="shared" si="8"/>
        <v>0</v>
      </c>
    </row>
    <row r="117" spans="2:6" ht="12.75" customHeight="1">
      <c r="B117" s="22" t="s">
        <v>138</v>
      </c>
      <c r="C117" s="34" t="s">
        <v>11</v>
      </c>
      <c r="D117" s="19">
        <f t="shared" si="11"/>
        <v>135828</v>
      </c>
      <c r="E117" s="20">
        <v>120000</v>
      </c>
      <c r="F117" s="20">
        <f t="shared" si="8"/>
        <v>0</v>
      </c>
    </row>
    <row r="118" spans="2:6" ht="12.75">
      <c r="B118" s="32" t="s">
        <v>139</v>
      </c>
      <c r="C118" s="34" t="s">
        <v>11</v>
      </c>
      <c r="D118" s="19">
        <f t="shared" si="11"/>
        <v>11318.999999999998</v>
      </c>
      <c r="E118" s="20">
        <v>10000</v>
      </c>
      <c r="F118" s="20">
        <f t="shared" si="8"/>
        <v>0</v>
      </c>
    </row>
    <row r="119" spans="2:6" ht="12.75">
      <c r="B119" s="27" t="s">
        <v>140</v>
      </c>
      <c r="C119" s="26" t="s">
        <v>1</v>
      </c>
      <c r="D119" s="19">
        <f t="shared" si="11"/>
        <v>123377.09999999999</v>
      </c>
      <c r="E119" s="20">
        <v>109000</v>
      </c>
      <c r="F119" s="20">
        <f t="shared" si="8"/>
        <v>0</v>
      </c>
    </row>
    <row r="120" spans="2:6" ht="12.75">
      <c r="B120" s="22" t="s">
        <v>141</v>
      </c>
      <c r="C120" s="26" t="s">
        <v>1</v>
      </c>
      <c r="D120" s="19">
        <f t="shared" ref="D120" si="14">E120*FM</f>
        <v>3452.2949999999996</v>
      </c>
      <c r="E120" s="20">
        <v>3050</v>
      </c>
      <c r="F120" s="20">
        <f t="shared" ref="F120" si="15">+E120*1.1319-D120</f>
        <v>0</v>
      </c>
    </row>
    <row r="121" spans="2:6" ht="12.75">
      <c r="B121" s="22" t="s">
        <v>209</v>
      </c>
      <c r="C121" s="40" t="s">
        <v>72</v>
      </c>
      <c r="D121" s="19">
        <f t="shared" si="11"/>
        <v>5659.4999999999991</v>
      </c>
      <c r="E121" s="20">
        <v>5000</v>
      </c>
      <c r="F121" s="20">
        <f t="shared" si="8"/>
        <v>0</v>
      </c>
    </row>
    <row r="122" spans="2:6" ht="12.75">
      <c r="B122" s="41" t="s">
        <v>142</v>
      </c>
      <c r="C122" s="40" t="s">
        <v>72</v>
      </c>
      <c r="D122" s="19">
        <f t="shared" si="11"/>
        <v>585825.22678679996</v>
      </c>
      <c r="E122" s="20">
        <v>517559.17200000002</v>
      </c>
      <c r="F122" s="20">
        <f t="shared" si="8"/>
        <v>0</v>
      </c>
    </row>
    <row r="123" spans="2:6" ht="12.75">
      <c r="B123" s="41" t="s">
        <v>143</v>
      </c>
      <c r="C123" s="26" t="s">
        <v>14</v>
      </c>
      <c r="D123" s="19">
        <f t="shared" si="11"/>
        <v>9055.1999999999989</v>
      </c>
      <c r="E123" s="20">
        <v>8000</v>
      </c>
      <c r="F123" s="20">
        <f t="shared" si="8"/>
        <v>0</v>
      </c>
    </row>
    <row r="124" spans="2:6" ht="12.75">
      <c r="B124" s="41" t="s">
        <v>144</v>
      </c>
      <c r="C124" s="26" t="s">
        <v>14</v>
      </c>
      <c r="D124" s="19">
        <f t="shared" si="11"/>
        <v>17331.6528</v>
      </c>
      <c r="E124" s="20">
        <v>15312.000000000002</v>
      </c>
      <c r="F124" s="20">
        <f>+E124*1.1319-D124</f>
        <v>0</v>
      </c>
    </row>
    <row r="125" spans="2:6" ht="12.75">
      <c r="B125" s="22" t="s">
        <v>293</v>
      </c>
      <c r="C125" s="26" t="s">
        <v>14</v>
      </c>
      <c r="D125" s="19">
        <f t="shared" si="11"/>
        <v>459551.39999999997</v>
      </c>
      <c r="E125" s="20">
        <v>406000</v>
      </c>
      <c r="F125" s="20">
        <f t="shared" si="8"/>
        <v>0</v>
      </c>
    </row>
    <row r="126" spans="2:6" ht="12.75">
      <c r="B126" s="22" t="s">
        <v>265</v>
      </c>
      <c r="C126" s="34" t="s">
        <v>109</v>
      </c>
      <c r="D126" s="19">
        <f t="shared" si="11"/>
        <v>81496.799999999988</v>
      </c>
      <c r="E126" s="20">
        <v>72000</v>
      </c>
      <c r="F126" s="20">
        <f t="shared" si="8"/>
        <v>0</v>
      </c>
    </row>
    <row r="127" spans="2:6" ht="12.75">
      <c r="B127" s="22" t="s">
        <v>208</v>
      </c>
      <c r="C127" s="34" t="s">
        <v>72</v>
      </c>
      <c r="D127" s="19">
        <v>300000</v>
      </c>
    </row>
    <row r="128" spans="2:6" ht="12.75">
      <c r="B128" s="22" t="s">
        <v>266</v>
      </c>
      <c r="C128" s="34" t="s">
        <v>72</v>
      </c>
      <c r="D128" s="19">
        <f t="shared" si="11"/>
        <v>41031.375</v>
      </c>
      <c r="E128" s="20">
        <v>36250</v>
      </c>
      <c r="F128" s="20">
        <f t="shared" ref="F128:F160" si="16">+E128*1.1319-D128</f>
        <v>0</v>
      </c>
    </row>
    <row r="129" spans="2:6" ht="12.75">
      <c r="B129" s="22" t="s">
        <v>267</v>
      </c>
      <c r="C129" s="34" t="s">
        <v>88</v>
      </c>
      <c r="D129" s="19">
        <f t="shared" ref="D129:D148" si="17">E129*FM</f>
        <v>158466</v>
      </c>
      <c r="E129" s="20">
        <v>140000</v>
      </c>
      <c r="F129" s="20">
        <f t="shared" si="16"/>
        <v>0</v>
      </c>
    </row>
    <row r="130" spans="2:6" ht="12.75">
      <c r="B130" s="17" t="s">
        <v>268</v>
      </c>
      <c r="C130" s="34" t="s">
        <v>72</v>
      </c>
      <c r="D130" s="19">
        <f t="shared" si="17"/>
        <v>12450.9</v>
      </c>
      <c r="E130" s="20">
        <v>11000</v>
      </c>
      <c r="F130" s="20">
        <f t="shared" si="16"/>
        <v>0</v>
      </c>
    </row>
    <row r="131" spans="2:6" ht="12.75">
      <c r="B131" s="23" t="s">
        <v>145</v>
      </c>
      <c r="C131" s="21" t="s">
        <v>15</v>
      </c>
      <c r="D131" s="19">
        <f t="shared" si="17"/>
        <v>3447.7673999999997</v>
      </c>
      <c r="E131" s="20">
        <v>3046</v>
      </c>
      <c r="F131" s="20">
        <f t="shared" si="16"/>
        <v>0</v>
      </c>
    </row>
    <row r="132" spans="2:6" ht="12.75">
      <c r="B132" s="30" t="s">
        <v>146</v>
      </c>
      <c r="C132" s="31" t="s">
        <v>34</v>
      </c>
      <c r="D132" s="19">
        <f t="shared" si="17"/>
        <v>53384.931599999996</v>
      </c>
      <c r="E132" s="20">
        <v>47164</v>
      </c>
      <c r="F132" s="20">
        <f t="shared" si="16"/>
        <v>0</v>
      </c>
    </row>
    <row r="133" spans="2:6" ht="12.75">
      <c r="B133" s="30" t="s">
        <v>147</v>
      </c>
      <c r="C133" s="31" t="s">
        <v>34</v>
      </c>
      <c r="D133" s="19">
        <f>E133*FM</f>
        <v>53384.931599999996</v>
      </c>
      <c r="E133" s="20">
        <v>47164</v>
      </c>
      <c r="F133" s="20">
        <f t="shared" si="16"/>
        <v>0</v>
      </c>
    </row>
    <row r="134" spans="2:6" ht="13.5" customHeight="1">
      <c r="B134" s="30" t="s">
        <v>148</v>
      </c>
      <c r="C134" s="42" t="s">
        <v>34</v>
      </c>
      <c r="D134" s="19">
        <f t="shared" si="17"/>
        <v>36673.56</v>
      </c>
      <c r="E134" s="20">
        <v>32400</v>
      </c>
      <c r="F134" s="20">
        <f t="shared" si="16"/>
        <v>0</v>
      </c>
    </row>
    <row r="135" spans="2:6" ht="12.75">
      <c r="B135" s="27" t="s">
        <v>149</v>
      </c>
      <c r="C135" s="26" t="s">
        <v>1</v>
      </c>
      <c r="D135" s="19">
        <f t="shared" si="17"/>
        <v>31693.199999999997</v>
      </c>
      <c r="E135" s="20">
        <v>28000</v>
      </c>
      <c r="F135" s="20">
        <f t="shared" si="16"/>
        <v>0</v>
      </c>
    </row>
    <row r="136" spans="2:6" ht="13.5" customHeight="1">
      <c r="B136" s="17" t="s">
        <v>150</v>
      </c>
      <c r="C136" s="34" t="s">
        <v>11</v>
      </c>
      <c r="D136" s="19">
        <f t="shared" si="17"/>
        <v>232039.49999999997</v>
      </c>
      <c r="E136" s="20">
        <v>205000</v>
      </c>
      <c r="F136" s="20">
        <f t="shared" si="16"/>
        <v>0</v>
      </c>
    </row>
    <row r="137" spans="2:6" ht="12.75">
      <c r="B137" s="23" t="s">
        <v>151</v>
      </c>
      <c r="C137" s="25" t="s">
        <v>14</v>
      </c>
      <c r="D137" s="19">
        <f t="shared" si="17"/>
        <v>72215.219999999987</v>
      </c>
      <c r="E137" s="20">
        <v>63799.999999999993</v>
      </c>
      <c r="F137" s="20">
        <f t="shared" si="16"/>
        <v>0</v>
      </c>
    </row>
    <row r="138" spans="2:6" ht="12.75">
      <c r="B138" s="23" t="s">
        <v>152</v>
      </c>
      <c r="C138" s="25" t="s">
        <v>14</v>
      </c>
      <c r="D138" s="19">
        <f>E138*FM</f>
        <v>137208.91799999998</v>
      </c>
      <c r="E138" s="20">
        <v>121220</v>
      </c>
      <c r="F138" s="20">
        <f>+E138*1.1319-D138</f>
        <v>0</v>
      </c>
    </row>
    <row r="139" spans="2:6" ht="12.75">
      <c r="B139" s="23" t="s">
        <v>153</v>
      </c>
      <c r="C139" s="26" t="s">
        <v>1</v>
      </c>
      <c r="D139" s="19">
        <f t="shared" si="17"/>
        <v>28297.499999999996</v>
      </c>
      <c r="E139" s="20">
        <v>25000</v>
      </c>
      <c r="F139" s="20">
        <f t="shared" si="16"/>
        <v>0</v>
      </c>
    </row>
    <row r="140" spans="2:6" ht="12.75">
      <c r="B140" s="23" t="s">
        <v>154</v>
      </c>
      <c r="C140" s="25" t="s">
        <v>41</v>
      </c>
      <c r="D140" s="19">
        <f t="shared" si="17"/>
        <v>36220.799999999996</v>
      </c>
      <c r="E140" s="20">
        <v>32000</v>
      </c>
      <c r="F140" s="20">
        <f t="shared" si="16"/>
        <v>0</v>
      </c>
    </row>
    <row r="141" spans="2:6" ht="12.75">
      <c r="B141" s="23" t="s">
        <v>155</v>
      </c>
      <c r="C141" s="34" t="s">
        <v>11</v>
      </c>
      <c r="D141" s="19">
        <f t="shared" si="17"/>
        <v>3961.6499999999996</v>
      </c>
      <c r="E141" s="20">
        <v>3500</v>
      </c>
      <c r="F141" s="20">
        <f t="shared" si="16"/>
        <v>0</v>
      </c>
    </row>
    <row r="142" spans="2:6" ht="12.75">
      <c r="B142" s="23" t="s">
        <v>156</v>
      </c>
      <c r="C142" s="34" t="s">
        <v>11</v>
      </c>
      <c r="D142" s="19">
        <f t="shared" si="17"/>
        <v>5093.5499999999993</v>
      </c>
      <c r="E142" s="20">
        <v>4500</v>
      </c>
      <c r="F142" s="20">
        <f t="shared" si="16"/>
        <v>0</v>
      </c>
    </row>
    <row r="143" spans="2:6" ht="12.75" customHeight="1">
      <c r="B143" s="22" t="s">
        <v>157</v>
      </c>
      <c r="C143" s="21" t="s">
        <v>15</v>
      </c>
      <c r="D143" s="19">
        <f t="shared" si="17"/>
        <v>47426.609999999993</v>
      </c>
      <c r="E143" s="20">
        <v>41900</v>
      </c>
      <c r="F143" s="20">
        <f t="shared" si="16"/>
        <v>0</v>
      </c>
    </row>
    <row r="144" spans="2:6" ht="12.75" customHeight="1">
      <c r="B144" s="43" t="s">
        <v>32</v>
      </c>
      <c r="C144" s="21" t="s">
        <v>15</v>
      </c>
      <c r="D144" s="19">
        <f t="shared" si="17"/>
        <v>339570</v>
      </c>
      <c r="E144" s="20">
        <v>300000</v>
      </c>
      <c r="F144" s="20">
        <f t="shared" si="16"/>
        <v>0</v>
      </c>
    </row>
    <row r="145" spans="2:6" ht="12.75">
      <c r="B145" s="27" t="s">
        <v>158</v>
      </c>
      <c r="C145" s="24" t="s">
        <v>43</v>
      </c>
      <c r="D145" s="19">
        <f t="shared" si="17"/>
        <v>125867.27999999998</v>
      </c>
      <c r="E145" s="20">
        <v>111200</v>
      </c>
      <c r="F145" s="20">
        <f t="shared" si="16"/>
        <v>0</v>
      </c>
    </row>
    <row r="146" spans="2:6" ht="12.75">
      <c r="B146" s="22" t="s">
        <v>269</v>
      </c>
      <c r="C146" s="34" t="s">
        <v>34</v>
      </c>
      <c r="D146" s="19">
        <f t="shared" si="17"/>
        <v>45275.999999999993</v>
      </c>
      <c r="E146" s="20">
        <v>40000</v>
      </c>
      <c r="F146" s="20">
        <f t="shared" si="16"/>
        <v>0</v>
      </c>
    </row>
    <row r="147" spans="2:6" ht="12.75">
      <c r="B147" s="22" t="s">
        <v>159</v>
      </c>
      <c r="C147" s="26" t="s">
        <v>123</v>
      </c>
      <c r="D147" s="19">
        <f t="shared" si="17"/>
        <v>2241.1619999999998</v>
      </c>
      <c r="E147" s="20">
        <v>1980</v>
      </c>
      <c r="F147" s="20">
        <f t="shared" si="16"/>
        <v>0</v>
      </c>
    </row>
    <row r="148" spans="2:6" ht="12.75" customHeight="1">
      <c r="B148" s="22" t="s">
        <v>270</v>
      </c>
      <c r="C148" s="34" t="s">
        <v>160</v>
      </c>
      <c r="D148" s="19">
        <f t="shared" si="17"/>
        <v>58349.444999999992</v>
      </c>
      <c r="E148" s="20">
        <v>51550</v>
      </c>
      <c r="F148" s="20">
        <f t="shared" si="16"/>
        <v>0</v>
      </c>
    </row>
    <row r="149" spans="2:6" ht="12.75">
      <c r="B149" s="17" t="s">
        <v>193</v>
      </c>
      <c r="C149" s="34" t="s">
        <v>15</v>
      </c>
      <c r="D149" s="19">
        <v>10000</v>
      </c>
    </row>
    <row r="150" spans="2:6" ht="12.75">
      <c r="B150" s="22" t="s">
        <v>271</v>
      </c>
      <c r="C150" s="34" t="s">
        <v>72</v>
      </c>
      <c r="D150" s="19">
        <f t="shared" ref="D150:D162" si="18">E150*FM</f>
        <v>68739.155099999989</v>
      </c>
      <c r="E150" s="20">
        <v>60729</v>
      </c>
      <c r="F150" s="20">
        <f t="shared" si="16"/>
        <v>0</v>
      </c>
    </row>
    <row r="151" spans="2:6" ht="12.75">
      <c r="B151" s="17" t="s">
        <v>272</v>
      </c>
      <c r="C151" s="34" t="s">
        <v>72</v>
      </c>
      <c r="D151" s="19">
        <f t="shared" si="18"/>
        <v>147147</v>
      </c>
      <c r="E151" s="20">
        <v>130000</v>
      </c>
      <c r="F151" s="20">
        <f t="shared" si="16"/>
        <v>0</v>
      </c>
    </row>
    <row r="152" spans="2:6" ht="12.75">
      <c r="B152" s="17" t="s">
        <v>161</v>
      </c>
      <c r="C152" s="34" t="s">
        <v>72</v>
      </c>
      <c r="D152" s="19">
        <f t="shared" si="18"/>
        <v>147147</v>
      </c>
      <c r="E152" s="20">
        <v>130000</v>
      </c>
      <c r="F152" s="20">
        <f t="shared" si="16"/>
        <v>0</v>
      </c>
    </row>
    <row r="153" spans="2:6" ht="12.75">
      <c r="B153" s="23" t="s">
        <v>162</v>
      </c>
      <c r="C153" s="21" t="s">
        <v>15</v>
      </c>
      <c r="D153" s="19">
        <f t="shared" si="18"/>
        <v>79233</v>
      </c>
      <c r="E153" s="20">
        <v>70000</v>
      </c>
      <c r="F153" s="20">
        <f t="shared" si="16"/>
        <v>0</v>
      </c>
    </row>
    <row r="154" spans="2:6" ht="12.75">
      <c r="B154" s="23" t="s">
        <v>163</v>
      </c>
      <c r="C154" s="21" t="s">
        <v>15</v>
      </c>
      <c r="D154" s="19">
        <f t="shared" si="18"/>
        <v>24290.573999999997</v>
      </c>
      <c r="E154" s="20">
        <v>21460</v>
      </c>
      <c r="F154" s="20">
        <f t="shared" si="16"/>
        <v>0</v>
      </c>
    </row>
    <row r="155" spans="2:6" ht="12.75">
      <c r="B155" s="23" t="s">
        <v>164</v>
      </c>
      <c r="C155" s="21" t="s">
        <v>15</v>
      </c>
      <c r="D155" s="19">
        <f t="shared" si="18"/>
        <v>27573.083999999999</v>
      </c>
      <c r="E155" s="20">
        <v>24360</v>
      </c>
      <c r="F155" s="20">
        <f t="shared" si="16"/>
        <v>0</v>
      </c>
    </row>
    <row r="156" spans="2:6" ht="13.5" customHeight="1">
      <c r="B156" s="32" t="s">
        <v>165</v>
      </c>
      <c r="C156" s="25" t="s">
        <v>18</v>
      </c>
      <c r="D156" s="19">
        <f t="shared" si="18"/>
        <v>17544.449999999997</v>
      </c>
      <c r="E156" s="20">
        <v>15500</v>
      </c>
      <c r="F156" s="20">
        <f t="shared" si="16"/>
        <v>0</v>
      </c>
    </row>
    <row r="157" spans="2:6" ht="12.75">
      <c r="B157" s="22" t="s">
        <v>291</v>
      </c>
      <c r="C157" s="26" t="s">
        <v>14</v>
      </c>
      <c r="D157" s="19">
        <v>62255</v>
      </c>
    </row>
    <row r="158" spans="2:6" ht="12.75" customHeight="1">
      <c r="B158" s="27" t="s">
        <v>166</v>
      </c>
      <c r="C158" s="26" t="s">
        <v>14</v>
      </c>
      <c r="D158" s="19">
        <f>E158*FM</f>
        <v>50550.653999999995</v>
      </c>
      <c r="E158" s="20">
        <v>44660</v>
      </c>
      <c r="F158" s="20">
        <f>+E158*1.1319-D158</f>
        <v>0</v>
      </c>
    </row>
    <row r="159" spans="2:6" ht="12.75" customHeight="1">
      <c r="B159" s="27" t="s">
        <v>167</v>
      </c>
      <c r="C159" s="26" t="s">
        <v>14</v>
      </c>
      <c r="D159" s="19">
        <f t="shared" si="18"/>
        <v>66306.70199999999</v>
      </c>
      <c r="E159" s="20">
        <v>58579.999999999993</v>
      </c>
      <c r="F159" s="20">
        <f t="shared" si="16"/>
        <v>0</v>
      </c>
    </row>
    <row r="160" spans="2:6" ht="12.75">
      <c r="B160" s="27" t="s">
        <v>168</v>
      </c>
      <c r="C160" s="26" t="s">
        <v>14</v>
      </c>
      <c r="D160" s="19">
        <f t="shared" si="18"/>
        <v>66306.70199999999</v>
      </c>
      <c r="E160" s="20">
        <v>58579.999999999993</v>
      </c>
      <c r="F160" s="20">
        <f t="shared" si="16"/>
        <v>0</v>
      </c>
    </row>
    <row r="161" spans="1:6" ht="12.75">
      <c r="B161" s="22" t="s">
        <v>169</v>
      </c>
      <c r="C161" s="26" t="s">
        <v>34</v>
      </c>
      <c r="D161" s="19">
        <f t="shared" si="18"/>
        <v>56594.999999999993</v>
      </c>
      <c r="E161" s="20">
        <v>50000</v>
      </c>
      <c r="F161" s="20">
        <f t="shared" ref="F161:F172" si="19">+E161*1.1319-D161</f>
        <v>0</v>
      </c>
    </row>
    <row r="162" spans="1:6" ht="12.75">
      <c r="B162" s="17" t="s">
        <v>170</v>
      </c>
      <c r="C162" s="21" t="s">
        <v>15</v>
      </c>
      <c r="D162" s="19">
        <f t="shared" si="18"/>
        <v>1131.8999999999999</v>
      </c>
      <c r="E162" s="20">
        <v>1000</v>
      </c>
      <c r="F162" s="20">
        <f t="shared" si="19"/>
        <v>0</v>
      </c>
    </row>
    <row r="163" spans="1:6" ht="12.75" customHeight="1">
      <c r="B163" s="17" t="s">
        <v>171</v>
      </c>
      <c r="C163" s="26" t="s">
        <v>14</v>
      </c>
      <c r="D163" s="19">
        <f>E163*FM</f>
        <v>34862.519999999997</v>
      </c>
      <c r="E163" s="20">
        <v>30800</v>
      </c>
      <c r="F163" s="20">
        <f t="shared" si="19"/>
        <v>0</v>
      </c>
    </row>
    <row r="164" spans="1:6" ht="12.75">
      <c r="B164" s="17" t="s">
        <v>172</v>
      </c>
      <c r="C164" s="34" t="s">
        <v>72</v>
      </c>
      <c r="D164" s="19">
        <f>E164*FM</f>
        <v>8489.25</v>
      </c>
      <c r="E164" s="20">
        <v>7500</v>
      </c>
      <c r="F164" s="20">
        <f t="shared" si="19"/>
        <v>0</v>
      </c>
    </row>
    <row r="165" spans="1:6" ht="12.75">
      <c r="B165" s="29" t="s">
        <v>173</v>
      </c>
      <c r="C165" s="31" t="s">
        <v>34</v>
      </c>
      <c r="D165" s="19">
        <f>E165*FM</f>
        <v>101870.99999999999</v>
      </c>
      <c r="E165" s="20">
        <v>90000</v>
      </c>
      <c r="F165" s="20">
        <f t="shared" si="19"/>
        <v>0</v>
      </c>
    </row>
    <row r="166" spans="1:6" ht="12.75">
      <c r="B166" s="23" t="s">
        <v>174</v>
      </c>
      <c r="C166" s="25" t="s">
        <v>14</v>
      </c>
      <c r="D166" s="19">
        <f t="shared" ref="D166:D172" si="20">E166*FM</f>
        <v>79233</v>
      </c>
      <c r="E166" s="20">
        <v>70000</v>
      </c>
      <c r="F166" s="20">
        <f t="shared" si="19"/>
        <v>0</v>
      </c>
    </row>
    <row r="167" spans="1:6" ht="12.75">
      <c r="B167" s="22" t="s">
        <v>175</v>
      </c>
      <c r="C167" s="21" t="s">
        <v>15</v>
      </c>
      <c r="D167" s="19">
        <f t="shared" ref="D167" si="21">E167*FM</f>
        <v>1244412.671464728</v>
      </c>
      <c r="E167" s="20">
        <v>1099401.6003752346</v>
      </c>
      <c r="F167" s="20">
        <f t="shared" ref="F167" si="22">+E167*1.1319-D167</f>
        <v>0</v>
      </c>
    </row>
    <row r="168" spans="1:6" ht="12.75">
      <c r="B168" s="22" t="s">
        <v>255</v>
      </c>
      <c r="C168" s="21" t="s">
        <v>15</v>
      </c>
      <c r="D168" s="19">
        <v>165000</v>
      </c>
    </row>
    <row r="169" spans="1:6" ht="12.75">
      <c r="B169" s="17" t="s">
        <v>192</v>
      </c>
      <c r="C169" s="34" t="s">
        <v>15</v>
      </c>
      <c r="D169" s="19">
        <v>7500</v>
      </c>
    </row>
    <row r="170" spans="1:6" ht="12.75">
      <c r="B170" s="17" t="s">
        <v>176</v>
      </c>
      <c r="C170" s="34" t="s">
        <v>72</v>
      </c>
      <c r="D170" s="19">
        <f t="shared" si="20"/>
        <v>6072.6434999999992</v>
      </c>
      <c r="E170" s="20">
        <v>5365</v>
      </c>
      <c r="F170" s="20">
        <f t="shared" si="19"/>
        <v>0</v>
      </c>
    </row>
    <row r="171" spans="1:6" ht="12.75" customHeight="1">
      <c r="B171" s="22" t="s">
        <v>290</v>
      </c>
      <c r="C171" s="26" t="s">
        <v>88</v>
      </c>
      <c r="D171" s="19">
        <f t="shared" si="20"/>
        <v>147712.94999999998</v>
      </c>
      <c r="E171" s="20">
        <v>130500</v>
      </c>
      <c r="F171" s="20">
        <f t="shared" si="19"/>
        <v>0</v>
      </c>
    </row>
    <row r="172" spans="1:6" ht="12.75">
      <c r="B172" s="22" t="s">
        <v>177</v>
      </c>
      <c r="C172" s="44" t="s">
        <v>30</v>
      </c>
      <c r="D172" s="19">
        <f t="shared" si="20"/>
        <v>1131.8999999999999</v>
      </c>
      <c r="E172" s="20">
        <v>1000</v>
      </c>
      <c r="F172" s="20">
        <f t="shared" si="19"/>
        <v>0</v>
      </c>
    </row>
    <row r="173" spans="1:6">
      <c r="A173" s="16" t="s">
        <v>184</v>
      </c>
      <c r="B173" s="16" t="s">
        <v>180</v>
      </c>
      <c r="C173" s="16" t="s">
        <v>15</v>
      </c>
      <c r="D173" s="48" t="s">
        <v>36</v>
      </c>
      <c r="E173" s="16" t="s">
        <v>185</v>
      </c>
      <c r="F173" s="16" t="s">
        <v>9</v>
      </c>
    </row>
    <row r="174" spans="1:6">
      <c r="A174" s="20">
        <v>1</v>
      </c>
      <c r="B174" s="20" t="s">
        <v>236</v>
      </c>
      <c r="C174" s="45" t="s">
        <v>10</v>
      </c>
      <c r="D174" s="46" t="e">
        <f>#REF!</f>
        <v>#REF!</v>
      </c>
      <c r="E174" s="49" t="s">
        <v>181</v>
      </c>
      <c r="F174" s="49" t="s">
        <v>186</v>
      </c>
    </row>
    <row r="175" spans="1:6">
      <c r="A175" s="20">
        <v>2</v>
      </c>
      <c r="B175" s="20" t="s">
        <v>237</v>
      </c>
      <c r="C175" s="45" t="s">
        <v>10</v>
      </c>
      <c r="D175" s="46" t="e">
        <f>#REF!</f>
        <v>#REF!</v>
      </c>
      <c r="E175" s="49" t="s">
        <v>181</v>
      </c>
      <c r="F175" s="49" t="s">
        <v>232</v>
      </c>
    </row>
    <row r="176" spans="1:6">
      <c r="A176" s="20">
        <v>4</v>
      </c>
      <c r="B176" s="20" t="s">
        <v>198</v>
      </c>
      <c r="C176" s="45" t="s">
        <v>15</v>
      </c>
      <c r="D176" s="46" t="e">
        <f>#REF!</f>
        <v>#REF!</v>
      </c>
      <c r="E176" s="49" t="s">
        <v>220</v>
      </c>
      <c r="F176" s="49" t="s">
        <v>221</v>
      </c>
    </row>
    <row r="177" spans="1:6">
      <c r="A177" s="20">
        <v>5</v>
      </c>
      <c r="B177" s="20" t="s">
        <v>12</v>
      </c>
      <c r="C177" s="45" t="s">
        <v>28</v>
      </c>
      <c r="D177" s="46" t="e">
        <f>#REF!</f>
        <v>#REF!</v>
      </c>
      <c r="E177" s="49" t="s">
        <v>199</v>
      </c>
      <c r="F177" s="49" t="s">
        <v>201</v>
      </c>
    </row>
    <row r="178" spans="1:6">
      <c r="A178" s="20">
        <v>7</v>
      </c>
      <c r="B178" s="20" t="s">
        <v>233</v>
      </c>
      <c r="C178" s="45" t="s">
        <v>14</v>
      </c>
      <c r="D178" s="46" t="e">
        <f>#REF!</f>
        <v>#REF!</v>
      </c>
      <c r="E178" s="49" t="s">
        <v>202</v>
      </c>
      <c r="F178" s="49" t="s">
        <v>203</v>
      </c>
    </row>
    <row r="179" spans="1:6">
      <c r="A179" s="20">
        <v>8</v>
      </c>
      <c r="B179" s="20" t="s">
        <v>229</v>
      </c>
      <c r="C179" s="45" t="s">
        <v>14</v>
      </c>
      <c r="D179" s="46" t="e">
        <f>#REF!</f>
        <v>#REF!</v>
      </c>
      <c r="E179" s="49" t="s">
        <v>222</v>
      </c>
      <c r="F179" s="49" t="s">
        <v>223</v>
      </c>
    </row>
    <row r="180" spans="1:6">
      <c r="A180" s="20">
        <v>9</v>
      </c>
      <c r="B180" s="20" t="s">
        <v>204</v>
      </c>
      <c r="C180" s="45" t="s">
        <v>1</v>
      </c>
      <c r="D180" s="46" t="e">
        <f>#REF!</f>
        <v>#REF!</v>
      </c>
      <c r="E180" s="49" t="s">
        <v>200</v>
      </c>
      <c r="F180" s="49" t="s">
        <v>205</v>
      </c>
    </row>
    <row r="181" spans="1:6">
      <c r="A181" s="20">
        <v>10</v>
      </c>
      <c r="B181" s="20" t="s">
        <v>256</v>
      </c>
      <c r="C181" s="45" t="s">
        <v>1</v>
      </c>
      <c r="D181" s="46" t="e">
        <f>#REF!</f>
        <v>#REF!</v>
      </c>
      <c r="E181" s="49" t="s">
        <v>224</v>
      </c>
      <c r="F181" s="49" t="s">
        <v>225</v>
      </c>
    </row>
    <row r="182" spans="1:6">
      <c r="A182" s="20" t="s">
        <v>206</v>
      </c>
      <c r="B182" s="20" t="s">
        <v>257</v>
      </c>
      <c r="C182" s="45" t="s">
        <v>14</v>
      </c>
      <c r="D182" s="46" t="e">
        <f>#REF!</f>
        <v>#REF!</v>
      </c>
      <c r="E182" s="49" t="s">
        <v>194</v>
      </c>
      <c r="F182" s="49" t="s">
        <v>195</v>
      </c>
    </row>
    <row r="183" spans="1:6">
      <c r="A183" s="20">
        <v>11</v>
      </c>
      <c r="B183" s="20" t="s">
        <v>219</v>
      </c>
      <c r="C183" s="45" t="s">
        <v>33</v>
      </c>
      <c r="D183" s="46" t="e">
        <f>#REF!</f>
        <v>#REF!</v>
      </c>
      <c r="E183" s="49" t="s">
        <v>234</v>
      </c>
      <c r="F183" s="49" t="s">
        <v>235</v>
      </c>
    </row>
    <row r="184" spans="1:6">
      <c r="A184" s="20">
        <v>12</v>
      </c>
      <c r="B184" s="20" t="s">
        <v>212</v>
      </c>
      <c r="C184" s="45" t="s">
        <v>15</v>
      </c>
      <c r="D184" s="46" t="e">
        <f>#REF!</f>
        <v>#REF!</v>
      </c>
      <c r="E184" s="49" t="s">
        <v>214</v>
      </c>
      <c r="F184" s="49" t="s">
        <v>215</v>
      </c>
    </row>
    <row r="185" spans="1:6">
      <c r="A185" s="20">
        <v>13</v>
      </c>
      <c r="B185" s="20" t="s">
        <v>213</v>
      </c>
      <c r="C185" s="45" t="s">
        <v>15</v>
      </c>
      <c r="D185" s="46" t="e">
        <f>#REF!</f>
        <v>#REF!</v>
      </c>
      <c r="E185" s="49" t="s">
        <v>214</v>
      </c>
      <c r="F185" s="49" t="s">
        <v>216</v>
      </c>
    </row>
    <row r="186" spans="1:6">
      <c r="A186" s="20">
        <v>14</v>
      </c>
      <c r="B186" s="20" t="s">
        <v>37</v>
      </c>
      <c r="C186" s="45" t="s">
        <v>30</v>
      </c>
      <c r="D186" s="46" t="e">
        <f>#REF!</f>
        <v>#REF!</v>
      </c>
      <c r="E186" s="49" t="s">
        <v>196</v>
      </c>
      <c r="F186" s="49" t="s">
        <v>197</v>
      </c>
    </row>
    <row r="187" spans="1:6">
      <c r="A187" s="20">
        <v>15</v>
      </c>
      <c r="B187" s="20" t="s">
        <v>254</v>
      </c>
      <c r="C187" s="45" t="s">
        <v>14</v>
      </c>
      <c r="D187" s="46" t="e">
        <f>#REF!</f>
        <v>#REF!</v>
      </c>
      <c r="E187" s="49" t="s">
        <v>226</v>
      </c>
      <c r="F187" s="49" t="s">
        <v>227</v>
      </c>
    </row>
    <row r="188" spans="1:6">
      <c r="A188" s="20">
        <v>16</v>
      </c>
      <c r="B188" s="20" t="s">
        <v>13</v>
      </c>
      <c r="C188" s="45" t="s">
        <v>14</v>
      </c>
      <c r="D188" s="46" t="e">
        <f>#REF!</f>
        <v>#REF!</v>
      </c>
      <c r="E188" s="49" t="s">
        <v>199</v>
      </c>
      <c r="F188" s="49" t="s">
        <v>201</v>
      </c>
    </row>
    <row r="189" spans="1:6">
      <c r="A189" s="20">
        <v>18</v>
      </c>
      <c r="B189" s="20" t="s">
        <v>230</v>
      </c>
      <c r="C189" s="45" t="s">
        <v>14</v>
      </c>
      <c r="D189" s="46" t="e">
        <f>#REF!</f>
        <v>#REF!</v>
      </c>
      <c r="E189" s="49" t="s">
        <v>202</v>
      </c>
      <c r="F189" s="49" t="s">
        <v>231</v>
      </c>
    </row>
    <row r="190" spans="1:6">
      <c r="A190" s="20">
        <v>19</v>
      </c>
      <c r="B190" s="20" t="s">
        <v>238</v>
      </c>
      <c r="C190" s="45" t="s">
        <v>14</v>
      </c>
      <c r="D190" s="46" t="e">
        <f>#REF!</f>
        <v>#REF!</v>
      </c>
      <c r="E190" s="49" t="s">
        <v>202</v>
      </c>
      <c r="F190" s="49" t="s">
        <v>239</v>
      </c>
    </row>
    <row r="191" spans="1:6">
      <c r="A191" s="20">
        <v>20</v>
      </c>
      <c r="B191" s="20" t="s">
        <v>273</v>
      </c>
      <c r="C191" s="45" t="s">
        <v>14</v>
      </c>
      <c r="D191" s="46" t="e">
        <f>#REF!</f>
        <v>#REF!</v>
      </c>
      <c r="E191" s="49" t="s">
        <v>274</v>
      </c>
      <c r="F191" s="49" t="s">
        <v>275</v>
      </c>
    </row>
    <row r="192" spans="1:6">
      <c r="A192" s="20">
        <v>21</v>
      </c>
      <c r="B192" s="20" t="s">
        <v>276</v>
      </c>
      <c r="C192" s="45" t="s">
        <v>14</v>
      </c>
      <c r="D192" s="46" t="e">
        <f>#REF!</f>
        <v>#REF!</v>
      </c>
      <c r="E192" s="49" t="s">
        <v>277</v>
      </c>
      <c r="F192" s="49" t="s">
        <v>278</v>
      </c>
    </row>
    <row r="193" spans="1:6">
      <c r="A193" s="20">
        <v>22</v>
      </c>
      <c r="B193" s="20" t="s">
        <v>279</v>
      </c>
      <c r="C193" s="45" t="s">
        <v>14</v>
      </c>
      <c r="D193" s="46" t="e">
        <f>#REF!</f>
        <v>#REF!</v>
      </c>
      <c r="E193" s="49" t="s">
        <v>280</v>
      </c>
      <c r="F193" s="49" t="s">
        <v>281</v>
      </c>
    </row>
    <row r="194" spans="1:6">
      <c r="A194" s="20">
        <v>23</v>
      </c>
      <c r="B194" s="20" t="s">
        <v>282</v>
      </c>
      <c r="C194" s="45" t="s">
        <v>14</v>
      </c>
      <c r="D194" s="46" t="e">
        <f>#REF!</f>
        <v>#REF!</v>
      </c>
      <c r="E194" s="49" t="s">
        <v>283</v>
      </c>
      <c r="F194" s="49" t="s">
        <v>284</v>
      </c>
    </row>
    <row r="195" spans="1:6">
      <c r="A195" s="20">
        <v>24</v>
      </c>
      <c r="B195" s="20" t="s">
        <v>64</v>
      </c>
      <c r="C195" s="45" t="s">
        <v>14</v>
      </c>
      <c r="D195" s="46" t="e">
        <f>#REF!</f>
        <v>#REF!</v>
      </c>
      <c r="E195" s="49" t="s">
        <v>285</v>
      </c>
      <c r="F195" s="49" t="s">
        <v>286</v>
      </c>
    </row>
    <row r="196" spans="1:6">
      <c r="A196" s="20">
        <v>25</v>
      </c>
      <c r="B196" s="20" t="s">
        <v>287</v>
      </c>
      <c r="C196" s="45" t="s">
        <v>14</v>
      </c>
      <c r="D196" s="46" t="e">
        <f>#REF!</f>
        <v>#REF!</v>
      </c>
      <c r="E196" s="49" t="s">
        <v>288</v>
      </c>
      <c r="F196" s="49" t="s">
        <v>289</v>
      </c>
    </row>
    <row r="197" spans="1:6">
      <c r="F197" s="49"/>
    </row>
    <row r="198" spans="1:6">
      <c r="E198" s="49"/>
      <c r="F198" s="49"/>
    </row>
    <row r="199" spans="1:6">
      <c r="E199" s="49"/>
      <c r="F199" s="49"/>
    </row>
    <row r="200" spans="1:6">
      <c r="E200" s="49"/>
      <c r="F200" s="49"/>
    </row>
    <row r="201" spans="1:6">
      <c r="E201" s="49"/>
      <c r="F201" s="49"/>
    </row>
    <row r="202" spans="1:6">
      <c r="E202" s="49"/>
      <c r="F202" s="49"/>
    </row>
    <row r="203" spans="1:6">
      <c r="E203" s="49"/>
      <c r="F203" s="49"/>
    </row>
    <row r="204" spans="1:6">
      <c r="E204" s="49"/>
      <c r="F204" s="49"/>
    </row>
    <row r="205" spans="1:6">
      <c r="E205" s="49"/>
      <c r="F205" s="49"/>
    </row>
    <row r="206" spans="1:6">
      <c r="E206" s="49"/>
      <c r="F206" s="49"/>
    </row>
    <row r="207" spans="1:6">
      <c r="E207" s="49"/>
      <c r="F207" s="49"/>
    </row>
    <row r="208" spans="1:6">
      <c r="E208" s="49"/>
      <c r="F208" s="49"/>
    </row>
    <row r="209" spans="5:6">
      <c r="E209" s="49"/>
      <c r="F209" s="49"/>
    </row>
    <row r="210" spans="5:6">
      <c r="E210" s="49"/>
      <c r="F210" s="49"/>
    </row>
    <row r="211" spans="5:6">
      <c r="E211" s="49"/>
      <c r="F211" s="49"/>
    </row>
    <row r="212" spans="5:6">
      <c r="E212" s="49"/>
      <c r="F212" s="49"/>
    </row>
    <row r="213" spans="5:6">
      <c r="E213" s="49"/>
      <c r="F213" s="49"/>
    </row>
    <row r="214" spans="5:6">
      <c r="E214" s="49"/>
      <c r="F214" s="49"/>
    </row>
    <row r="215" spans="5:6">
      <c r="E215" s="49"/>
      <c r="F215" s="49"/>
    </row>
    <row r="216" spans="5:6">
      <c r="E216" s="49"/>
      <c r="F216" s="49"/>
    </row>
    <row r="217" spans="5:6">
      <c r="E217" s="49"/>
      <c r="F217" s="49"/>
    </row>
    <row r="218" spans="5:6">
      <c r="E218" s="49"/>
      <c r="F218" s="49"/>
    </row>
    <row r="219" spans="5:6">
      <c r="E219" s="49"/>
      <c r="F219" s="49"/>
    </row>
  </sheetData>
  <autoFilter ref="B1:D172" xr:uid="{00000000-0009-0000-0000-000002000000}"/>
  <pageMargins left="0.70866141732283472" right="0.70866141732283472" top="0.74803149606299213" bottom="0.74803149606299213" header="0.31496062992125984" footer="0.31496062992125984"/>
  <pageSetup scale="28" orientation="portrait" r:id="rId1"/>
  <ignoredErrors>
    <ignoredError sqref="D25 D16" formula="1"/>
  </ignoredError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20"/>
  <sheetViews>
    <sheetView workbookViewId="0">
      <selection activeCell="A57" sqref="A57:H66"/>
    </sheetView>
  </sheetViews>
  <sheetFormatPr baseColWidth="10" defaultRowHeight="15"/>
  <cols>
    <col min="1" max="1" width="35.85546875" bestFit="1" customWidth="1"/>
    <col min="2" max="2" width="14.140625" bestFit="1" customWidth="1"/>
  </cols>
  <sheetData>
    <row r="1" spans="1:3">
      <c r="A1" s="53" t="s">
        <v>240</v>
      </c>
      <c r="B1" s="54">
        <v>120000</v>
      </c>
      <c r="C1" t="s">
        <v>252</v>
      </c>
    </row>
    <row r="2" spans="1:3">
      <c r="A2" t="s">
        <v>241</v>
      </c>
      <c r="B2" s="52">
        <v>4</v>
      </c>
    </row>
    <row r="3" spans="1:3">
      <c r="A3" t="s">
        <v>243</v>
      </c>
      <c r="B3" s="51">
        <f>+B1*B2</f>
        <v>480000</v>
      </c>
    </row>
    <row r="4" spans="1:3">
      <c r="A4" t="s">
        <v>242</v>
      </c>
      <c r="B4" s="52">
        <v>60</v>
      </c>
    </row>
    <row r="5" spans="1:3">
      <c r="A5" s="53" t="s">
        <v>244</v>
      </c>
      <c r="B5" s="54">
        <f>+B3*B4</f>
        <v>28800000</v>
      </c>
    </row>
    <row r="6" spans="1:3">
      <c r="A6" s="53" t="s">
        <v>245</v>
      </c>
      <c r="B6" s="54">
        <v>150000</v>
      </c>
    </row>
    <row r="7" spans="1:3">
      <c r="A7" t="s">
        <v>242</v>
      </c>
      <c r="B7" s="52">
        <v>60</v>
      </c>
    </row>
    <row r="8" spans="1:3">
      <c r="A8" s="53" t="s">
        <v>246</v>
      </c>
      <c r="B8" s="54">
        <f>+B6*B7</f>
        <v>9000000</v>
      </c>
    </row>
    <row r="10" spans="1:3">
      <c r="A10" s="53" t="s">
        <v>247</v>
      </c>
      <c r="B10" s="54">
        <f>+$B$5+$B$8</f>
        <v>37800000</v>
      </c>
    </row>
    <row r="11" spans="1:3">
      <c r="A11" s="53" t="s">
        <v>253</v>
      </c>
      <c r="B11" s="54">
        <f>+B10*2</f>
        <v>75600000</v>
      </c>
    </row>
    <row r="12" spans="1:3">
      <c r="A12" t="s">
        <v>248</v>
      </c>
      <c r="B12" s="52">
        <v>14819.5</v>
      </c>
    </row>
    <row r="13" spans="1:3">
      <c r="A13" s="53" t="s">
        <v>249</v>
      </c>
      <c r="B13" s="54">
        <f>+B11/B12</f>
        <v>5101.386686460407</v>
      </c>
    </row>
    <row r="15" spans="1:3">
      <c r="A15" s="53" t="s">
        <v>251</v>
      </c>
      <c r="B15" s="54">
        <f>($B$3+$B$6)</f>
        <v>630000</v>
      </c>
    </row>
    <row r="16" spans="1:3">
      <c r="B16" s="51"/>
    </row>
    <row r="20" spans="6:6">
      <c r="F20" s="55"/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7</vt:i4>
      </vt:variant>
      <vt:variant>
        <vt:lpstr>Rangos con nombre</vt:lpstr>
      </vt:variant>
      <vt:variant>
        <vt:i4>6</vt:i4>
      </vt:variant>
    </vt:vector>
  </HeadingPairs>
  <TitlesOfParts>
    <vt:vector size="13" baseType="lpstr">
      <vt:lpstr>PORTADA</vt:lpstr>
      <vt:lpstr>Item 1.1</vt:lpstr>
      <vt:lpstr>Item 2.1</vt:lpstr>
      <vt:lpstr>Item 3.1</vt:lpstr>
      <vt:lpstr>Item 3.2</vt:lpstr>
      <vt:lpstr>INSUMOS</vt:lpstr>
      <vt:lpstr>EJERCICIO BUZO</vt:lpstr>
      <vt:lpstr>PORTADA!Área_de_impresión</vt:lpstr>
      <vt:lpstr>FECHA</vt:lpstr>
      <vt:lpstr>FM</vt:lpstr>
      <vt:lpstr>INSUMOS</vt:lpstr>
      <vt:lpstr>LISTADOAPUS</vt:lpstr>
      <vt:lpstr>NuAPUS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Administrador</dc:creator>
  <cp:lastModifiedBy>Oficina Gestión de riesgos</cp:lastModifiedBy>
  <cp:lastPrinted>2023-04-27T21:16:24Z</cp:lastPrinted>
  <dcterms:created xsi:type="dcterms:W3CDTF">2012-11-27T12:34:59Z</dcterms:created>
  <dcterms:modified xsi:type="dcterms:W3CDTF">2023-10-23T20:40:06Z</dcterms:modified>
</cp:coreProperties>
</file>