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AGRD BOLIVAR\CONTRATOS 2023\AE 006 ORDEN ISLA GRANDE\PROYECTO JARILLON ISLA GRANDE\"/>
    </mc:Choice>
  </mc:AlternateContent>
  <xr:revisionPtr revIDLastSave="0" documentId="13_ncr:1_{1B7D9BF2-E7EB-493A-BE93-405A389FBA1F}" xr6:coauthVersionLast="47" xr6:coauthVersionMax="47" xr10:uidLastSave="{00000000-0000-0000-0000-000000000000}"/>
  <bookViews>
    <workbookView xWindow="-120" yWindow="-120" windowWidth="29040" windowHeight="15720" tabRatio="903" activeTab="1" xr2:uid="{00000000-000D-0000-FFFF-FFFF00000000}"/>
  </bookViews>
  <sheets>
    <sheet name="PORTADA" sheetId="10" state="hidden" r:id="rId1"/>
    <sheet name="Presupuesto " sheetId="5" r:id="rId2"/>
    <sheet name="1.1" sheetId="55" r:id="rId3"/>
    <sheet name="2.1" sheetId="56" r:id="rId4"/>
    <sheet name="3.1" sheetId="57" r:id="rId5"/>
    <sheet name="3.2" sheetId="58" r:id="rId6"/>
    <sheet name="cronograma" sheetId="59" r:id="rId7"/>
    <sheet name="Item 1.1" sheetId="39" state="hidden" r:id="rId8"/>
    <sheet name="Item 1.2" sheetId="38" state="hidden" r:id="rId9"/>
    <sheet name="INSUMOS" sheetId="12" state="hidden" r:id="rId10"/>
    <sheet name="EJERCICIO BUZO" sheetId="36" state="hidden" r:id="rId11"/>
    <sheet name="Item 1.3" sheetId="40" state="hidden" r:id="rId12"/>
    <sheet name="Item 1.4" sheetId="41" state="hidden" r:id="rId13"/>
    <sheet name="Item 1.5" sheetId="42" state="hidden" r:id="rId14"/>
    <sheet name="Item 2.1" sheetId="43" state="hidden" r:id="rId15"/>
    <sheet name="Item 3.1" sheetId="44" state="hidden" r:id="rId16"/>
    <sheet name="Item 3.2" sheetId="45" state="hidden" r:id="rId17"/>
  </sheets>
  <externalReferences>
    <externalReference r:id="rId18"/>
  </externalReferences>
  <definedNames>
    <definedName name="_xlnm._FilterDatabase" localSheetId="6" hidden="1">cronograma!$A$7:$F$19</definedName>
    <definedName name="_xlnm._FilterDatabase" localSheetId="9" hidden="1">INSUMOS!$B$1:$D$172</definedName>
    <definedName name="_xlnm._FilterDatabase" localSheetId="1" hidden="1">'Presupuesto '!$A$2:$F$10</definedName>
    <definedName name="_xlnm._FilterDatabase" hidden="1">'[1]46W9'!#REF!</definedName>
    <definedName name="_Regression_X" hidden="1">#REF!</definedName>
    <definedName name="_Sort" hidden="1">#REF!</definedName>
    <definedName name="_xlnm.Print_Area" localSheetId="2">'1.1'!$A$1:$AP$24</definedName>
    <definedName name="_xlnm.Print_Area" localSheetId="4">'3.1'!$B$2:$AP$106</definedName>
    <definedName name="_xlnm.Print_Area" localSheetId="6">cronograma!$A$1:$U$33</definedName>
    <definedName name="_xlnm.Print_Area" localSheetId="0">PORTADA!$A$1:$J$36</definedName>
    <definedName name="_xlnm.Print_Area" localSheetId="1">'Presupuesto '!$A$1:$F$28</definedName>
    <definedName name="FECHA">INSUMOS!$H$2</definedName>
    <definedName name="FM">INSUMOS!$H$1</definedName>
    <definedName name="INSUMOS">INSUMOS!$B$1:$D$212</definedName>
    <definedName name="LISTADOAPUS">INSUMOS!$A$173:$F$219</definedName>
    <definedName name="NuAPUS">INSUMOS!$A$174:$A$219</definedName>
    <definedName name="Z_086A872D_15DF_436A_8459_CE22F6819FF4_.wvu.Rows" hidden="1">[1]Presentacion!#REF!</definedName>
    <definedName name="Z_D55C8B2E_861A_459E_9D09_3AF38A1DE99E_.wvu.Rows" hidden="1">[1]Presentacion!#REF!</definedName>
    <definedName name="Z_F540D718_D9AA_403F_AE49_60D937FD77E5_.wvu.Rows" hidden="1">[1]Presentacion!#REF!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5" l="1"/>
  <c r="F18" i="5"/>
  <c r="H18" i="59"/>
  <c r="R17" i="59"/>
  <c r="L17" i="59"/>
  <c r="H13" i="59"/>
  <c r="G11" i="59"/>
  <c r="I42" i="57"/>
  <c r="U42" i="57" s="1"/>
  <c r="AB42" i="57" s="1"/>
  <c r="U40" i="56"/>
  <c r="AB40" i="56" s="1"/>
  <c r="I40" i="57"/>
  <c r="U40" i="57" s="1"/>
  <c r="AB40" i="57" s="1"/>
  <c r="R20" i="59"/>
  <c r="R23" i="59" s="1"/>
  <c r="K8" i="58"/>
  <c r="I8" i="58"/>
  <c r="J6" i="58"/>
  <c r="I6" i="58"/>
  <c r="B2" i="58"/>
  <c r="I97" i="57"/>
  <c r="U97" i="57"/>
  <c r="AB97" i="57"/>
  <c r="I95" i="57"/>
  <c r="U95" i="57"/>
  <c r="AB95" i="57"/>
  <c r="I93" i="57"/>
  <c r="U93" i="57"/>
  <c r="AB93" i="57"/>
  <c r="I91" i="57"/>
  <c r="U91" i="57"/>
  <c r="AB91" i="57"/>
  <c r="I89" i="57"/>
  <c r="U89" i="57"/>
  <c r="AB89" i="57"/>
  <c r="I87" i="57"/>
  <c r="U87" i="57"/>
  <c r="AB87" i="57"/>
  <c r="I85" i="57"/>
  <c r="U85" i="57"/>
  <c r="AB85" i="57"/>
  <c r="I83" i="57"/>
  <c r="U83" i="57"/>
  <c r="AB83" i="57"/>
  <c r="I81" i="57"/>
  <c r="U81" i="57"/>
  <c r="AB81" i="57"/>
  <c r="I79" i="57"/>
  <c r="U79" i="57"/>
  <c r="AB79" i="57"/>
  <c r="I77" i="57"/>
  <c r="U77" i="57"/>
  <c r="AB77" i="57"/>
  <c r="I75" i="57"/>
  <c r="U75" i="57"/>
  <c r="AB75" i="57"/>
  <c r="I73" i="57"/>
  <c r="U73" i="57"/>
  <c r="AB73" i="57"/>
  <c r="I71" i="57"/>
  <c r="U71" i="57"/>
  <c r="AB71" i="57"/>
  <c r="I69" i="57"/>
  <c r="U69" i="57"/>
  <c r="AB69" i="57"/>
  <c r="I67" i="57"/>
  <c r="U67" i="57"/>
  <c r="AB67" i="57"/>
  <c r="I65" i="57"/>
  <c r="U65" i="57"/>
  <c r="AB65" i="57"/>
  <c r="AR64" i="57"/>
  <c r="I63" i="57"/>
  <c r="U63" i="57"/>
  <c r="AB63" i="57"/>
  <c r="I61" i="57"/>
  <c r="U61" i="57"/>
  <c r="AB61" i="57"/>
  <c r="I38" i="57"/>
  <c r="U38" i="57"/>
  <c r="I36" i="57"/>
  <c r="U36" i="57"/>
  <c r="I34" i="57"/>
  <c r="U34" i="57"/>
  <c r="I32" i="57"/>
  <c r="U32" i="57"/>
  <c r="I30" i="57"/>
  <c r="U30" i="57"/>
  <c r="I28" i="57"/>
  <c r="U28" i="57"/>
  <c r="I26" i="57"/>
  <c r="U26" i="57"/>
  <c r="AB26" i="57"/>
  <c r="I24" i="57"/>
  <c r="U24" i="57"/>
  <c r="AB24" i="57"/>
  <c r="I22" i="57"/>
  <c r="U22" i="57"/>
  <c r="AB22" i="57"/>
  <c r="I20" i="57"/>
  <c r="U20" i="57"/>
  <c r="AB20" i="57"/>
  <c r="I18" i="57"/>
  <c r="U18" i="57"/>
  <c r="AB18" i="57"/>
  <c r="I16" i="57"/>
  <c r="U16" i="57"/>
  <c r="AB16" i="57"/>
  <c r="I14" i="57"/>
  <c r="U14" i="57"/>
  <c r="AB14" i="57"/>
  <c r="K8" i="57"/>
  <c r="I8" i="57"/>
  <c r="J6" i="57"/>
  <c r="I6" i="57"/>
  <c r="B2" i="57"/>
  <c r="K8" i="56"/>
  <c r="I8" i="56"/>
  <c r="J6" i="56"/>
  <c r="I6" i="56"/>
  <c r="B2" i="56"/>
  <c r="U16" i="56"/>
  <c r="U18" i="56"/>
  <c r="U20" i="56"/>
  <c r="U22" i="56"/>
  <c r="U24" i="56"/>
  <c r="U26" i="56"/>
  <c r="U28" i="56"/>
  <c r="AB28" i="56"/>
  <c r="U30" i="56"/>
  <c r="AB30" i="56"/>
  <c r="U32" i="56"/>
  <c r="AB32" i="56"/>
  <c r="U34" i="56"/>
  <c r="AB34" i="56"/>
  <c r="U36" i="56"/>
  <c r="AB36" i="56"/>
  <c r="U38" i="56"/>
  <c r="AB38" i="56"/>
  <c r="U14" i="56"/>
  <c r="B2" i="55"/>
  <c r="AB34" i="57"/>
  <c r="AB28" i="57"/>
  <c r="AB30" i="57"/>
  <c r="AB32" i="57"/>
  <c r="AB36" i="57"/>
  <c r="AB38" i="57"/>
  <c r="K8" i="55"/>
  <c r="I8" i="55"/>
  <c r="J6" i="55"/>
  <c r="I14" i="58"/>
  <c r="U14" i="58" s="1"/>
  <c r="AB14" i="58" s="1"/>
  <c r="AB16" i="58" s="1"/>
  <c r="D9" i="5" s="1"/>
  <c r="AR17" i="57"/>
  <c r="AB26" i="56"/>
  <c r="AB24" i="56"/>
  <c r="AB22" i="56"/>
  <c r="AB20" i="56"/>
  <c r="AB18" i="56"/>
  <c r="AB16" i="56"/>
  <c r="AB14" i="56"/>
  <c r="I14" i="55"/>
  <c r="U14" i="55" s="1"/>
  <c r="AB14" i="55" s="1"/>
  <c r="AB16" i="55" s="1"/>
  <c r="L39" i="45"/>
  <c r="L42" i="45"/>
  <c r="L12" i="45"/>
  <c r="L7" i="45"/>
  <c r="L5" i="45"/>
  <c r="L5" i="44"/>
  <c r="L13" i="44"/>
  <c r="L17" i="44"/>
  <c r="L18" i="44"/>
  <c r="L16" i="44"/>
  <c r="L39" i="44"/>
  <c r="L42" i="44"/>
  <c r="L12" i="44"/>
  <c r="L42" i="43"/>
  <c r="L39" i="43"/>
  <c r="L17" i="43"/>
  <c r="L31" i="43"/>
  <c r="L16" i="43"/>
  <c r="L12" i="43"/>
  <c r="L6" i="43"/>
  <c r="L7" i="43"/>
  <c r="L8" i="43"/>
  <c r="L9" i="43"/>
  <c r="L5" i="43"/>
  <c r="H1" i="42"/>
  <c r="L42" i="42"/>
  <c r="L36" i="42"/>
  <c r="L16" i="42"/>
  <c r="L31" i="42"/>
  <c r="L13" i="42"/>
  <c r="L39" i="41"/>
  <c r="L42" i="41"/>
  <c r="L36" i="41"/>
  <c r="L31" i="41"/>
  <c r="L12" i="41"/>
  <c r="L13" i="41"/>
  <c r="L42" i="40"/>
  <c r="L34" i="40"/>
  <c r="L36" i="40"/>
  <c r="L31" i="40"/>
  <c r="L12" i="40"/>
  <c r="L5" i="40"/>
  <c r="L13" i="40"/>
  <c r="C1" i="38"/>
  <c r="L39" i="38"/>
  <c r="L42" i="38"/>
  <c r="L36" i="38"/>
  <c r="L31" i="38"/>
  <c r="L12" i="38"/>
  <c r="L5" i="38"/>
  <c r="L13" i="38"/>
  <c r="C1" i="39"/>
  <c r="L39" i="39"/>
  <c r="L42" i="39"/>
  <c r="L17" i="39"/>
  <c r="L18" i="39"/>
  <c r="L19" i="39"/>
  <c r="L20" i="39"/>
  <c r="L21" i="39"/>
  <c r="L16" i="39"/>
  <c r="L12" i="39"/>
  <c r="L13" i="39"/>
  <c r="L13" i="45"/>
  <c r="F43" i="45"/>
  <c r="L31" i="44"/>
  <c r="F43" i="44"/>
  <c r="L13" i="43"/>
  <c r="F43" i="43"/>
  <c r="F43" i="42"/>
  <c r="F43" i="41"/>
  <c r="F43" i="40"/>
  <c r="F43" i="38"/>
  <c r="L31" i="39"/>
  <c r="F43" i="39"/>
  <c r="D87" i="12"/>
  <c r="D167" i="12"/>
  <c r="F167" i="12"/>
  <c r="B8" i="36"/>
  <c r="B3" i="36"/>
  <c r="B15" i="36"/>
  <c r="B5" i="36"/>
  <c r="B10" i="36"/>
  <c r="B11" i="36"/>
  <c r="B13" i="36"/>
  <c r="D17" i="12"/>
  <c r="D16" i="12"/>
  <c r="D104" i="12"/>
  <c r="F104" i="12"/>
  <c r="D95" i="12"/>
  <c r="D120" i="12"/>
  <c r="F120" i="12"/>
  <c r="E37" i="12"/>
  <c r="D37" i="12"/>
  <c r="F37" i="12"/>
  <c r="D25" i="12"/>
  <c r="D24" i="12"/>
  <c r="F24" i="12"/>
  <c r="D172" i="12"/>
  <c r="F172" i="12"/>
  <c r="D171" i="12"/>
  <c r="D170" i="12"/>
  <c r="F170" i="12"/>
  <c r="D166" i="12"/>
  <c r="F166" i="12"/>
  <c r="D165" i="12"/>
  <c r="F165" i="12" s="1"/>
  <c r="D164" i="12"/>
  <c r="F164" i="12"/>
  <c r="D163" i="12"/>
  <c r="D162" i="12"/>
  <c r="D161" i="12"/>
  <c r="F161" i="12"/>
  <c r="D160" i="12"/>
  <c r="F160" i="12"/>
  <c r="D159" i="12"/>
  <c r="F159" i="12"/>
  <c r="D158" i="12"/>
  <c r="F158" i="12"/>
  <c r="D156" i="12"/>
  <c r="F156" i="12"/>
  <c r="D155" i="12"/>
  <c r="F155" i="12"/>
  <c r="D154" i="12"/>
  <c r="F154" i="12"/>
  <c r="D153" i="12"/>
  <c r="F153" i="12"/>
  <c r="D152" i="12"/>
  <c r="F152" i="12"/>
  <c r="D151" i="12"/>
  <c r="F151" i="12" s="1"/>
  <c r="D150" i="12"/>
  <c r="D148" i="12"/>
  <c r="D147" i="12"/>
  <c r="D146" i="12"/>
  <c r="F146" i="12"/>
  <c r="D145" i="12"/>
  <c r="F145" i="12"/>
  <c r="D144" i="12"/>
  <c r="F144" i="12"/>
  <c r="D143" i="12"/>
  <c r="F143" i="12"/>
  <c r="D142" i="12"/>
  <c r="F142" i="12"/>
  <c r="D141" i="12"/>
  <c r="F141" i="12"/>
  <c r="D140" i="12"/>
  <c r="F140" i="12"/>
  <c r="D139" i="12"/>
  <c r="F139" i="12"/>
  <c r="D138" i="12"/>
  <c r="F138" i="12"/>
  <c r="D137" i="12"/>
  <c r="D136" i="12"/>
  <c r="F136" i="12"/>
  <c r="D135" i="12"/>
  <c r="F135" i="12"/>
  <c r="D134" i="12"/>
  <c r="F134" i="12" s="1"/>
  <c r="D133" i="12"/>
  <c r="F133" i="12"/>
  <c r="D132" i="12"/>
  <c r="F132" i="12" s="1"/>
  <c r="D131" i="12"/>
  <c r="F131" i="12"/>
  <c r="D130" i="12"/>
  <c r="F130" i="12"/>
  <c r="D129" i="12"/>
  <c r="D128" i="12"/>
  <c r="F128" i="12"/>
  <c r="D126" i="12"/>
  <c r="F126" i="12" s="1"/>
  <c r="D125" i="12"/>
  <c r="F125" i="12"/>
  <c r="D124" i="12"/>
  <c r="F124" i="12"/>
  <c r="D123" i="12"/>
  <c r="F123" i="12"/>
  <c r="D122" i="12"/>
  <c r="F122" i="12"/>
  <c r="D121" i="12"/>
  <c r="F121" i="12" s="1"/>
  <c r="D119" i="12"/>
  <c r="F119" i="12"/>
  <c r="D118" i="12"/>
  <c r="F118" i="12" s="1"/>
  <c r="D117" i="12"/>
  <c r="F117" i="12"/>
  <c r="D116" i="12"/>
  <c r="F116" i="12"/>
  <c r="D115" i="12"/>
  <c r="F115" i="12"/>
  <c r="D114" i="12"/>
  <c r="F114" i="12" s="1"/>
  <c r="F113" i="12"/>
  <c r="D112" i="12"/>
  <c r="F112" i="12"/>
  <c r="D111" i="12"/>
  <c r="F111" i="12" s="1"/>
  <c r="D110" i="12"/>
  <c r="F110" i="12"/>
  <c r="D109" i="12"/>
  <c r="F109" i="12" s="1"/>
  <c r="D108" i="12"/>
  <c r="F108" i="12"/>
  <c r="D107" i="12"/>
  <c r="F107" i="12"/>
  <c r="D106" i="12"/>
  <c r="F106" i="12"/>
  <c r="D103" i="12"/>
  <c r="F103" i="12" s="1"/>
  <c r="D102" i="12"/>
  <c r="F102" i="12"/>
  <c r="D101" i="12"/>
  <c r="F101" i="12"/>
  <c r="D100" i="12"/>
  <c r="F100" i="12"/>
  <c r="D99" i="12"/>
  <c r="F99" i="12" s="1"/>
  <c r="D98" i="12"/>
  <c r="D97" i="12"/>
  <c r="F97" i="12"/>
  <c r="D96" i="12"/>
  <c r="D94" i="12"/>
  <c r="F94" i="12"/>
  <c r="D93" i="12"/>
  <c r="F93" i="12" s="1"/>
  <c r="D92" i="12"/>
  <c r="F92" i="12"/>
  <c r="D91" i="12"/>
  <c r="F91" i="12"/>
  <c r="D90" i="12"/>
  <c r="F90" i="12"/>
  <c r="D89" i="12"/>
  <c r="D88" i="12"/>
  <c r="D85" i="12"/>
  <c r="F85" i="12"/>
  <c r="D84" i="12"/>
  <c r="F84" i="12"/>
  <c r="D83" i="12"/>
  <c r="F83" i="12"/>
  <c r="D82" i="12"/>
  <c r="F82" i="12" s="1"/>
  <c r="D81" i="12"/>
  <c r="F81" i="12"/>
  <c r="D80" i="12"/>
  <c r="F80" i="12"/>
  <c r="D79" i="12"/>
  <c r="F79" i="12"/>
  <c r="D78" i="12"/>
  <c r="F78" i="12" s="1"/>
  <c r="D77" i="12"/>
  <c r="F77" i="12"/>
  <c r="D76" i="12"/>
  <c r="F76" i="12"/>
  <c r="D75" i="12"/>
  <c r="F75" i="12"/>
  <c r="D74" i="12"/>
  <c r="F74" i="12" s="1"/>
  <c r="D73" i="12"/>
  <c r="D72" i="12"/>
  <c r="F72" i="12"/>
  <c r="D71" i="12"/>
  <c r="F71" i="12" s="1"/>
  <c r="D70" i="12"/>
  <c r="D69" i="12"/>
  <c r="F69" i="12"/>
  <c r="D68" i="12"/>
  <c r="F68" i="12"/>
  <c r="D67" i="12"/>
  <c r="F67" i="12"/>
  <c r="D66" i="12"/>
  <c r="F66" i="12" s="1"/>
  <c r="D65" i="12"/>
  <c r="F65" i="12"/>
  <c r="D64" i="12"/>
  <c r="F64" i="12" s="1"/>
  <c r="D62" i="12"/>
  <c r="F62" i="12" s="1"/>
  <c r="D61" i="12"/>
  <c r="D60" i="12"/>
  <c r="F60" i="12"/>
  <c r="D59" i="12"/>
  <c r="F59" i="12"/>
  <c r="D58" i="12"/>
  <c r="F58" i="12" s="1"/>
  <c r="D57" i="12"/>
  <c r="F57" i="12"/>
  <c r="D56" i="12"/>
  <c r="F56" i="12"/>
  <c r="D55" i="12"/>
  <c r="F55" i="12"/>
  <c r="D54" i="12"/>
  <c r="F54" i="12" s="1"/>
  <c r="D53" i="12"/>
  <c r="F53" i="12"/>
  <c r="D52" i="12"/>
  <c r="F52" i="12"/>
  <c r="D51" i="12"/>
  <c r="F51" i="12"/>
  <c r="D50" i="12"/>
  <c r="F50" i="12" s="1"/>
  <c r="D49" i="12"/>
  <c r="D48" i="12"/>
  <c r="F48" i="12" s="1"/>
  <c r="D45" i="12"/>
  <c r="F45" i="12"/>
  <c r="D44" i="12"/>
  <c r="D43" i="12"/>
  <c r="F43" i="12" s="1"/>
  <c r="D42" i="12"/>
  <c r="F42" i="12" s="1"/>
  <c r="D40" i="12"/>
  <c r="F40" i="12"/>
  <c r="D39" i="12"/>
  <c r="F39" i="12"/>
  <c r="D38" i="12"/>
  <c r="F38" i="12"/>
  <c r="D35" i="12"/>
  <c r="F35" i="12" s="1"/>
  <c r="D34" i="12"/>
  <c r="F34" i="12"/>
  <c r="D33" i="12"/>
  <c r="F33" i="12"/>
  <c r="D32" i="12"/>
  <c r="D29" i="12"/>
  <c r="F29" i="12"/>
  <c r="D28" i="12"/>
  <c r="D27" i="12"/>
  <c r="F27" i="12"/>
  <c r="D26" i="12"/>
  <c r="F26" i="12"/>
  <c r="D23" i="12"/>
  <c r="F23" i="12"/>
  <c r="D22" i="12"/>
  <c r="F22" i="12" s="1"/>
  <c r="D21" i="12"/>
  <c r="F21" i="12" s="1"/>
  <c r="D20" i="12"/>
  <c r="F20" i="12"/>
  <c r="D19" i="12"/>
  <c r="F19" i="12"/>
  <c r="D18" i="12"/>
  <c r="F18" i="12"/>
  <c r="D15" i="12"/>
  <c r="F15" i="12" s="1"/>
  <c r="D14" i="12"/>
  <c r="F14" i="12" s="1"/>
  <c r="D13" i="12"/>
  <c r="F13" i="12"/>
  <c r="D12" i="12"/>
  <c r="D11" i="12"/>
  <c r="D10" i="12"/>
  <c r="F10" i="12"/>
  <c r="D9" i="12"/>
  <c r="F9" i="12" s="1"/>
  <c r="D8" i="12"/>
  <c r="F8" i="12"/>
  <c r="D7" i="12"/>
  <c r="F7" i="12"/>
  <c r="D6" i="12"/>
  <c r="F6" i="12"/>
  <c r="D5" i="12"/>
  <c r="F5" i="12" s="1"/>
  <c r="D4" i="12"/>
  <c r="F4" i="12"/>
  <c r="D3" i="12"/>
  <c r="F3" i="12"/>
  <c r="D2" i="12"/>
  <c r="F2" i="12" s="1"/>
  <c r="F32" i="12"/>
  <c r="F70" i="12"/>
  <c r="F171" i="12"/>
  <c r="F61" i="12"/>
  <c r="F129" i="12"/>
  <c r="F11" i="12"/>
  <c r="F148" i="12"/>
  <c r="F96" i="12"/>
  <c r="F162" i="12"/>
  <c r="F137" i="12"/>
  <c r="F150" i="12"/>
  <c r="F44" i="12"/>
  <c r="F147" i="12"/>
  <c r="F73" i="12"/>
  <c r="F163" i="12"/>
  <c r="F89" i="12"/>
  <c r="F88" i="12"/>
  <c r="F98" i="12"/>
  <c r="F12" i="12"/>
  <c r="F28" i="12"/>
  <c r="F49" i="12"/>
  <c r="D186" i="12"/>
  <c r="D195" i="12"/>
  <c r="D196" i="12"/>
  <c r="D193" i="12"/>
  <c r="D189" i="12"/>
  <c r="D192" i="12"/>
  <c r="D191" i="12"/>
  <c r="D190" i="12"/>
  <c r="D187" i="12"/>
  <c r="D184" i="12"/>
  <c r="D180" i="12"/>
  <c r="D178" i="12"/>
  <c r="D177" i="12"/>
  <c r="D174" i="12"/>
  <c r="D194" i="12"/>
  <c r="D188" i="12"/>
  <c r="D185" i="12"/>
  <c r="D179" i="12"/>
  <c r="D176" i="12"/>
  <c r="D175" i="12"/>
  <c r="D183" i="12"/>
  <c r="D182" i="12"/>
  <c r="D181" i="12"/>
  <c r="F9" i="5" l="1"/>
  <c r="D18" i="59"/>
  <c r="F18" i="59" s="1"/>
  <c r="I18" i="59" s="1"/>
  <c r="J18" i="59" s="1"/>
  <c r="K18" i="59" s="1"/>
  <c r="AB52" i="56"/>
  <c r="D11" i="59"/>
  <c r="F11" i="59" s="1"/>
  <c r="F10" i="59" s="1"/>
  <c r="D4" i="5"/>
  <c r="F4" i="5" s="1"/>
  <c r="F3" i="5" s="1"/>
  <c r="AB99" i="57"/>
  <c r="R24" i="59"/>
  <c r="R22" i="59"/>
  <c r="R25" i="59" l="1"/>
  <c r="D13" i="59"/>
  <c r="F13" i="59" s="1"/>
  <c r="F12" i="59" s="1"/>
  <c r="D6" i="5"/>
  <c r="F6" i="5" s="1"/>
  <c r="F5" i="5" s="1"/>
  <c r="D17" i="59"/>
  <c r="F17" i="59" s="1"/>
  <c r="D8" i="5"/>
  <c r="F8" i="5" s="1"/>
  <c r="F7" i="5" s="1"/>
  <c r="G20" i="59"/>
  <c r="H11" i="59"/>
  <c r="F11" i="5" l="1"/>
  <c r="F15" i="5" s="1"/>
  <c r="F17" i="5" s="1"/>
  <c r="I13" i="59"/>
  <c r="H20" i="59"/>
  <c r="H23" i="59" s="1"/>
  <c r="F16" i="59"/>
  <c r="F20" i="59" s="1"/>
  <c r="G24" i="59"/>
  <c r="G23" i="59"/>
  <c r="G22" i="59"/>
  <c r="F14" i="5" l="1"/>
  <c r="F13" i="5"/>
  <c r="F12" i="5" s="1"/>
  <c r="H24" i="59"/>
  <c r="H22" i="59"/>
  <c r="I20" i="59"/>
  <c r="J13" i="59"/>
  <c r="M17" i="59"/>
  <c r="F23" i="59"/>
  <c r="F22" i="59"/>
  <c r="F24" i="59"/>
  <c r="G25" i="59"/>
  <c r="H25" i="59"/>
  <c r="K13" i="59" l="1"/>
  <c r="J20" i="59"/>
  <c r="I24" i="59"/>
  <c r="I23" i="59"/>
  <c r="I22" i="59"/>
  <c r="F21" i="59"/>
  <c r="F25" i="59" s="1"/>
  <c r="H28" i="59" s="1"/>
  <c r="N17" i="59"/>
  <c r="I25" i="59" l="1"/>
  <c r="G28" i="59"/>
  <c r="G29" i="59" s="1"/>
  <c r="H29" i="59" s="1"/>
  <c r="J22" i="59"/>
  <c r="J24" i="59"/>
  <c r="J23" i="59"/>
  <c r="K20" i="59"/>
  <c r="L13" i="59"/>
  <c r="R28" i="59"/>
  <c r="I28" i="59"/>
  <c r="O17" i="59"/>
  <c r="K22" i="59" l="1"/>
  <c r="K23" i="59"/>
  <c r="K24" i="59"/>
  <c r="K25" i="59" s="1"/>
  <c r="J25" i="59"/>
  <c r="M13" i="59"/>
  <c r="L20" i="59"/>
  <c r="I29" i="59"/>
  <c r="P17" i="59"/>
  <c r="J28" i="59" l="1"/>
  <c r="J29" i="59" s="1"/>
  <c r="K28" i="59"/>
  <c r="L24" i="59"/>
  <c r="L23" i="59"/>
  <c r="L22" i="59"/>
  <c r="N13" i="59"/>
  <c r="M20" i="59"/>
  <c r="L25" i="59" l="1"/>
  <c r="K29" i="59"/>
  <c r="L28" i="59"/>
  <c r="L29" i="59" s="1"/>
  <c r="M23" i="59"/>
  <c r="M22" i="59"/>
  <c r="M24" i="59"/>
  <c r="M25" i="59" s="1"/>
  <c r="O13" i="59"/>
  <c r="N20" i="59"/>
  <c r="P13" i="59" l="1"/>
  <c r="O20" i="59"/>
  <c r="N23" i="59"/>
  <c r="N22" i="59"/>
  <c r="N24" i="59"/>
  <c r="N25" i="59" s="1"/>
  <c r="M28" i="59"/>
  <c r="M29" i="59" s="1"/>
  <c r="N28" i="59" l="1"/>
  <c r="N29" i="59" s="1"/>
  <c r="O23" i="59"/>
  <c r="O22" i="59"/>
  <c r="O24" i="59"/>
  <c r="O25" i="59" s="1"/>
  <c r="Q13" i="59"/>
  <c r="Q20" i="59" s="1"/>
  <c r="P20" i="59"/>
  <c r="P23" i="59" l="1"/>
  <c r="P22" i="59"/>
  <c r="P24" i="59"/>
  <c r="Q23" i="59"/>
  <c r="Q22" i="59"/>
  <c r="Q24" i="59"/>
  <c r="O28" i="59"/>
  <c r="O29" i="59" s="1"/>
  <c r="P25" i="59" l="1"/>
  <c r="Q25" i="59"/>
  <c r="P28" i="59"/>
  <c r="P29" i="59" s="1"/>
  <c r="Q28" i="59" l="1"/>
  <c r="Q29" i="59" s="1"/>
  <c r="R29" i="59" s="1"/>
  <c r="F16" i="5" l="1"/>
  <c r="F19" i="5" s="1"/>
  <c r="F26" i="59" l="1"/>
  <c r="H26" i="59" l="1"/>
  <c r="H27" i="59" s="1"/>
  <c r="G26" i="59"/>
  <c r="G27" i="59" s="1"/>
  <c r="I26" i="59"/>
  <c r="I27" i="59" s="1"/>
  <c r="Q26" i="59"/>
  <c r="Q27" i="59" s="1"/>
  <c r="R26" i="59"/>
  <c r="R27" i="59" s="1"/>
  <c r="M26" i="59"/>
  <c r="M27" i="59" s="1"/>
  <c r="K26" i="59"/>
  <c r="K27" i="59" s="1"/>
  <c r="F27" i="59"/>
  <c r="N26" i="59"/>
  <c r="N27" i="59" s="1"/>
  <c r="O26" i="59"/>
  <c r="O27" i="59" s="1"/>
  <c r="P26" i="59"/>
  <c r="P27" i="59" s="1"/>
  <c r="J26" i="59"/>
  <c r="J27" i="59" s="1"/>
  <c r="L26" i="59"/>
  <c r="L27" i="59" s="1"/>
</calcChain>
</file>

<file path=xl/sharedStrings.xml><?xml version="1.0" encoding="utf-8"?>
<sst xmlns="http://schemas.openxmlformats.org/spreadsheetml/2006/main" count="1210" uniqueCount="485">
  <si>
    <t>CANT</t>
  </si>
  <si>
    <t>ITEM</t>
  </si>
  <si>
    <t>UND</t>
  </si>
  <si>
    <t>Valor total</t>
  </si>
  <si>
    <t>m2</t>
  </si>
  <si>
    <t>A</t>
  </si>
  <si>
    <t>DESCRIPCIÓN</t>
  </si>
  <si>
    <t>CONTROL DE REVISIONES</t>
  </si>
  <si>
    <t>REV</t>
  </si>
  <si>
    <t>FECHA
(dd-mm-aaaa) </t>
  </si>
  <si>
    <t>CONTROL DE COPIAS</t>
  </si>
  <si>
    <t>Firma:</t>
  </si>
  <si>
    <t>ITEM DE PAGO</t>
  </si>
  <si>
    <t>mes</t>
  </si>
  <si>
    <t>m</t>
  </si>
  <si>
    <t>Desmonte y limpieza</t>
  </si>
  <si>
    <t>Descapote de capa orgánica</t>
  </si>
  <si>
    <t>m3</t>
  </si>
  <si>
    <t>un</t>
  </si>
  <si>
    <t>UN</t>
  </si>
  <si>
    <t>%</t>
  </si>
  <si>
    <t>Administración</t>
  </si>
  <si>
    <t>Utilidad</t>
  </si>
  <si>
    <t>Imprevistos</t>
  </si>
  <si>
    <t>Costo directo</t>
  </si>
  <si>
    <t>COSTO TOTAL</t>
  </si>
  <si>
    <t>kg</t>
  </si>
  <si>
    <t>Acero de refuerzo</t>
  </si>
  <si>
    <t>A. I. U. (sugerido)</t>
  </si>
  <si>
    <t>ESTUDIOS Y DISEÑOS DEFINITIVOS PARA CONSTRUCCIÓN DE LAS OBRAS DEL PLAN DE MANEJO HIDROSEDIMENTOLÓGICO Y AMBIENTAL DEL SISTEMA DEL CANAL DEL DIQUE</t>
  </si>
  <si>
    <t>EVALUACION DE CANTIDADES DE OBRA Y LOS PRESUPUESTOS PRELIMINARES DE CONSTRUCCION Y OPERACIÓN DE LAS OBRAS PROPUESTAS</t>
  </si>
  <si>
    <t>BOGOTÁ,  ABRIL DEL 2016</t>
  </si>
  <si>
    <t>Emitido para comentarios internos</t>
  </si>
  <si>
    <t>Archivo</t>
  </si>
  <si>
    <t>Elaboró: 
Ervin C. Pérez M.
Cargo:Ingeniero de Proyectos</t>
  </si>
  <si>
    <t>Revisó:
Alvaro Díaz
Cargo: Director Técnico</t>
  </si>
  <si>
    <t>Aprobó:
Fortunato Carvajal
Cargo: Director Proyecto</t>
  </si>
  <si>
    <t>Ha</t>
  </si>
  <si>
    <t>Geotextil NT 2500</t>
  </si>
  <si>
    <t>m3-km</t>
  </si>
  <si>
    <t>Concreto ciclópeo</t>
  </si>
  <si>
    <t>Puerta metálica</t>
  </si>
  <si>
    <t>día</t>
  </si>
  <si>
    <t>dia</t>
  </si>
  <si>
    <t>INSUMOS</t>
  </si>
  <si>
    <t>V. UNITARIO</t>
  </si>
  <si>
    <t>Acarreo</t>
  </si>
  <si>
    <t>Acarreo de material afirmado (Cantera Buenavista)</t>
  </si>
  <si>
    <t>Acarreo de material afirmado (Cantera Cascajal)</t>
  </si>
  <si>
    <t>Acarreo de material afirmado (Cantera sugerida Gravitrans)</t>
  </si>
  <si>
    <t>gal</t>
  </si>
  <si>
    <t>Acero de refuerzo Fy 4200 Kg/cm2 - insumo</t>
  </si>
  <si>
    <t>glb</t>
  </si>
  <si>
    <t>Afirmado</t>
  </si>
  <si>
    <t>Afirmado - Cantera sugerida Buenavista</t>
  </si>
  <si>
    <t>Afirmado - Cantera sugerida Cascajal</t>
  </si>
  <si>
    <t>Afirmado - Cantera sugerida Transagrecar</t>
  </si>
  <si>
    <t>Agua</t>
  </si>
  <si>
    <t>Lts</t>
  </si>
  <si>
    <t>Alambre</t>
  </si>
  <si>
    <t>Alambre de púas calibre 14-rollo por 500m</t>
  </si>
  <si>
    <t>Alambre negro</t>
  </si>
  <si>
    <t>Anclaje 1/2" L=0,40 m</t>
  </si>
  <si>
    <t>Angulo  2  1/2" X 2 1/2" x 0,10 (6.00m)</t>
  </si>
  <si>
    <t>Antisol</t>
  </si>
  <si>
    <t>Árbol frutal tipo mango o similar</t>
  </si>
  <si>
    <t>Árbol maderable tipo roble o similar</t>
  </si>
  <si>
    <t>Arena de dragado</t>
  </si>
  <si>
    <t>Arena de rio</t>
  </si>
  <si>
    <t>Arrancador de dos pulsadores</t>
  </si>
  <si>
    <t>Arrancador de dos pulsadores - 1Hp</t>
  </si>
  <si>
    <t>Ayudante</t>
  </si>
  <si>
    <t>Ayudante eléctrico</t>
  </si>
  <si>
    <t>Base granular</t>
  </si>
  <si>
    <t>Bolsa para bolsacreto</t>
  </si>
  <si>
    <t>Bentonita</t>
  </si>
  <si>
    <t>Bisagra tipo T  2 1/4"</t>
  </si>
  <si>
    <t>Bolsacreto</t>
  </si>
  <si>
    <t>Bolsas de lona</t>
  </si>
  <si>
    <t>Bomba eléctrica sumergible Potencia 1.00 HP</t>
  </si>
  <si>
    <t>Bomba eléctrica sumergible Potencia 2.00 HP</t>
  </si>
  <si>
    <t>$/hora</t>
  </si>
  <si>
    <t>Cable de cobre #12 AWG, conectores, marquillas y accesorios</t>
  </si>
  <si>
    <t>Cadenero 1</t>
  </si>
  <si>
    <t>Cadenero 2</t>
  </si>
  <si>
    <t>Candado</t>
  </si>
  <si>
    <t>Cemento gris (bulto 50 kg)</t>
  </si>
  <si>
    <t>Charnela rectangular h=1,0 m ; a=1,5 m</t>
  </si>
  <si>
    <t>Charnela rectangular h=1,0 m ; a=1.0 m</t>
  </si>
  <si>
    <t>Charnela rectangular h=1,0 m ; a=2 m</t>
  </si>
  <si>
    <t>Charnela rectangular h=1,0 m ; a=2.50 m</t>
  </si>
  <si>
    <t>Charnela rectangular h=1,0 m ; a=3 m</t>
  </si>
  <si>
    <t>Charnela rectangular h=1,5 m ; a=1.5 m</t>
  </si>
  <si>
    <t>Charnela rectangular h=2,0 m ; a=2,0 m</t>
  </si>
  <si>
    <t>Charnela, tipo pestaña, redonda  D=0,90 m</t>
  </si>
  <si>
    <t>Cinta tipo Sika O-22 o equivalente (rollo por 15m)</t>
  </si>
  <si>
    <t>Cinta tipo Sika V-15 o equivalente (rollo por 30m)</t>
  </si>
  <si>
    <t>$/Hora</t>
  </si>
  <si>
    <t>Concreto 14 Mpa</t>
  </si>
  <si>
    <t>Concreto 180 kg/cm2</t>
  </si>
  <si>
    <t>Concreto de 140 kg/cm2</t>
  </si>
  <si>
    <t>Concreto de 210 kg/cm2</t>
  </si>
  <si>
    <t>Concreto de 280 kg/cm2</t>
  </si>
  <si>
    <t>Concreto de limpieza de 140 kg/cm2</t>
  </si>
  <si>
    <t>Correa en V</t>
  </si>
  <si>
    <t>Durmiente ordinario 2,90x0,04x0,04</t>
  </si>
  <si>
    <t>Elementos de fijación 1"</t>
  </si>
  <si>
    <t>Elementos para instalación</t>
  </si>
  <si>
    <t>Elementos para instalación - Charnela 1*1</t>
  </si>
  <si>
    <t>Elementos para instalación - Charnela 1*2</t>
  </si>
  <si>
    <t>Elementos para instalación - Charnela 1*1,50</t>
  </si>
  <si>
    <t>Elementos para instalación - Charnela 1*2,50</t>
  </si>
  <si>
    <t>Elementos para instalación - Charnela 1*3</t>
  </si>
  <si>
    <t>Elementos para instalación - Charnela 1,50*1,50</t>
  </si>
  <si>
    <t>Elementos para instalación - Charnela 2*2</t>
  </si>
  <si>
    <t>Elementos para instalación - Charnela diámetro 0,90m</t>
  </si>
  <si>
    <t>Equipo de oxicorte</t>
  </si>
  <si>
    <t>Equipo de soldadura</t>
  </si>
  <si>
    <t>Dia</t>
  </si>
  <si>
    <t>Etiqueta de identificación</t>
  </si>
  <si>
    <t>Fertilizantes y plaguicidas</t>
  </si>
  <si>
    <t>Filtro de aceite</t>
  </si>
  <si>
    <t>Filtro de aire</t>
  </si>
  <si>
    <t>Filtro de cobustibe</t>
  </si>
  <si>
    <t>Formaleta</t>
  </si>
  <si>
    <t>Formaleta de borde</t>
  </si>
  <si>
    <t>m2/dia</t>
  </si>
  <si>
    <t>Geotextil NT 1600</t>
  </si>
  <si>
    <t>Geotextil NT 2500 - insumo</t>
  </si>
  <si>
    <t>Grafil para mampostería</t>
  </si>
  <si>
    <t>Grama</t>
  </si>
  <si>
    <t>Grapas</t>
  </si>
  <si>
    <t>lb</t>
  </si>
  <si>
    <t>Grava 1/4"</t>
  </si>
  <si>
    <t>Grúa telescópica</t>
  </si>
  <si>
    <t>Herramienta menor</t>
  </si>
  <si>
    <t>Impermeabilizante integral</t>
  </si>
  <si>
    <t>Inmunizante tipo Merulex o similar - Cuñete</t>
  </si>
  <si>
    <t>Lámina de icopor de 1.00*1.00*0.01</t>
  </si>
  <si>
    <t>Liston en madera e=0,01 m (2.00 x 0.10)</t>
  </si>
  <si>
    <t>Luminaria tipo T5 1x54W o similar</t>
  </si>
  <si>
    <t>Malla electrosoldada - insumo</t>
  </si>
  <si>
    <t>Malla eslabonada - Rollo por 1.80*10m de 8cm*10cm</t>
  </si>
  <si>
    <t>Malla triple torsión</t>
  </si>
  <si>
    <t>Mamposteria</t>
  </si>
  <si>
    <t>Manguera de descarga</t>
  </si>
  <si>
    <t>Manguera de descarga - Bomba 250l/s</t>
  </si>
  <si>
    <t>Manguera de descarga - diám. Mayor</t>
  </si>
  <si>
    <t>Manguera flexible reforzada 2"</t>
  </si>
  <si>
    <t>Manto edil foil e=3mm</t>
  </si>
  <si>
    <t>Manto Temporal para control de erosión</t>
  </si>
  <si>
    <t>Martillo percutor</t>
  </si>
  <si>
    <t>Material de Cantera</t>
  </si>
  <si>
    <t>Material de Cantera Tramo Santa Lucía - Villa Rosa</t>
  </si>
  <si>
    <t>Niple galvanizado diámetro 1"</t>
  </si>
  <si>
    <t>Oficial</t>
  </si>
  <si>
    <t>Oficial eléctrico</t>
  </si>
  <si>
    <t>Operador de Red</t>
  </si>
  <si>
    <t>Pañete impermeabilizado</t>
  </si>
  <si>
    <t>Perforación en suelo</t>
  </si>
  <si>
    <t>Piedra media zonga &lt; 30cm</t>
  </si>
  <si>
    <t>Piedra media zonga 0.30-0.40m Tramo Santa Lucía - Villa Rosa</t>
  </si>
  <si>
    <t>Pintura</t>
  </si>
  <si>
    <t>Pintura anticorrosiva</t>
  </si>
  <si>
    <t>Platina 1/4" x0,15x0,15 m</t>
  </si>
  <si>
    <t>Platina 3/8" x0,40x0,10 m</t>
  </si>
  <si>
    <t>Poste en madera L= 4.00M; Diám. 0.10M</t>
  </si>
  <si>
    <t>Puesta a tierra, varilla 5/8", registro, cable de cobre #10 AWG, conector varilla, cable y accesorios</t>
  </si>
  <si>
    <t>Puntilla</t>
  </si>
  <si>
    <t>$/dia</t>
  </si>
  <si>
    <t>Retroexcavadora tipo 310K de llantas</t>
  </si>
  <si>
    <t>Sika grout 212 (tarro por 30kg)</t>
  </si>
  <si>
    <t>Sikaflex - Cartucho por 300cc</t>
  </si>
  <si>
    <t>Sikaflex-1CSL (cartucho de 300cc)</t>
  </si>
  <si>
    <t>Soldadura</t>
  </si>
  <si>
    <t>Suministro e instalación grava 3" Tramo Santa Lucía Villa Rosa</t>
  </si>
  <si>
    <t>Suministro e instalación grava 3" - G02</t>
  </si>
  <si>
    <t>Suministro e instalación grava 3" - G03</t>
  </si>
  <si>
    <t>Taladro rotopercutor</t>
  </si>
  <si>
    <t>Tapón en madera - diámetro variable</t>
  </si>
  <si>
    <t>Tierra negra</t>
  </si>
  <si>
    <t>Topografia  Equipo</t>
  </si>
  <si>
    <t>Topografo</t>
  </si>
  <si>
    <t>Triturado 3/4"</t>
  </si>
  <si>
    <t>Tuberia en concreto clase 2 - 36" (0,90 m)</t>
  </si>
  <si>
    <t>Vibrador para concretos</t>
  </si>
  <si>
    <t>Volqueta 15 m3</t>
  </si>
  <si>
    <t>Arena para concreto</t>
  </si>
  <si>
    <t>fm</t>
  </si>
  <si>
    <t>APUS ANIDADOS</t>
  </si>
  <si>
    <t>11 P</t>
  </si>
  <si>
    <t>FECHA</t>
  </si>
  <si>
    <t>MAYO 2016</t>
  </si>
  <si>
    <t>#</t>
  </si>
  <si>
    <t>ESP</t>
  </si>
  <si>
    <t>P 11.2</t>
  </si>
  <si>
    <t>Equipo para batimetría</t>
  </si>
  <si>
    <t>Campamento de obra tipo oficina 20´ - Inc. Aire acondicionado</t>
  </si>
  <si>
    <t>Campamento de obra tipo bodega 20´ - Inc. Aire acondicionado</t>
  </si>
  <si>
    <t>Baño de obra para oficina - Inc. 2 aseos</t>
  </si>
  <si>
    <t>Baño de obra para obra - Inc. 2 aseos</t>
  </si>
  <si>
    <t>Vara tipo corredor - 3M</t>
  </si>
  <si>
    <t>Repisa en ordinario - 3M</t>
  </si>
  <si>
    <t>INV 630.13</t>
  </si>
  <si>
    <t>INV 630.6</t>
  </si>
  <si>
    <t>INV 900.13</t>
  </si>
  <si>
    <t>INV 900.2</t>
  </si>
  <si>
    <t>Extracción de pilotes en madera</t>
  </si>
  <si>
    <t>1 P</t>
  </si>
  <si>
    <t>15 P</t>
  </si>
  <si>
    <t>P 1.2</t>
  </si>
  <si>
    <t>10 P REV 1</t>
  </si>
  <si>
    <t>P 10.1</t>
  </si>
  <si>
    <t>Geotextil no tejido tipo NT 2500 o similar</t>
  </si>
  <si>
    <t>P 15.1</t>
  </si>
  <si>
    <t>10A</t>
  </si>
  <si>
    <t>Bomba para concreto</t>
  </si>
  <si>
    <t>Mixer - 6M3</t>
  </si>
  <si>
    <t>Máquina para coser geotextil</t>
  </si>
  <si>
    <t>Formaleta textil tipo Colchacreto articulado o similar</t>
  </si>
  <si>
    <t>Hilo de poliester</t>
  </si>
  <si>
    <t>Siembra de árbol maderable tipo Roble o similar</t>
  </si>
  <si>
    <t>Siembra de árbol frutal tipo Mango o similar</t>
  </si>
  <si>
    <t>30 P</t>
  </si>
  <si>
    <t>P 30.1</t>
  </si>
  <si>
    <t>P 30.2</t>
  </si>
  <si>
    <t>Alquiler de remolcador (400hp - Cap. 1.200 Ton)</t>
  </si>
  <si>
    <t>Alquiler de barcaza tipo bongo (Cap. 180 Ton)</t>
  </si>
  <si>
    <t>Alquiler de remolcador (400hp - Cap. 1.200 Ton) más barcaza (Cap. 180 Ton)</t>
  </si>
  <si>
    <t>37 P</t>
  </si>
  <si>
    <t>37.01.01</t>
  </si>
  <si>
    <t>40 P</t>
  </si>
  <si>
    <t>P 40.1</t>
  </si>
  <si>
    <t>38 P</t>
  </si>
  <si>
    <t>38.01.01</t>
  </si>
  <si>
    <t>12 P</t>
  </si>
  <si>
    <t>P 12.2</t>
  </si>
  <si>
    <t>Equipo para transporte fluvial</t>
  </si>
  <si>
    <t>Recuperación manual de talud con bolsas rellenas con material común</t>
  </si>
  <si>
    <t>Excavación para conformación de piscinas en botadero</t>
  </si>
  <si>
    <t>P 10.3</t>
  </si>
  <si>
    <t>P 11.3</t>
  </si>
  <si>
    <t>Excavación Mecánica (incl. Retiro)</t>
  </si>
  <si>
    <t>39 P</t>
  </si>
  <si>
    <t>39.01.01</t>
  </si>
  <si>
    <t>Localización y replanteo topográfico</t>
  </si>
  <si>
    <t>Localización y replanteo batimétrico</t>
  </si>
  <si>
    <t>Excavación Mecánica bajo agua (incl. Retiro)</t>
  </si>
  <si>
    <t>P 10.4</t>
  </si>
  <si>
    <t>COSTO POR HORA DE BUZO</t>
  </si>
  <si>
    <t>HORAS POR DIA</t>
  </si>
  <si>
    <t>DIAS PARA INST. COLCHACRETO</t>
  </si>
  <si>
    <t>COSTO POR DIA DE BUZO</t>
  </si>
  <si>
    <t>COSTO TOTAL DE BUZO</t>
  </si>
  <si>
    <t>COSTO POR DIA DE EQUIPO PARA BUZO</t>
  </si>
  <si>
    <t>COSTO TOTAL DE EQUIPO PARA BUZO</t>
  </si>
  <si>
    <t>COSTO TOTAL BUZO+EQUIPO</t>
  </si>
  <si>
    <t>CANT. DE COLCHACRETO (M2)</t>
  </si>
  <si>
    <t>COSTO DE BUZO+EQUIPO POR M2</t>
  </si>
  <si>
    <t>Buzo (inc. equipo)</t>
  </si>
  <si>
    <t>COSTO DE BUZO+EQUIPO POR DIA</t>
  </si>
  <si>
    <t>POR SEGURIDAD SE DEBEN TENER DOS BUZOS</t>
  </si>
  <si>
    <t>COSTO TOTAL BUZO+EQUIPO (2)</t>
  </si>
  <si>
    <t>Roca diámetro 0.20m a 0.40m; peso 10 y 60kg</t>
  </si>
  <si>
    <t>Tuberia PVC-S 4"</t>
  </si>
  <si>
    <t>Protección de talud mediante formaleta textil tipo Colchacreto articulado o similar – inc. concreto fluido 20N/mm2 (2.900psi).</t>
  </si>
  <si>
    <t>Concreto 20N/mm2 (2.900psi) fluido para formaleta textil</t>
  </si>
  <si>
    <t>Buldócer (incl. Movilización y desmovilización)</t>
  </si>
  <si>
    <t>Carrotanque 10000 Lts (incl. Movilización y desmovilización)</t>
  </si>
  <si>
    <t>Compactador llantas (incl. Movilización y desmovilización)</t>
  </si>
  <si>
    <t>Compactador vibratorio (incl. Movilización y desmovilización)</t>
  </si>
  <si>
    <t>Compresor de dos martillos (incl. Movilización y desmovilización)</t>
  </si>
  <si>
    <t>cortadora de pavimento (incl. Movilización y desmovilización)</t>
  </si>
  <si>
    <t>Compactador manual de rodillo (incl. Movilización y desmovilización)</t>
  </si>
  <si>
    <t>Mezcladora (incl. Movilización y desmovilización)</t>
  </si>
  <si>
    <t>Motobomba  (incl. Movilización y desmovilización)</t>
  </si>
  <si>
    <t>Motoniveladora  (incl. Movilización y desmovilización)</t>
  </si>
  <si>
    <t>Motosierra  (incl. Movilización y desmovilización)</t>
  </si>
  <si>
    <t>Pulidora electrica (incl. Movilización y desmovilización)</t>
  </si>
  <si>
    <t>Rana (incl. Movilización y desmovilización)</t>
  </si>
  <si>
    <t>Retrocargador (incl. Movilización y desmovilización)</t>
  </si>
  <si>
    <t>Retroexcavadora en orugas (incl. Movilización y desmovilización)</t>
  </si>
  <si>
    <t>Relleno manual  con material de excavación</t>
  </si>
  <si>
    <t>2 P REV 1</t>
  </si>
  <si>
    <t>P 2.3</t>
  </si>
  <si>
    <t>Suministro e instalación de afirmado</t>
  </si>
  <si>
    <t>INV 311.13</t>
  </si>
  <si>
    <t>INV 311.1</t>
  </si>
  <si>
    <t>Excavación para reparación de pavimento asfáltico existente incluyendo el corte, la remoción de las capas asfálticas y de las subyacentes (inc. retiro)</t>
  </si>
  <si>
    <t>INV 465.13</t>
  </si>
  <si>
    <t>INV 465.1</t>
  </si>
  <si>
    <t>Sub base granular</t>
  </si>
  <si>
    <t>INV 320.13</t>
  </si>
  <si>
    <t>INV 320.1</t>
  </si>
  <si>
    <t>INV 330.13</t>
  </si>
  <si>
    <t>INV 330.1</t>
  </si>
  <si>
    <t>Mezcla densa en caliente tipo MDC-2</t>
  </si>
  <si>
    <t>INV 400.13</t>
  </si>
  <si>
    <t>INV 400.1</t>
  </si>
  <si>
    <t>Vibrocompactador (inc. movilización y desmovilización)</t>
  </si>
  <si>
    <t>Subbase granular - insumo (incl. Acarreo)</t>
  </si>
  <si>
    <t>Base granular - insumo (inc. Acarreo)</t>
  </si>
  <si>
    <t>Mezcla Asfáltica en Caliente tipo MDC-2 - insumo</t>
  </si>
  <si>
    <t>EXCAVACIONES A MAQUINA SIN RETIRO</t>
  </si>
  <si>
    <t>M3</t>
  </si>
  <si>
    <t>RECUPERACION DIQUE</t>
  </si>
  <si>
    <t>M2</t>
  </si>
  <si>
    <t>ROCERIA EN RASTROJO BAJO</t>
  </si>
  <si>
    <t>Valor Unitario (Referencia)</t>
  </si>
  <si>
    <t>PRELIMINARES</t>
  </si>
  <si>
    <t xml:space="preserve">REFUERZO GEOTECNICO </t>
  </si>
  <si>
    <t>SUMINISTRO, CONSTRUCCION Y CONFORMACION DE DIQUES CON MATERIAL TRANSPORTADO AL 90%PM. INCLUYE TRANSPORTE</t>
  </si>
  <si>
    <t xml:space="preserve">PRESUPUESTO GENERAL </t>
  </si>
  <si>
    <t>1.1</t>
  </si>
  <si>
    <t>2.1</t>
  </si>
  <si>
    <t>3.1</t>
  </si>
  <si>
    <t>3.2</t>
  </si>
  <si>
    <t>RETIRO DEL MATERIAL EXCAVADO CON CARGUE EN VOLQUETA A MAQUINA HASTA LOS SITIOS DE DISPOSICION FINAL AUTORIZADOS</t>
  </si>
  <si>
    <t xml:space="preserve">LOCALIZACION Y REPLANTEO </t>
  </si>
  <si>
    <r>
      <rPr>
        <b/>
        <sz val="6"/>
        <rFont val="Calibri"/>
        <family val="1"/>
      </rPr>
      <t>No. ITEM:</t>
    </r>
  </si>
  <si>
    <r>
      <rPr>
        <b/>
        <sz val="6"/>
        <rFont val="Calibri"/>
        <family val="1"/>
      </rPr>
      <t>DESC. ITEM:</t>
    </r>
  </si>
  <si>
    <r>
      <rPr>
        <b/>
        <sz val="6"/>
        <rFont val="Calibri"/>
        <family val="1"/>
      </rPr>
      <t>UNIDAD:</t>
    </r>
  </si>
  <si>
    <r>
      <rPr>
        <b/>
        <sz val="6"/>
        <rFont val="Calibri"/>
        <family val="1"/>
      </rPr>
      <t>M3</t>
    </r>
  </si>
  <si>
    <r>
      <rPr>
        <b/>
        <sz val="6"/>
        <rFont val="Calibri"/>
        <family val="1"/>
      </rPr>
      <t>CANT:</t>
    </r>
  </si>
  <si>
    <r>
      <rPr>
        <b/>
        <sz val="6"/>
        <rFont val="Calibri"/>
        <family val="1"/>
      </rPr>
      <t>I. EQUIPO</t>
    </r>
  </si>
  <si>
    <r>
      <rPr>
        <b/>
        <sz val="6"/>
        <rFont val="Calibri"/>
        <family val="1"/>
      </rPr>
      <t>ID</t>
    </r>
  </si>
  <si>
    <r>
      <rPr>
        <b/>
        <sz val="6"/>
        <rFont val="Calibri"/>
        <family val="1"/>
      </rPr>
      <t>DESCRIPCIÓN</t>
    </r>
  </si>
  <si>
    <r>
      <rPr>
        <b/>
        <sz val="6"/>
        <rFont val="Calibri"/>
        <family val="1"/>
      </rPr>
      <t>TIPO</t>
    </r>
  </si>
  <si>
    <r>
      <rPr>
        <b/>
        <sz val="6"/>
        <rFont val="Calibri"/>
        <family val="1"/>
      </rPr>
      <t>TARIFA/HORA</t>
    </r>
  </si>
  <si>
    <r>
      <rPr>
        <b/>
        <sz val="6"/>
        <rFont val="Calibri"/>
        <family val="1"/>
      </rPr>
      <t>RENDIMIENTO</t>
    </r>
  </si>
  <si>
    <r>
      <rPr>
        <b/>
        <sz val="6"/>
        <rFont val="Calibri"/>
        <family val="1"/>
      </rPr>
      <t>VALOR - UNIT.</t>
    </r>
  </si>
  <si>
    <r>
      <rPr>
        <sz val="6"/>
        <rFont val="Calibri"/>
        <family val="1"/>
      </rPr>
      <t>E16</t>
    </r>
  </si>
  <si>
    <r>
      <rPr>
        <sz val="6"/>
        <rFont val="Calibri"/>
        <family val="1"/>
      </rPr>
      <t>Retroexcavadora de oruga</t>
    </r>
  </si>
  <si>
    <r>
      <rPr>
        <sz val="6"/>
        <rFont val="Calibri"/>
        <family val="1"/>
      </rPr>
      <t>M. PESADA</t>
    </r>
  </si>
  <si>
    <r>
      <rPr>
        <sz val="6"/>
        <rFont val="Calibri"/>
        <family val="1"/>
      </rPr>
      <t>$                                     -</t>
    </r>
  </si>
  <si>
    <r>
      <rPr>
        <sz val="6"/>
        <rFont val="Calibri"/>
        <family val="1"/>
      </rPr>
      <t>$                                        -</t>
    </r>
  </si>
  <si>
    <r>
      <rPr>
        <sz val="6"/>
        <rFont val="Calibri"/>
        <family val="1"/>
      </rPr>
      <t>HM</t>
    </r>
  </si>
  <si>
    <r>
      <rPr>
        <sz val="6"/>
        <rFont val="Calibri"/>
        <family val="1"/>
      </rPr>
      <t>HERRAMIENTA MENOR</t>
    </r>
  </si>
  <si>
    <r>
      <rPr>
        <b/>
        <sz val="6"/>
        <rFont val="Calibri"/>
        <family val="1"/>
      </rPr>
      <t>SUB-TOTAL</t>
    </r>
  </si>
  <si>
    <r>
      <rPr>
        <b/>
        <sz val="6"/>
        <rFont val="Calibri"/>
        <family val="1"/>
      </rPr>
      <t>II. MATERIALES EN OBRA</t>
    </r>
  </si>
  <si>
    <r>
      <rPr>
        <b/>
        <sz val="6"/>
        <rFont val="Calibri"/>
        <family val="1"/>
      </rPr>
      <t>UNIDAD</t>
    </r>
  </si>
  <si>
    <r>
      <rPr>
        <b/>
        <sz val="6"/>
        <rFont val="Calibri"/>
        <family val="1"/>
      </rPr>
      <t>PRECIO - UNIT.</t>
    </r>
  </si>
  <si>
    <r>
      <rPr>
        <b/>
        <sz val="6"/>
        <rFont val="Calibri"/>
        <family val="1"/>
      </rPr>
      <t>CANTIDAD</t>
    </r>
  </si>
  <si>
    <r>
      <rPr>
        <sz val="6"/>
        <rFont val="Calibri"/>
        <family val="1"/>
      </rPr>
      <t>M7</t>
    </r>
  </si>
  <si>
    <r>
      <rPr>
        <sz val="6"/>
        <rFont val="Calibri"/>
        <family val="1"/>
      </rPr>
      <t>Pago de derechos de Botadero con Licencia de</t>
    </r>
  </si>
  <si>
    <r>
      <rPr>
        <sz val="6"/>
        <rFont val="Calibri"/>
        <family val="1"/>
      </rPr>
      <t>m3</t>
    </r>
  </si>
  <si>
    <r>
      <rPr>
        <b/>
        <sz val="6"/>
        <rFont val="Calibri"/>
        <family val="1"/>
      </rPr>
      <t>III. TRANSPORTES</t>
    </r>
  </si>
  <si>
    <r>
      <rPr>
        <b/>
        <sz val="6"/>
        <rFont val="Calibri"/>
        <family val="1"/>
      </rPr>
      <t>MATERIAL</t>
    </r>
  </si>
  <si>
    <r>
      <rPr>
        <b/>
        <sz val="6"/>
        <rFont val="Calibri"/>
        <family val="1"/>
      </rPr>
      <t xml:space="preserve">VOL - PESO O
</t>
    </r>
    <r>
      <rPr>
        <b/>
        <sz val="6"/>
        <rFont val="Calibri"/>
        <family val="1"/>
      </rPr>
      <t>CANT.</t>
    </r>
  </si>
  <si>
    <r>
      <rPr>
        <b/>
        <sz val="6"/>
        <rFont val="Calibri"/>
        <family val="1"/>
      </rPr>
      <t>DISTANCIA</t>
    </r>
  </si>
  <si>
    <r>
      <rPr>
        <b/>
        <sz val="6"/>
        <rFont val="Calibri"/>
        <family val="1"/>
      </rPr>
      <t>M3-KM</t>
    </r>
  </si>
  <si>
    <r>
      <rPr>
        <b/>
        <sz val="6"/>
        <rFont val="Calibri"/>
        <family val="1"/>
      </rPr>
      <t>TARIFA</t>
    </r>
  </si>
  <si>
    <r>
      <rPr>
        <sz val="6"/>
        <rFont val="Calibri"/>
        <family val="1"/>
      </rPr>
      <t>T1</t>
    </r>
  </si>
  <si>
    <r>
      <rPr>
        <sz val="6"/>
        <rFont val="Calibri"/>
        <family val="1"/>
      </rPr>
      <t>TRANS. MATERIAL</t>
    </r>
  </si>
  <si>
    <r>
      <rPr>
        <sz val="6"/>
        <rFont val="Calibri"/>
        <family val="1"/>
      </rPr>
      <t>$                                           -</t>
    </r>
  </si>
  <si>
    <r>
      <rPr>
        <b/>
        <sz val="6"/>
        <rFont val="Calibri"/>
        <family val="1"/>
      </rPr>
      <t>IV. MANO DE OBRA</t>
    </r>
  </si>
  <si>
    <r>
      <rPr>
        <b/>
        <sz val="6"/>
        <rFont val="Calibri"/>
        <family val="1"/>
      </rPr>
      <t>CUADRILLA</t>
    </r>
  </si>
  <si>
    <r>
      <rPr>
        <b/>
        <sz val="6"/>
        <rFont val="Calibri"/>
        <family val="1"/>
      </rPr>
      <t>JORNAL TOTAL</t>
    </r>
  </si>
  <si>
    <r>
      <rPr>
        <sz val="6"/>
        <rFont val="Calibri"/>
        <family val="1"/>
      </rPr>
      <t>C3</t>
    </r>
  </si>
  <si>
    <r>
      <rPr>
        <sz val="6"/>
        <rFont val="Calibri"/>
        <family val="1"/>
      </rPr>
      <t>CUAD. OC 1:4</t>
    </r>
  </si>
  <si>
    <r>
      <rPr>
        <sz val="6"/>
        <rFont val="Calibri"/>
        <family val="1"/>
      </rPr>
      <t>JOR</t>
    </r>
  </si>
  <si>
    <r>
      <rPr>
        <b/>
        <sz val="6"/>
        <rFont val="Calibri"/>
        <family val="1"/>
      </rPr>
      <t>TOTAL COSTO DIRECTO</t>
    </r>
  </si>
  <si>
    <r>
      <rPr>
        <b/>
        <sz val="6"/>
        <rFont val="Calibri"/>
        <family val="1"/>
      </rPr>
      <t>M2</t>
    </r>
  </si>
  <si>
    <r>
      <rPr>
        <sz val="6"/>
        <rFont val="Calibri"/>
        <family val="1"/>
      </rPr>
      <t>M11</t>
    </r>
  </si>
  <si>
    <r>
      <rPr>
        <sz val="6"/>
        <rFont val="Calibri"/>
        <family val="1"/>
      </rPr>
      <t>Varas de madera</t>
    </r>
  </si>
  <si>
    <r>
      <rPr>
        <sz val="6"/>
        <rFont val="Calibri"/>
        <family val="1"/>
      </rPr>
      <t>und</t>
    </r>
  </si>
  <si>
    <r>
      <rPr>
        <sz val="6"/>
        <rFont val="Calibri"/>
        <family val="1"/>
      </rPr>
      <t>M2</t>
    </r>
  </si>
  <si>
    <r>
      <rPr>
        <sz val="6"/>
        <rFont val="Calibri"/>
        <family val="1"/>
      </rPr>
      <t>Clavos y puntillas variadas</t>
    </r>
  </si>
  <si>
    <r>
      <rPr>
        <sz val="6"/>
        <rFont val="Calibri"/>
        <family val="1"/>
      </rPr>
      <t>Kg</t>
    </r>
  </si>
  <si>
    <r>
      <rPr>
        <sz val="6"/>
        <rFont val="Calibri"/>
        <family val="1"/>
      </rPr>
      <t>M3</t>
    </r>
  </si>
  <si>
    <r>
      <rPr>
        <sz val="6"/>
        <rFont val="Calibri"/>
        <family val="1"/>
      </rPr>
      <t>Alambre negro para amarres</t>
    </r>
  </si>
  <si>
    <r>
      <rPr>
        <sz val="6"/>
        <rFont val="Calibri"/>
        <family val="1"/>
      </rPr>
      <t>M10</t>
    </r>
  </si>
  <si>
    <r>
      <rPr>
        <sz val="6"/>
        <rFont val="Calibri"/>
        <family val="1"/>
      </rPr>
      <t>Polisombra</t>
    </r>
  </si>
  <si>
    <r>
      <rPr>
        <sz val="6"/>
        <rFont val="Calibri"/>
        <family val="1"/>
      </rPr>
      <t>m2</t>
    </r>
  </si>
  <si>
    <r>
      <rPr>
        <sz val="6"/>
        <rFont val="Calibri"/>
        <family val="1"/>
      </rPr>
      <t>M12</t>
    </r>
  </si>
  <si>
    <r>
      <rPr>
        <sz val="6"/>
        <rFont val="Calibri"/>
        <family val="1"/>
      </rPr>
      <t>Señalización preventiva, avisos, vallas</t>
    </r>
  </si>
  <si>
    <r>
      <rPr>
        <sz val="6"/>
        <rFont val="Calibri"/>
        <family val="1"/>
      </rPr>
      <t>Und</t>
    </r>
  </si>
  <si>
    <r>
      <rPr>
        <sz val="6"/>
        <rFont val="Calibri"/>
        <family val="1"/>
      </rPr>
      <t>M13</t>
    </r>
  </si>
  <si>
    <r>
      <rPr>
        <sz val="6"/>
        <rFont val="Calibri"/>
        <family val="1"/>
      </rPr>
      <t>Cinta de seguridad</t>
    </r>
  </si>
  <si>
    <r>
      <rPr>
        <sz val="6"/>
        <rFont val="Calibri"/>
        <family val="1"/>
      </rPr>
      <t>ml</t>
    </r>
  </si>
  <si>
    <r>
      <rPr>
        <b/>
        <sz val="6"/>
        <rFont val="Calibri"/>
        <family val="1"/>
      </rPr>
      <t>$                                       -</t>
    </r>
  </si>
  <si>
    <r>
      <rPr>
        <sz val="6"/>
        <rFont val="Calibri"/>
        <family val="1"/>
      </rPr>
      <t>C1</t>
    </r>
  </si>
  <si>
    <r>
      <rPr>
        <sz val="6"/>
        <rFont val="Calibri"/>
        <family val="1"/>
      </rPr>
      <t>CUAD. TOPOGRAFICA</t>
    </r>
  </si>
  <si>
    <t xml:space="preserve">Localizacion y replanteo </t>
  </si>
  <si>
    <t>ACARREO DE MATERIALES ADICIONAL PARA DISPOSICION EN BOTADEROS</t>
  </si>
  <si>
    <r>
      <rPr>
        <sz val="6"/>
        <rFont val="Calibri"/>
        <family val="1"/>
      </rPr>
      <t>E6</t>
    </r>
  </si>
  <si>
    <r>
      <rPr>
        <sz val="6"/>
        <rFont val="Calibri"/>
        <family val="1"/>
      </rPr>
      <t>Vibrocompactador 10 Ton</t>
    </r>
  </si>
  <si>
    <r>
      <rPr>
        <sz val="6"/>
        <rFont val="Calibri"/>
        <family val="1"/>
      </rPr>
      <t>E7</t>
    </r>
  </si>
  <si>
    <r>
      <rPr>
        <sz val="6"/>
        <rFont val="Calibri"/>
        <family val="1"/>
      </rPr>
      <t>Volqueta de 15 mts</t>
    </r>
  </si>
  <si>
    <r>
      <rPr>
        <sz val="6"/>
        <rFont val="Calibri"/>
        <family val="1"/>
      </rPr>
      <t>E9</t>
    </r>
  </si>
  <si>
    <r>
      <rPr>
        <sz val="6"/>
        <rFont val="Calibri"/>
        <family val="1"/>
      </rPr>
      <t>Carrotanque con flauta</t>
    </r>
  </si>
  <si>
    <r>
      <rPr>
        <sz val="6"/>
        <rFont val="Calibri"/>
        <family val="1"/>
      </rPr>
      <t>E24</t>
    </r>
  </si>
  <si>
    <r>
      <rPr>
        <sz val="6"/>
        <rFont val="Calibri"/>
        <family val="1"/>
      </rPr>
      <t>M5</t>
    </r>
  </si>
  <si>
    <r>
      <rPr>
        <sz val="6"/>
        <rFont val="Calibri"/>
        <family val="1"/>
      </rPr>
      <t>Material Seleccionado</t>
    </r>
  </si>
  <si>
    <r>
      <rPr>
        <sz val="6"/>
        <rFont val="Calibri"/>
        <family val="1"/>
      </rPr>
      <t>M6</t>
    </r>
  </si>
  <si>
    <r>
      <rPr>
        <sz val="6"/>
        <rFont val="Calibri"/>
        <family val="1"/>
      </rPr>
      <t>Agua</t>
    </r>
  </si>
  <si>
    <r>
      <rPr>
        <sz val="6"/>
        <rFont val="Calibri"/>
        <family val="1"/>
      </rPr>
      <t>Lt</t>
    </r>
  </si>
  <si>
    <t>Bulldozer</t>
  </si>
  <si>
    <r>
      <rPr>
        <sz val="6"/>
        <rFont val="Calibri"/>
        <family val="1"/>
      </rPr>
      <t>M8</t>
    </r>
  </si>
  <si>
    <r>
      <rPr>
        <sz val="6"/>
        <rFont val="Calibri"/>
        <family val="1"/>
      </rPr>
      <t>Mortero 1:4</t>
    </r>
  </si>
  <si>
    <r>
      <rPr>
        <sz val="6"/>
        <rFont val="Calibri"/>
        <family val="1"/>
      </rPr>
      <t>M17</t>
    </r>
  </si>
  <si>
    <r>
      <rPr>
        <sz val="6"/>
        <rFont val="Calibri"/>
        <family val="1"/>
      </rPr>
      <t>Aditivos para concretos y morteros</t>
    </r>
  </si>
  <si>
    <r>
      <rPr>
        <sz val="6"/>
        <rFont val="Calibri"/>
        <family val="1"/>
      </rPr>
      <t>E21</t>
    </r>
  </si>
  <si>
    <r>
      <rPr>
        <sz val="6"/>
        <rFont val="Calibri"/>
        <family val="1"/>
      </rPr>
      <t>Mezcladora de concreto</t>
    </r>
  </si>
  <si>
    <r>
      <rPr>
        <sz val="6"/>
        <rFont val="Calibri"/>
        <family val="1"/>
      </rPr>
      <t>E. MENOR</t>
    </r>
  </si>
  <si>
    <t>Canrto rodado  seleccionado</t>
  </si>
  <si>
    <r>
      <rPr>
        <sz val="6"/>
        <rFont val="Calibri"/>
        <family val="1"/>
      </rPr>
      <t>C2</t>
    </r>
  </si>
  <si>
    <r>
      <rPr>
        <sz val="6"/>
        <rFont val="Calibri"/>
        <family val="1"/>
      </rPr>
      <t>CUAD. OC 1:2</t>
    </r>
  </si>
  <si>
    <t>DD</t>
  </si>
  <si>
    <t>MM</t>
  </si>
  <si>
    <t>AA</t>
  </si>
  <si>
    <t>CAPITULO</t>
  </si>
  <si>
    <t>ITEM:</t>
  </si>
  <si>
    <t>un.</t>
  </si>
  <si>
    <t>AREA O LUGAR</t>
  </si>
  <si>
    <t xml:space="preserve">DIMENSIONES </t>
  </si>
  <si>
    <t>V. PARCIAL</t>
  </si>
  <si>
    <t xml:space="preserve">N° DE ELEMENTOS </t>
  </si>
  <si>
    <t xml:space="preserve">un </t>
  </si>
  <si>
    <t>TOTAL</t>
  </si>
  <si>
    <t>AREA</t>
  </si>
  <si>
    <t>ANCHO</t>
  </si>
  <si>
    <t>LARGO</t>
  </si>
  <si>
    <t>ALTO</t>
  </si>
  <si>
    <t>Pasillo</t>
  </si>
  <si>
    <t>Jarillon</t>
  </si>
  <si>
    <t>K0+000 - K0+050</t>
  </si>
  <si>
    <t>K0+050 - K0+100</t>
  </si>
  <si>
    <t>K0+100 - K0+150</t>
  </si>
  <si>
    <t>K0+150 - K0+200</t>
  </si>
  <si>
    <t>K0+200 - K0+250</t>
  </si>
  <si>
    <t>K0+250 - K0+300</t>
  </si>
  <si>
    <t>K0+300 - K0+350</t>
  </si>
  <si>
    <t>K0+350 - K0+400</t>
  </si>
  <si>
    <t>K0+400 - K0+450</t>
  </si>
  <si>
    <t>K0+450 - K0+500</t>
  </si>
  <si>
    <t>K0+500 - K0+550</t>
  </si>
  <si>
    <t>K0+550 - K0+600</t>
  </si>
  <si>
    <t>K0+600 - K0+650</t>
  </si>
  <si>
    <t>K0+650 - K0+700</t>
  </si>
  <si>
    <t>K0+700 - K0+750</t>
  </si>
  <si>
    <t>K0+750 - K0+800</t>
  </si>
  <si>
    <t>K0+800 - K0+850</t>
  </si>
  <si>
    <t>K0+850 - K0+900</t>
  </si>
  <si>
    <t>K0+900 - K0+950</t>
  </si>
  <si>
    <t>SUMINISTRO, TRANSPORTE E INSTALACIÓN DE ENROCADO</t>
  </si>
  <si>
    <t>Talud izquierdo</t>
  </si>
  <si>
    <t>Talud derecho</t>
  </si>
  <si>
    <t>}</t>
  </si>
  <si>
    <t xml:space="preserve">MEMORIAS DE CALCULO </t>
  </si>
  <si>
    <t>MEMORIAS DE CALCULO</t>
  </si>
  <si>
    <t>PROYECTO CONSTRUCCION Y REHABILITACION DEL JARILLON DE ISLA GRANDE EN EL MUNICIPIO DE MAGANGUE BOLIVAR</t>
  </si>
  <si>
    <t>INTERVENTORIA</t>
  </si>
  <si>
    <t xml:space="preserve">COSTO OBRA </t>
  </si>
  <si>
    <t>RAFAEL ALTAMIRANDA GONZALEZ</t>
  </si>
  <si>
    <t>MES 1</t>
  </si>
  <si>
    <t>MES 2</t>
  </si>
  <si>
    <t>MES 3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</si>
  <si>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</si>
  <si>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</si>
  <si>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</si>
  <si>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</si>
  <si>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</si>
  <si>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</si>
  <si>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</si>
  <si>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</si>
  <si>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</si>
  <si>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</si>
  <si>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</si>
  <si>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</si>
  <si>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A. I. U.</t>
  </si>
  <si>
    <t xml:space="preserve">% PROGRAMADO EJECUCION </t>
  </si>
  <si>
    <t xml:space="preserve">% ACUMULADO </t>
  </si>
  <si>
    <t xml:space="preserve">CRONOGRAMA Y FLUJO DE FONDOS </t>
  </si>
  <si>
    <t>________________________</t>
  </si>
  <si>
    <t>T.P: 13202-380607</t>
  </si>
  <si>
    <t>_______________________</t>
  </si>
  <si>
    <t xml:space="preserve">        T.P: 13202-380607</t>
  </si>
  <si>
    <t>____________________________</t>
  </si>
  <si>
    <t>RAFAEL ALTAMIRNADA GONZALEZ</t>
  </si>
  <si>
    <t>_____________________________________</t>
  </si>
  <si>
    <t>IVA 19% U</t>
  </si>
  <si>
    <t xml:space="preserve">Valor Unitario </t>
  </si>
  <si>
    <t>PROYECTO CONSTRUCCION Y REHABILITACION DEL JARILLON DE 
ISLA GRANDE EN EL MUNICIPIO DE MAGANGUE BOLIVAR</t>
  </si>
  <si>
    <t>COSTO TOTAL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</si>
</sst>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4" formatCode="_-&quot;$&quot;\ * #,##0.00_-;\-&quot;$&quot;\ * #,##0.00_-;_-&quot;$&quot;\ * &quot;-&quot;??_-;_-@_-"/>
    <numFmt numFmtId="164" formatCode="_-&quot;$&quot;* #,##0_-;\-&quot;$&quot;* #,##0_-;_-&quot;$&quot;* &quot;-&quot;_-;_-@_-"/>
    <numFmt numFmtId="165" formatCode="_(* #,##0_);_(* \(#,##0\);_(* &quot;-&quot;_);_(@_)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_-* #,##0.00\ &quot;€&quot;_-;\-* #,##0.00\ &quot;€&quot;_-;_-* &quot;-&quot;??\ &quot;€&quot;_-;_-@_-"/>
    <numFmt numFmtId="169" formatCode="_-* #,##0.00\ _€_-;\-* #,##0.00\ _€_-;_-* &quot;-&quot;??\ _€_-;_-@_-"/>
    <numFmt numFmtId="170" formatCode="#.##000"/>
    <numFmt numFmtId="171" formatCode="\$#.##000\ ;\(\$#.##000\)"/>
    <numFmt numFmtId="172" formatCode="&quot;$&quot;#,##0.00\ ;\(&quot;$&quot;#,##0.00\)"/>
    <numFmt numFmtId="173" formatCode="\$#,##0\ ;\(\$#,##0\)"/>
    <numFmt numFmtId="174" formatCode="_ [$€-2]\ * #,##0.00_ ;_ [$€-2]\ * \-#,##0.00_ ;_ [$€-2]\ * &quot;-&quot;??_ "/>
    <numFmt numFmtId="175" formatCode="#,000"/>
    <numFmt numFmtId="176" formatCode="#,000%"/>
    <numFmt numFmtId="177" formatCode="General;\-#,##0&quot;    &quot;;&quot; -&quot;#&quot;    &quot;"/>
    <numFmt numFmtId="178" formatCode="General_)"/>
    <numFmt numFmtId="179" formatCode="_ &quot;$&quot;\ * #,##0_ ;_ &quot;$&quot;\ * \-#,##0_ ;_ &quot;$&quot;\ * &quot;-&quot;_ ;_ @_ "/>
    <numFmt numFmtId="180" formatCode="_ &quot;$&quot;\ * #,##0.00_ ;_ &quot;$&quot;\ * \-#,##0.00_ ;_ &quot;$&quot;\ * &quot;-&quot;??_ ;_ @_ "/>
    <numFmt numFmtId="181" formatCode="#,##0.0000"/>
    <numFmt numFmtId="182" formatCode="_ * #,##0.00_ ;_ * \-#,##0.00_ ;_ * &quot;-&quot;??_ ;_ @_ "/>
    <numFmt numFmtId="183" formatCode="_-* #,##0.00\ &quot;Pts&quot;_-;\-* #,##0.00\ &quot;Pts&quot;_-;_-* &quot;-&quot;??\ &quot;Pts&quot;_-;_-@_-"/>
    <numFmt numFmtId="184" formatCode="&quot;$&quot;\ #,##0.00"/>
    <numFmt numFmtId="185" formatCode="#,##0.0"/>
    <numFmt numFmtId="186" formatCode="[$$-240A]\ #,##0.00"/>
    <numFmt numFmtId="187" formatCode="_(&quot;$&quot;\ * #,##0_);_(&quot;$&quot;\ * \(#,##0\);_(&quot;$&quot;\ * &quot;-&quot;??_);_(@_)"/>
    <numFmt numFmtId="188" formatCode="[$$-240A]#,##0"/>
    <numFmt numFmtId="189" formatCode="\$\ #,##0.00"/>
    <numFmt numFmtId="190" formatCode="0.000"/>
    <numFmt numFmtId="191" formatCode="\$\ 0.00"/>
    <numFmt numFmtId="192" formatCode="0.0"/>
    <numFmt numFmtId="193" formatCode="#,##0.000"/>
    <numFmt numFmtId="194" formatCode="[$$-240A]#,##0.00"/>
    <numFmt numFmtId="198" formatCode="_(&quot;$&quot;\ * #,##0.000000_);_(&quot;$&quot;\ * \(#,##0.000000\);_(&quot;$&quot;\ * &quot;-&quot;??_);_(@_)"/>
  </numFmts>
  <fonts count="7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Calibri"/>
      <family val="2"/>
      <scheme val="minor"/>
    </font>
    <font>
      <sz val="12"/>
      <name val="Arial"/>
      <family val="2"/>
    </font>
    <font>
      <sz val="12"/>
      <color indexed="24"/>
      <name val="Times New Roman"/>
      <family val="1"/>
    </font>
    <font>
      <sz val="10"/>
      <color indexed="22"/>
      <name val="Arial"/>
      <family val="2"/>
    </font>
    <font>
      <sz val="10"/>
      <color indexed="24"/>
      <name val="Arial"/>
      <family val="2"/>
    </font>
    <font>
      <sz val="8"/>
      <color indexed="24"/>
      <name val="Times New Roman"/>
      <family val="1"/>
    </font>
    <font>
      <b/>
      <sz val="18"/>
      <name val="Arial"/>
      <family val="2"/>
    </font>
    <font>
      <b/>
      <sz val="12"/>
      <name val="Arial"/>
      <family val="2"/>
    </font>
    <font>
      <b/>
      <sz val="10"/>
      <color indexed="9"/>
      <name val="Verdana"/>
      <family val="2"/>
    </font>
    <font>
      <sz val="9"/>
      <name val="宋体"/>
      <charset val="134"/>
    </font>
    <font>
      <sz val="10"/>
      <name val="Bookman Old Style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u/>
      <sz val="11"/>
      <color indexed="12"/>
      <name val="Calibri"/>
      <family val="2"/>
    </font>
    <font>
      <sz val="11"/>
      <color indexed="8"/>
      <name val="Calibri"/>
      <family val="2"/>
    </font>
    <font>
      <sz val="1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"/>
      <color theme="1"/>
      <name val="Calibri"/>
      <family val="2"/>
    </font>
    <font>
      <sz val="9.5"/>
      <color theme="1"/>
      <name val="Arial"/>
      <family val="2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sz val="9"/>
      <color theme="1"/>
      <name val="Calibri"/>
      <family val="2"/>
    </font>
    <font>
      <sz val="8"/>
      <color theme="1"/>
      <name val="Arial"/>
      <family val="2"/>
    </font>
    <font>
      <sz val="9"/>
      <color theme="1"/>
      <name val="Calibri"/>
      <family val="2"/>
      <scheme val="minor"/>
    </font>
    <font>
      <sz val="7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24"/>
      <name val="Arial"/>
      <family val="2"/>
    </font>
    <font>
      <u/>
      <sz val="7.5"/>
      <color indexed="12"/>
      <name val="Arial"/>
      <family val="2"/>
    </font>
    <font>
      <sz val="10"/>
      <color indexed="8"/>
      <name val="MS Sans Serif"/>
      <family val="2"/>
    </font>
    <font>
      <sz val="10"/>
      <color rgb="FF000000"/>
      <name val="MS Sans Serif"/>
      <family val="2"/>
    </font>
    <font>
      <sz val="11"/>
      <color indexed="10"/>
      <name val="Calibri"/>
      <family val="2"/>
    </font>
    <font>
      <sz val="8"/>
      <name val="Arial"/>
      <family val="2"/>
    </font>
    <font>
      <sz val="10"/>
      <name val="Arial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0"/>
      <name val="Verdana"/>
      <family val="2"/>
    </font>
    <font>
      <b/>
      <sz val="10"/>
      <color theme="1"/>
      <name val="Verdana"/>
      <family val="2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b/>
      <sz val="6"/>
      <name val="Calibri"/>
      <family val="2"/>
    </font>
    <font>
      <b/>
      <sz val="6"/>
      <name val="Calibri"/>
      <family val="1"/>
    </font>
    <font>
      <b/>
      <sz val="6"/>
      <color rgb="FF000000"/>
      <name val="Calibri"/>
      <family val="2"/>
    </font>
    <font>
      <sz val="6"/>
      <name val="Calibri"/>
      <family val="2"/>
    </font>
    <font>
      <sz val="6"/>
      <name val="Calibri"/>
      <family val="1"/>
    </font>
    <font>
      <sz val="6"/>
      <color rgb="FF000000"/>
      <name val="Calibri"/>
      <family val="2"/>
    </font>
    <font>
      <sz val="10"/>
      <color rgb="FF000000"/>
      <name val="Times New Roman"/>
      <family val="1"/>
    </font>
    <font>
      <b/>
      <sz val="6"/>
      <name val="Calibri"/>
      <family val="2"/>
    </font>
    <font>
      <sz val="6"/>
      <name val="Calibri"/>
      <family val="2"/>
    </font>
    <font>
      <b/>
      <sz val="14"/>
      <name val="Calibri"/>
      <family val="2"/>
      <scheme val="minor"/>
    </font>
    <font>
      <b/>
      <sz val="14"/>
      <name val="Tw Cen MT"/>
      <family val="2"/>
    </font>
    <font>
      <sz val="14"/>
      <name val="Tw Cen MT"/>
      <family val="2"/>
    </font>
    <font>
      <sz val="14"/>
      <name val="Calibri"/>
      <family val="2"/>
      <scheme val="minor"/>
    </font>
    <font>
      <b/>
      <sz val="10"/>
      <color theme="1"/>
      <name val="Cambria"/>
      <family val="2"/>
      <scheme val="major"/>
    </font>
    <font>
      <sz val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b/>
      <sz val="14"/>
      <color theme="1"/>
      <name val="Verdana"/>
      <family val="2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2060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17"/>
      </right>
      <top style="thin">
        <color indexed="64"/>
      </top>
      <bottom style="hair">
        <color indexed="17"/>
      </bottom>
      <diagonal/>
    </border>
    <border>
      <left style="hair">
        <color indexed="17"/>
      </left>
      <right style="hair">
        <color indexed="17"/>
      </right>
      <top style="thin">
        <color indexed="64"/>
      </top>
      <bottom style="hair">
        <color indexed="17"/>
      </bottom>
      <diagonal/>
    </border>
    <border>
      <left style="hair">
        <color indexed="17"/>
      </left>
      <right style="medium">
        <color indexed="64"/>
      </right>
      <top style="thin">
        <color indexed="64"/>
      </top>
      <bottom style="hair">
        <color indexed="17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17"/>
      </right>
      <top style="hair">
        <color indexed="17"/>
      </top>
      <bottom style="hair">
        <color indexed="17"/>
      </bottom>
      <diagonal/>
    </border>
    <border>
      <left style="hair">
        <color indexed="17"/>
      </left>
      <right style="hair">
        <color indexed="17"/>
      </right>
      <top style="hair">
        <color indexed="17"/>
      </top>
      <bottom style="hair">
        <color indexed="17"/>
      </bottom>
      <diagonal/>
    </border>
    <border>
      <left style="hair">
        <color indexed="17"/>
      </left>
      <right style="medium">
        <color indexed="64"/>
      </right>
      <top style="hair">
        <color indexed="17"/>
      </top>
      <bottom style="hair">
        <color indexed="17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17"/>
      </right>
      <top style="hair">
        <color indexed="17"/>
      </top>
      <bottom style="hair">
        <color indexed="17"/>
      </bottom>
      <diagonal/>
    </border>
  </borders>
  <cellStyleXfs count="172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170" fontId="6" fillId="0" borderId="0" applyFill="0" applyBorder="0" applyAlignment="0" applyProtection="0"/>
    <xf numFmtId="3" fontId="7" fillId="0" borderId="0" applyFont="0" applyFill="0" applyBorder="0" applyAlignment="0" applyProtection="0"/>
    <xf numFmtId="171" fontId="6" fillId="0" borderId="0" applyFill="0" applyBorder="0" applyAlignment="0" applyProtection="0"/>
    <xf numFmtId="172" fontId="8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175" fontId="6" fillId="0" borderId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176" fontId="6" fillId="0" borderId="0" applyFill="0" applyBorder="0" applyAlignment="0" applyProtection="0"/>
    <xf numFmtId="0" fontId="13" fillId="16" borderId="0"/>
    <xf numFmtId="0" fontId="4" fillId="17" borderId="0"/>
    <xf numFmtId="0" fontId="14" fillId="0" borderId="0">
      <alignment vertical="center"/>
    </xf>
    <xf numFmtId="0" fontId="15" fillId="0" borderId="0"/>
    <xf numFmtId="0" fontId="3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0" borderId="0">
      <alignment vertical="top"/>
    </xf>
    <xf numFmtId="0" fontId="19" fillId="0" borderId="0" applyNumberFormat="0" applyFill="0" applyBorder="0" applyAlignment="0" applyProtection="0">
      <alignment vertical="top"/>
      <protection locked="0"/>
    </xf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0" fontId="3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3" fillId="0" borderId="0"/>
    <xf numFmtId="177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1" fillId="0" borderId="0" applyBorder="0">
      <alignment vertical="center"/>
    </xf>
    <xf numFmtId="178" fontId="32" fillId="0" borderId="0"/>
    <xf numFmtId="0" fontId="33" fillId="0" borderId="0"/>
    <xf numFmtId="9" fontId="2" fillId="0" borderId="0" applyFont="0" applyFill="0" applyBorder="0" applyAlignment="0" applyProtection="0"/>
    <xf numFmtId="0" fontId="1" fillId="0" borderId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36" fillId="0" borderId="0"/>
    <xf numFmtId="0" fontId="37" fillId="0" borderId="0"/>
    <xf numFmtId="0" fontId="38" fillId="0" borderId="0" applyNumberFormat="0" applyFill="0" applyBorder="0" applyAlignment="0" applyProtection="0"/>
    <xf numFmtId="0" fontId="2" fillId="0" borderId="0"/>
    <xf numFmtId="179" fontId="2" fillId="0" borderId="0" applyFont="0" applyFill="0" applyBorder="0" applyAlignment="0" applyProtection="0"/>
    <xf numFmtId="0" fontId="1" fillId="0" borderId="0"/>
    <xf numFmtId="180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0" fillId="0" borderId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48" fillId="0" borderId="0"/>
    <xf numFmtId="0" fontId="55" fillId="0" borderId="0"/>
    <xf numFmtId="0" fontId="55" fillId="0" borderId="0"/>
    <xf numFmtId="44" fontId="55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51">
    <xf numFmtId="0" fontId="0" fillId="0" borderId="0" xfId="0"/>
    <xf numFmtId="0" fontId="5" fillId="0" borderId="0" xfId="3" applyFont="1"/>
    <xf numFmtId="0" fontId="16" fillId="0" borderId="0" xfId="0" applyFont="1" applyAlignment="1">
      <alignment horizontal="justify" vertical="center" wrapText="1"/>
    </xf>
    <xf numFmtId="0" fontId="17" fillId="0" borderId="0" xfId="0" applyFont="1" applyAlignment="1">
      <alignment vertical="center"/>
    </xf>
    <xf numFmtId="0" fontId="25" fillId="0" borderId="0" xfId="0" applyFont="1"/>
    <xf numFmtId="0" fontId="0" fillId="0" borderId="0" xfId="0" applyAlignment="1">
      <alignment vertical="center"/>
    </xf>
    <xf numFmtId="0" fontId="22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4" xfId="0" applyFont="1" applyBorder="1" applyAlignment="1">
      <alignment vertical="center" wrapText="1"/>
    </xf>
    <xf numFmtId="0" fontId="26" fillId="0" borderId="6" xfId="0" applyFont="1" applyBorder="1" applyAlignment="1">
      <alignment horizontal="right" vertical="center" wrapText="1"/>
    </xf>
    <xf numFmtId="0" fontId="26" fillId="0" borderId="0" xfId="0" applyFont="1" applyAlignment="1">
      <alignment vertical="center" wrapText="1"/>
    </xf>
    <xf numFmtId="0" fontId="30" fillId="0" borderId="0" xfId="0" applyFont="1" applyAlignment="1">
      <alignment vertical="center"/>
    </xf>
    <xf numFmtId="0" fontId="4" fillId="18" borderId="1" xfId="3" applyFont="1" applyFill="1" applyBorder="1" applyAlignment="1">
      <alignment horizontal="center"/>
    </xf>
    <xf numFmtId="180" fontId="4" fillId="18" borderId="1" xfId="159" applyFont="1" applyFill="1" applyBorder="1" applyAlignment="1">
      <alignment horizontal="right"/>
    </xf>
    <xf numFmtId="0" fontId="4" fillId="0" borderId="0" xfId="3" applyFont="1" applyAlignment="1">
      <alignment horizontal="center"/>
    </xf>
    <xf numFmtId="0" fontId="39" fillId="0" borderId="1" xfId="3" applyFont="1" applyBorder="1" applyAlignment="1">
      <alignment horizontal="left"/>
    </xf>
    <xf numFmtId="181" fontId="39" fillId="0" borderId="1" xfId="3" applyNumberFormat="1" applyFont="1" applyBorder="1" applyAlignment="1">
      <alignment horizontal="center"/>
    </xf>
    <xf numFmtId="180" fontId="39" fillId="0" borderId="1" xfId="159" applyFont="1" applyBorder="1" applyAlignment="1">
      <alignment horizontal="right"/>
    </xf>
    <xf numFmtId="0" fontId="2" fillId="0" borderId="0" xfId="3"/>
    <xf numFmtId="0" fontId="39" fillId="0" borderId="1" xfId="3" applyFont="1" applyBorder="1" applyAlignment="1">
      <alignment horizontal="center" wrapText="1"/>
    </xf>
    <xf numFmtId="0" fontId="39" fillId="0" borderId="1" xfId="3" applyFont="1" applyBorder="1"/>
    <xf numFmtId="0" fontId="39" fillId="19" borderId="1" xfId="3" applyFont="1" applyFill="1" applyBorder="1"/>
    <xf numFmtId="0" fontId="39" fillId="19" borderId="1" xfId="3" applyFont="1" applyFill="1" applyBorder="1" applyAlignment="1">
      <alignment horizontal="center" wrapText="1"/>
    </xf>
    <xf numFmtId="0" fontId="39" fillId="19" borderId="1" xfId="3" applyFont="1" applyFill="1" applyBorder="1" applyAlignment="1">
      <alignment horizontal="center"/>
    </xf>
    <xf numFmtId="3" fontId="39" fillId="0" borderId="1" xfId="3" applyNumberFormat="1" applyFont="1" applyBorder="1" applyAlignment="1">
      <alignment horizontal="center"/>
    </xf>
    <xf numFmtId="0" fontId="39" fillId="2" borderId="1" xfId="3" applyFont="1" applyFill="1" applyBorder="1" applyAlignment="1">
      <alignment wrapText="1"/>
    </xf>
    <xf numFmtId="0" fontId="39" fillId="2" borderId="1" xfId="3" applyFont="1" applyFill="1" applyBorder="1" applyAlignment="1">
      <alignment horizontal="left" wrapText="1"/>
    </xf>
    <xf numFmtId="0" fontId="39" fillId="0" borderId="1" xfId="3" applyFont="1" applyBorder="1" applyAlignment="1">
      <alignment wrapText="1"/>
    </xf>
    <xf numFmtId="0" fontId="39" fillId="0" borderId="1" xfId="3" applyFont="1" applyBorder="1" applyAlignment="1">
      <alignment horizontal="left" wrapText="1"/>
    </xf>
    <xf numFmtId="182" fontId="39" fillId="0" borderId="1" xfId="145" applyNumberFormat="1" applyFont="1" applyBorder="1" applyAlignment="1">
      <alignment horizontal="center"/>
    </xf>
    <xf numFmtId="0" fontId="39" fillId="2" borderId="1" xfId="3" applyFont="1" applyFill="1" applyBorder="1" applyAlignment="1">
      <alignment horizontal="left"/>
    </xf>
    <xf numFmtId="0" fontId="39" fillId="0" borderId="1" xfId="3" applyFont="1" applyBorder="1" applyAlignment="1">
      <alignment vertical="center" wrapText="1"/>
    </xf>
    <xf numFmtId="180" fontId="39" fillId="0" borderId="1" xfId="159" applyFont="1" applyBorder="1" applyAlignment="1">
      <alignment horizontal="center"/>
    </xf>
    <xf numFmtId="0" fontId="39" fillId="0" borderId="1" xfId="3" applyFont="1" applyBorder="1" applyAlignment="1">
      <alignment horizontal="center"/>
    </xf>
    <xf numFmtId="3" fontId="39" fillId="0" borderId="1" xfId="3" applyNumberFormat="1" applyFont="1" applyBorder="1" applyAlignment="1">
      <alignment horizontal="center" vertical="center" wrapText="1"/>
    </xf>
    <xf numFmtId="0" fontId="39" fillId="2" borderId="1" xfId="3" applyFont="1" applyFill="1" applyBorder="1" applyAlignment="1">
      <alignment vertical="center" wrapText="1"/>
    </xf>
    <xf numFmtId="3" fontId="39" fillId="2" borderId="1" xfId="3" applyNumberFormat="1" applyFont="1" applyFill="1" applyBorder="1" applyAlignment="1">
      <alignment horizontal="center" vertical="center" wrapText="1"/>
    </xf>
    <xf numFmtId="0" fontId="39" fillId="2" borderId="1" xfId="3" applyFont="1" applyFill="1" applyBorder="1" applyAlignment="1">
      <alignment horizontal="center" wrapText="1"/>
    </xf>
    <xf numFmtId="180" fontId="39" fillId="0" borderId="1" xfId="159" applyFont="1" applyBorder="1" applyAlignment="1">
      <alignment horizontal="center" vertical="center"/>
    </xf>
    <xf numFmtId="0" fontId="39" fillId="0" borderId="1" xfId="3" applyFont="1" applyBorder="1" applyAlignment="1">
      <alignment vertical="center"/>
    </xf>
    <xf numFmtId="184" fontId="39" fillId="0" borderId="1" xfId="160" applyNumberFormat="1" applyFont="1" applyBorder="1" applyAlignment="1">
      <alignment horizontal="center"/>
    </xf>
    <xf numFmtId="0" fontId="39" fillId="2" borderId="1" xfId="3" applyFont="1" applyFill="1" applyBorder="1"/>
    <xf numFmtId="185" fontId="39" fillId="0" borderId="1" xfId="3" applyNumberFormat="1" applyFont="1" applyBorder="1" applyAlignment="1">
      <alignment horizontal="center"/>
    </xf>
    <xf numFmtId="0" fontId="2" fillId="0" borderId="0" xfId="3" applyAlignment="1">
      <alignment horizontal="center"/>
    </xf>
    <xf numFmtId="180" fontId="0" fillId="0" borderId="0" xfId="159" applyFont="1" applyAlignment="1">
      <alignment horizontal="right"/>
    </xf>
    <xf numFmtId="0" fontId="39" fillId="0" borderId="0" xfId="3" applyFont="1"/>
    <xf numFmtId="49" fontId="4" fillId="0" borderId="0" xfId="3" applyNumberFormat="1" applyFont="1" applyAlignment="1">
      <alignment horizontal="center"/>
    </xf>
    <xf numFmtId="180" fontId="22" fillId="0" borderId="0" xfId="159" applyFont="1" applyAlignment="1">
      <alignment horizontal="center"/>
    </xf>
    <xf numFmtId="49" fontId="2" fillId="0" borderId="0" xfId="3" applyNumberFormat="1" applyAlignment="1">
      <alignment horizontal="center"/>
    </xf>
    <xf numFmtId="180" fontId="39" fillId="0" borderId="1" xfId="159" applyFont="1" applyBorder="1" applyAlignment="1">
      <alignment horizontal="left" vertical="center"/>
    </xf>
    <xf numFmtId="186" fontId="0" fillId="0" borderId="0" xfId="0" applyNumberFormat="1"/>
    <xf numFmtId="4" fontId="0" fillId="0" borderId="0" xfId="0" applyNumberFormat="1"/>
    <xf numFmtId="0" fontId="22" fillId="0" borderId="0" xfId="0" applyFont="1"/>
    <xf numFmtId="186" fontId="22" fillId="0" borderId="0" xfId="0" applyNumberFormat="1" applyFont="1"/>
    <xf numFmtId="167" fontId="0" fillId="0" borderId="0" xfId="1" applyFont="1"/>
    <xf numFmtId="0" fontId="41" fillId="0" borderId="1" xfId="0" applyFont="1" applyBorder="1" applyAlignment="1">
      <alignment horizontal="left" wrapText="1"/>
    </xf>
    <xf numFmtId="0" fontId="41" fillId="0" borderId="1" xfId="0" applyFont="1" applyBorder="1" applyAlignment="1">
      <alignment horizontal="justify" vertical="center" wrapText="1"/>
    </xf>
    <xf numFmtId="0" fontId="41" fillId="0" borderId="1" xfId="0" applyFont="1" applyBorder="1" applyAlignment="1">
      <alignment horizontal="justify" wrapText="1"/>
    </xf>
    <xf numFmtId="0" fontId="41" fillId="0" borderId="4" xfId="0" applyFont="1" applyBorder="1" applyAlignment="1">
      <alignment horizontal="center" wrapText="1"/>
    </xf>
    <xf numFmtId="0" fontId="41" fillId="0" borderId="4" xfId="0" applyFont="1" applyBorder="1" applyAlignment="1">
      <alignment horizontal="center" vertical="center" wrapText="1"/>
    </xf>
    <xf numFmtId="0" fontId="44" fillId="0" borderId="32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1" fillId="0" borderId="0" xfId="0" applyFont="1" applyAlignment="1">
      <alignment wrapText="1"/>
    </xf>
    <xf numFmtId="0" fontId="42" fillId="0" borderId="0" xfId="3" applyFont="1" applyAlignment="1">
      <alignment wrapText="1"/>
    </xf>
    <xf numFmtId="0" fontId="41" fillId="0" borderId="0" xfId="0" applyFont="1" applyAlignment="1">
      <alignment horizontal="right" wrapText="1"/>
    </xf>
    <xf numFmtId="0" fontId="41" fillId="0" borderId="1" xfId="0" applyFont="1" applyBorder="1" applyAlignment="1">
      <alignment horizontal="center" wrapText="1"/>
    </xf>
    <xf numFmtId="3" fontId="41" fillId="0" borderId="1" xfId="0" applyNumberFormat="1" applyFont="1" applyBorder="1" applyAlignment="1">
      <alignment horizontal="center" wrapText="1"/>
    </xf>
    <xf numFmtId="4" fontId="42" fillId="0" borderId="5" xfId="0" applyNumberFormat="1" applyFont="1" applyBorder="1" applyAlignment="1">
      <alignment horizontal="right" vertical="center" wrapText="1"/>
    </xf>
    <xf numFmtId="188" fontId="41" fillId="0" borderId="1" xfId="0" applyNumberFormat="1" applyFont="1" applyBorder="1" applyAlignment="1">
      <alignment horizontal="right" vertical="center" wrapText="1"/>
    </xf>
    <xf numFmtId="0" fontId="41" fillId="0" borderId="1" xfId="0" applyFont="1" applyBorder="1" applyAlignment="1">
      <alignment horizontal="center" vertical="center" wrapText="1"/>
    </xf>
    <xf numFmtId="49" fontId="41" fillId="0" borderId="31" xfId="0" applyNumberFormat="1" applyFont="1" applyBorder="1" applyAlignment="1">
      <alignment horizontal="center" vertical="center" wrapText="1"/>
    </xf>
    <xf numFmtId="0" fontId="43" fillId="0" borderId="32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10" fontId="41" fillId="0" borderId="1" xfId="2" applyNumberFormat="1" applyFont="1" applyBorder="1" applyAlignment="1">
      <alignment horizontal="right" vertical="center" wrapText="1"/>
    </xf>
    <xf numFmtId="0" fontId="41" fillId="0" borderId="0" xfId="0" applyFont="1" applyAlignment="1">
      <alignment horizontal="center" wrapText="1"/>
    </xf>
    <xf numFmtId="1" fontId="41" fillId="0" borderId="0" xfId="0" applyNumberFormat="1" applyFont="1" applyAlignment="1">
      <alignment horizontal="center" vertical="center" wrapText="1"/>
    </xf>
    <xf numFmtId="166" fontId="46" fillId="0" borderId="0" xfId="164" applyFont="1" applyFill="1" applyAlignment="1">
      <alignment horizontal="right" wrapText="1"/>
    </xf>
    <xf numFmtId="4" fontId="41" fillId="0" borderId="0" xfId="0" applyNumberFormat="1" applyFont="1" applyAlignment="1">
      <alignment horizontal="right" wrapText="1"/>
    </xf>
    <xf numFmtId="187" fontId="0" fillId="0" borderId="0" xfId="0" applyNumberFormat="1"/>
    <xf numFmtId="166" fontId="0" fillId="0" borderId="0" xfId="0" applyNumberFormat="1"/>
    <xf numFmtId="0" fontId="45" fillId="0" borderId="0" xfId="3" applyFont="1" applyAlignment="1">
      <alignment wrapText="1"/>
    </xf>
    <xf numFmtId="0" fontId="48" fillId="0" borderId="0" xfId="167" applyAlignment="1">
      <alignment horizontal="left" vertical="top"/>
    </xf>
    <xf numFmtId="0" fontId="49" fillId="0" borderId="35" xfId="167" applyFont="1" applyBorder="1" applyAlignment="1">
      <alignment horizontal="center" vertical="top" wrapText="1"/>
    </xf>
    <xf numFmtId="0" fontId="52" fillId="0" borderId="35" xfId="167" applyFont="1" applyBorder="1" applyAlignment="1">
      <alignment horizontal="center" vertical="top" wrapText="1"/>
    </xf>
    <xf numFmtId="190" fontId="54" fillId="0" borderId="35" xfId="167" applyNumberFormat="1" applyFont="1" applyBorder="1" applyAlignment="1">
      <alignment horizontal="center" vertical="top" shrinkToFit="1"/>
    </xf>
    <xf numFmtId="189" fontId="54" fillId="0" borderId="35" xfId="167" applyNumberFormat="1" applyFont="1" applyBorder="1" applyAlignment="1">
      <alignment horizontal="center" vertical="top" shrinkToFit="1"/>
    </xf>
    <xf numFmtId="0" fontId="48" fillId="0" borderId="35" xfId="167" applyBorder="1" applyAlignment="1">
      <alignment horizontal="left" wrapText="1"/>
    </xf>
    <xf numFmtId="191" fontId="54" fillId="0" borderId="35" xfId="167" applyNumberFormat="1" applyFont="1" applyBorder="1" applyAlignment="1">
      <alignment horizontal="center" vertical="top" shrinkToFit="1"/>
    </xf>
    <xf numFmtId="189" fontId="51" fillId="0" borderId="35" xfId="167" applyNumberFormat="1" applyFont="1" applyBorder="1" applyAlignment="1">
      <alignment horizontal="center" vertical="top" shrinkToFit="1"/>
    </xf>
    <xf numFmtId="0" fontId="49" fillId="0" borderId="35" xfId="167" applyFont="1" applyBorder="1" applyAlignment="1">
      <alignment horizontal="right" vertical="top" wrapText="1" indent="1"/>
    </xf>
    <xf numFmtId="0" fontId="52" fillId="0" borderId="35" xfId="167" applyFont="1" applyBorder="1" applyAlignment="1">
      <alignment horizontal="right" vertical="top" wrapText="1" indent="1"/>
    </xf>
    <xf numFmtId="191" fontId="51" fillId="0" borderId="35" xfId="167" applyNumberFormat="1" applyFont="1" applyBorder="1" applyAlignment="1">
      <alignment horizontal="center" vertical="top" shrinkToFit="1"/>
    </xf>
    <xf numFmtId="0" fontId="52" fillId="0" borderId="35" xfId="167" applyFont="1" applyBorder="1" applyAlignment="1">
      <alignment horizontal="left" vertical="top" wrapText="1"/>
    </xf>
    <xf numFmtId="0" fontId="49" fillId="0" borderId="35" xfId="167" applyFont="1" applyBorder="1" applyAlignment="1">
      <alignment horizontal="left" vertical="top" wrapText="1" indent="3"/>
    </xf>
    <xf numFmtId="0" fontId="50" fillId="0" borderId="0" xfId="167" applyFont="1" applyAlignment="1">
      <alignment vertical="top" wrapText="1"/>
    </xf>
    <xf numFmtId="0" fontId="49" fillId="0" borderId="0" xfId="167" applyFont="1" applyAlignment="1">
      <alignment vertical="top" wrapText="1"/>
    </xf>
    <xf numFmtId="2" fontId="54" fillId="0" borderId="35" xfId="167" applyNumberFormat="1" applyFont="1" applyBorder="1" applyAlignment="1">
      <alignment horizontal="center" vertical="top" shrinkToFit="1"/>
    </xf>
    <xf numFmtId="0" fontId="52" fillId="0" borderId="35" xfId="0" applyFont="1" applyBorder="1" applyAlignment="1">
      <alignment horizontal="center" vertical="top" wrapText="1"/>
    </xf>
    <xf numFmtId="190" fontId="54" fillId="0" borderId="35" xfId="0" applyNumberFormat="1" applyFont="1" applyBorder="1" applyAlignment="1">
      <alignment horizontal="center" vertical="top" shrinkToFit="1"/>
    </xf>
    <xf numFmtId="189" fontId="54" fillId="0" borderId="35" xfId="0" applyNumberFormat="1" applyFont="1" applyBorder="1" applyAlignment="1">
      <alignment horizontal="center" vertical="top" shrinkToFit="1"/>
    </xf>
    <xf numFmtId="0" fontId="0" fillId="0" borderId="0" xfId="0" applyAlignment="1">
      <alignment horizontal="left" vertical="top"/>
    </xf>
    <xf numFmtId="0" fontId="55" fillId="0" borderId="0" xfId="168" applyAlignment="1">
      <alignment horizontal="left" vertical="top"/>
    </xf>
    <xf numFmtId="0" fontId="56" fillId="0" borderId="35" xfId="168" applyFont="1" applyBorder="1" applyAlignment="1">
      <alignment horizontal="center" vertical="top" wrapText="1"/>
    </xf>
    <xf numFmtId="0" fontId="57" fillId="0" borderId="35" xfId="168" applyFont="1" applyBorder="1" applyAlignment="1">
      <alignment horizontal="center" vertical="top" wrapText="1"/>
    </xf>
    <xf numFmtId="190" fontId="54" fillId="0" borderId="35" xfId="168" applyNumberFormat="1" applyFont="1" applyBorder="1" applyAlignment="1">
      <alignment horizontal="center" vertical="top" shrinkToFit="1"/>
    </xf>
    <xf numFmtId="189" fontId="54" fillId="0" borderId="35" xfId="168" applyNumberFormat="1" applyFont="1" applyBorder="1" applyAlignment="1">
      <alignment horizontal="center" vertical="top" shrinkToFit="1"/>
    </xf>
    <xf numFmtId="0" fontId="55" fillId="0" borderId="35" xfId="168" applyBorder="1" applyAlignment="1">
      <alignment horizontal="left" wrapText="1"/>
    </xf>
    <xf numFmtId="191" fontId="54" fillId="0" borderId="35" xfId="168" applyNumberFormat="1" applyFont="1" applyBorder="1" applyAlignment="1">
      <alignment horizontal="center" vertical="top" shrinkToFit="1"/>
    </xf>
    <xf numFmtId="189" fontId="51" fillId="0" borderId="35" xfId="168" applyNumberFormat="1" applyFont="1" applyBorder="1" applyAlignment="1">
      <alignment horizontal="center" vertical="top" shrinkToFit="1"/>
    </xf>
    <xf numFmtId="0" fontId="57" fillId="0" borderId="35" xfId="168" applyFont="1" applyBorder="1" applyAlignment="1">
      <alignment horizontal="left" vertical="top" wrapText="1"/>
    </xf>
    <xf numFmtId="0" fontId="56" fillId="0" borderId="35" xfId="168" applyFont="1" applyBorder="1" applyAlignment="1">
      <alignment horizontal="left" vertical="top" wrapText="1" indent="3"/>
    </xf>
    <xf numFmtId="0" fontId="56" fillId="0" borderId="35" xfId="168" applyFont="1" applyBorder="1" applyAlignment="1">
      <alignment horizontal="right" vertical="top" wrapText="1" indent="1"/>
    </xf>
    <xf numFmtId="0" fontId="57" fillId="0" borderId="35" xfId="168" applyFont="1" applyBorder="1" applyAlignment="1">
      <alignment horizontal="right" vertical="top" wrapText="1" indent="1"/>
    </xf>
    <xf numFmtId="191" fontId="51" fillId="0" borderId="35" xfId="168" applyNumberFormat="1" applyFont="1" applyBorder="1" applyAlignment="1">
      <alignment horizontal="center" vertical="top" shrinkToFit="1"/>
    </xf>
    <xf numFmtId="0" fontId="55" fillId="0" borderId="0" xfId="168" applyAlignment="1">
      <alignment vertical="top" wrapText="1"/>
    </xf>
    <xf numFmtId="192" fontId="54" fillId="0" borderId="35" xfId="168" applyNumberFormat="1" applyFont="1" applyBorder="1" applyAlignment="1">
      <alignment horizontal="center" vertical="top" shrinkToFit="1"/>
    </xf>
    <xf numFmtId="0" fontId="48" fillId="0" borderId="0" xfId="167"/>
    <xf numFmtId="44" fontId="0" fillId="0" borderId="0" xfId="170" applyFont="1"/>
    <xf numFmtId="0" fontId="60" fillId="0" borderId="42" xfId="3" applyFont="1" applyBorder="1" applyAlignment="1">
      <alignment horizontal="justify" vertical="center"/>
    </xf>
    <xf numFmtId="0" fontId="61" fillId="0" borderId="20" xfId="167" applyFont="1" applyBorder="1" applyAlignment="1">
      <alignment vertical="center" wrapText="1"/>
    </xf>
    <xf numFmtId="0" fontId="61" fillId="0" borderId="0" xfId="167" applyFont="1" applyAlignment="1">
      <alignment vertical="center" wrapText="1"/>
    </xf>
    <xf numFmtId="0" fontId="61" fillId="0" borderId="0" xfId="167" applyFont="1" applyAlignment="1">
      <alignment horizontal="center" vertical="center" wrapText="1"/>
    </xf>
    <xf numFmtId="0" fontId="61" fillId="0" borderId="19" xfId="167" applyFont="1" applyBorder="1" applyAlignment="1">
      <alignment vertical="center" wrapText="1"/>
    </xf>
    <xf numFmtId="0" fontId="58" fillId="0" borderId="2" xfId="167" applyFont="1" applyBorder="1" applyAlignment="1">
      <alignment horizontal="center" vertical="center" wrapText="1"/>
    </xf>
    <xf numFmtId="0" fontId="58" fillId="0" borderId="2" xfId="167" applyFont="1" applyBorder="1" applyAlignment="1">
      <alignment vertical="center" wrapText="1"/>
    </xf>
    <xf numFmtId="0" fontId="61" fillId="0" borderId="49" xfId="167" applyFont="1" applyBorder="1" applyAlignment="1">
      <alignment vertical="center" wrapText="1"/>
    </xf>
    <xf numFmtId="0" fontId="61" fillId="0" borderId="24" xfId="167" applyFont="1" applyBorder="1" applyAlignment="1">
      <alignment vertical="center" wrapText="1"/>
    </xf>
    <xf numFmtId="0" fontId="61" fillId="0" borderId="24" xfId="167" applyFont="1" applyBorder="1" applyAlignment="1">
      <alignment horizontal="center" vertical="center" wrapText="1"/>
    </xf>
    <xf numFmtId="0" fontId="61" fillId="0" borderId="25" xfId="167" applyFont="1" applyBorder="1" applyAlignment="1">
      <alignment vertical="center" wrapText="1"/>
    </xf>
    <xf numFmtId="0" fontId="58" fillId="0" borderId="52" xfId="167" applyFont="1" applyBorder="1" applyAlignment="1">
      <alignment horizontal="center" vertical="center" wrapText="1"/>
    </xf>
    <xf numFmtId="0" fontId="58" fillId="0" borderId="56" xfId="167" applyFont="1" applyBorder="1" applyAlignment="1">
      <alignment horizontal="center" vertical="center" wrapText="1"/>
    </xf>
    <xf numFmtId="0" fontId="58" fillId="0" borderId="57" xfId="167" applyFont="1" applyBorder="1" applyAlignment="1">
      <alignment horizontal="center" vertical="center" wrapText="1"/>
    </xf>
    <xf numFmtId="16" fontId="61" fillId="0" borderId="60" xfId="167" applyNumberFormat="1" applyFont="1" applyBorder="1" applyAlignment="1">
      <alignment horizontal="left" vertical="center" wrapText="1"/>
    </xf>
    <xf numFmtId="0" fontId="61" fillId="0" borderId="67" xfId="167" applyFont="1" applyBorder="1" applyAlignment="1">
      <alignment horizontal="left" vertical="center" wrapText="1"/>
    </xf>
    <xf numFmtId="0" fontId="61" fillId="0" borderId="68" xfId="167" applyFont="1" applyBorder="1" applyAlignment="1">
      <alignment horizontal="left" vertical="center" wrapText="1"/>
    </xf>
    <xf numFmtId="0" fontId="61" fillId="0" borderId="69" xfId="167" applyFont="1" applyBorder="1" applyAlignment="1">
      <alignment horizontal="left" vertical="center" wrapText="1"/>
    </xf>
    <xf numFmtId="16" fontId="61" fillId="0" borderId="71" xfId="167" applyNumberFormat="1" applyFont="1" applyBorder="1" applyAlignment="1">
      <alignment horizontal="left" vertical="center" wrapText="1"/>
    </xf>
    <xf numFmtId="0" fontId="61" fillId="0" borderId="77" xfId="167" applyFont="1" applyBorder="1" applyAlignment="1">
      <alignment horizontal="left" vertical="center" wrapText="1"/>
    </xf>
    <xf numFmtId="0" fontId="61" fillId="0" borderId="78" xfId="167" applyFont="1" applyBorder="1" applyAlignment="1">
      <alignment horizontal="left" vertical="center" wrapText="1"/>
    </xf>
    <xf numFmtId="0" fontId="61" fillId="0" borderId="79" xfId="167" applyFont="1" applyBorder="1" applyAlignment="1">
      <alignment horizontal="left" vertical="center" wrapText="1"/>
    </xf>
    <xf numFmtId="0" fontId="61" fillId="0" borderId="77" xfId="167" applyFont="1" applyBorder="1" applyAlignment="1">
      <alignment horizontal="justify" vertical="center" wrapText="1"/>
    </xf>
    <xf numFmtId="0" fontId="61" fillId="0" borderId="78" xfId="167" applyFont="1" applyBorder="1" applyAlignment="1">
      <alignment horizontal="justify" vertical="center" wrapText="1"/>
    </xf>
    <xf numFmtId="2" fontId="48" fillId="0" borderId="0" xfId="167" applyNumberFormat="1"/>
    <xf numFmtId="0" fontId="48" fillId="0" borderId="19" xfId="167" applyBorder="1"/>
    <xf numFmtId="0" fontId="58" fillId="0" borderId="12" xfId="167" applyFont="1" applyBorder="1" applyAlignment="1">
      <alignment horizontal="center" vertical="center" wrapText="1"/>
    </xf>
    <xf numFmtId="0" fontId="58" fillId="0" borderId="18" xfId="167" applyFont="1" applyBorder="1" applyAlignment="1">
      <alignment horizontal="center" vertical="center" wrapText="1"/>
    </xf>
    <xf numFmtId="2" fontId="58" fillId="0" borderId="18" xfId="167" applyNumberFormat="1" applyFont="1" applyBorder="1" applyAlignment="1">
      <alignment horizontal="center" vertical="center" wrapText="1"/>
    </xf>
    <xf numFmtId="0" fontId="61" fillId="0" borderId="18" xfId="167" applyFont="1" applyBorder="1" applyAlignment="1">
      <alignment vertical="center" wrapText="1"/>
    </xf>
    <xf numFmtId="0" fontId="61" fillId="0" borderId="18" xfId="167" applyFont="1" applyBorder="1" applyAlignment="1">
      <alignment horizontal="left" vertical="center" wrapText="1"/>
    </xf>
    <xf numFmtId="0" fontId="61" fillId="0" borderId="17" xfId="167" applyFont="1" applyBorder="1" applyAlignment="1">
      <alignment horizontal="left" vertical="center" wrapText="1"/>
    </xf>
    <xf numFmtId="0" fontId="58" fillId="0" borderId="20" xfId="167" applyFont="1" applyBorder="1" applyAlignment="1">
      <alignment horizontal="center" vertical="center" wrapText="1"/>
    </xf>
    <xf numFmtId="0" fontId="58" fillId="0" borderId="0" xfId="167" applyFont="1" applyAlignment="1">
      <alignment horizontal="center" vertical="center" wrapText="1"/>
    </xf>
    <xf numFmtId="2" fontId="58" fillId="0" borderId="0" xfId="167" applyNumberFormat="1" applyFont="1" applyAlignment="1">
      <alignment horizontal="center" vertical="center" wrapText="1"/>
    </xf>
    <xf numFmtId="0" fontId="61" fillId="0" borderId="0" xfId="167" applyFont="1" applyAlignment="1">
      <alignment horizontal="left" vertical="center" wrapText="1"/>
    </xf>
    <xf numFmtId="0" fontId="61" fillId="0" borderId="19" xfId="167" applyFont="1" applyBorder="1" applyAlignment="1">
      <alignment horizontal="left" vertical="center" wrapText="1"/>
    </xf>
    <xf numFmtId="0" fontId="58" fillId="0" borderId="20" xfId="167" applyFont="1" applyBorder="1" applyAlignment="1">
      <alignment vertical="center" wrapText="1"/>
    </xf>
    <xf numFmtId="0" fontId="58" fillId="0" borderId="0" xfId="167" applyFont="1" applyAlignment="1">
      <alignment vertical="center" wrapText="1"/>
    </xf>
    <xf numFmtId="0" fontId="58" fillId="0" borderId="56" xfId="167" applyFont="1" applyBorder="1" applyAlignment="1">
      <alignment vertical="center" wrapText="1"/>
    </xf>
    <xf numFmtId="0" fontId="58" fillId="0" borderId="19" xfId="167" applyFont="1" applyBorder="1" applyAlignment="1">
      <alignment vertical="center" wrapText="1"/>
    </xf>
    <xf numFmtId="0" fontId="61" fillId="0" borderId="0" xfId="167" applyFont="1"/>
    <xf numFmtId="4" fontId="61" fillId="0" borderId="0" xfId="167" applyNumberFormat="1" applyFont="1"/>
    <xf numFmtId="0" fontId="61" fillId="0" borderId="14" xfId="167" applyFont="1" applyBorder="1" applyAlignment="1">
      <alignment vertical="center" wrapText="1"/>
    </xf>
    <xf numFmtId="0" fontId="58" fillId="0" borderId="21" xfId="167" applyFont="1" applyBorder="1"/>
    <xf numFmtId="4" fontId="58" fillId="0" borderId="21" xfId="167" applyNumberFormat="1" applyFont="1" applyBorder="1"/>
    <xf numFmtId="0" fontId="61" fillId="0" borderId="21" xfId="167" applyFont="1" applyBorder="1" applyAlignment="1">
      <alignment vertical="center" wrapText="1"/>
    </xf>
    <xf numFmtId="4" fontId="58" fillId="0" borderId="22" xfId="167" applyNumberFormat="1" applyFont="1" applyBorder="1"/>
    <xf numFmtId="194" fontId="41" fillId="0" borderId="1" xfId="0" applyNumberFormat="1" applyFont="1" applyBorder="1" applyAlignment="1">
      <alignment horizontal="right" vertical="center" wrapText="1"/>
    </xf>
    <xf numFmtId="166" fontId="41" fillId="0" borderId="25" xfId="164" applyFont="1" applyFill="1" applyBorder="1" applyAlignment="1">
      <alignment horizontal="left" vertical="center" wrapText="1"/>
    </xf>
    <xf numFmtId="49" fontId="41" fillId="0" borderId="1" xfId="0" applyNumberFormat="1" applyFont="1" applyBorder="1" applyAlignment="1">
      <alignment horizontal="center" vertical="center" wrapText="1"/>
    </xf>
    <xf numFmtId="187" fontId="41" fillId="0" borderId="1" xfId="164" applyNumberFormat="1" applyFont="1" applyFill="1" applyBorder="1" applyAlignment="1">
      <alignment horizontal="left" vertical="center" wrapText="1"/>
    </xf>
    <xf numFmtId="49" fontId="41" fillId="0" borderId="87" xfId="0" applyNumberFormat="1" applyFont="1" applyBorder="1" applyAlignment="1">
      <alignment horizontal="center" vertical="center" wrapText="1"/>
    </xf>
    <xf numFmtId="0" fontId="43" fillId="0" borderId="87" xfId="0" applyFont="1" applyBorder="1" applyAlignment="1">
      <alignment horizontal="left" vertical="center" wrapText="1"/>
    </xf>
    <xf numFmtId="0" fontId="43" fillId="0" borderId="87" xfId="0" applyFont="1" applyBorder="1" applyAlignment="1">
      <alignment horizontal="center" vertical="center" wrapText="1"/>
    </xf>
    <xf numFmtId="10" fontId="41" fillId="0" borderId="87" xfId="2" applyNumberFormat="1" applyFont="1" applyBorder="1" applyAlignment="1">
      <alignment horizontal="right" vertical="center" wrapText="1"/>
    </xf>
    <xf numFmtId="187" fontId="41" fillId="0" borderId="87" xfId="164" applyNumberFormat="1" applyFont="1" applyFill="1" applyBorder="1" applyAlignment="1">
      <alignment horizontal="left" vertical="center" wrapText="1"/>
    </xf>
    <xf numFmtId="166" fontId="41" fillId="0" borderId="59" xfId="164" applyFont="1" applyFill="1" applyBorder="1" applyAlignment="1">
      <alignment horizontal="left" vertical="center" wrapText="1"/>
    </xf>
    <xf numFmtId="49" fontId="41" fillId="0" borderId="88" xfId="0" applyNumberFormat="1" applyFont="1" applyBorder="1" applyAlignment="1">
      <alignment horizontal="center" vertical="center" wrapText="1"/>
    </xf>
    <xf numFmtId="0" fontId="43" fillId="0" borderId="88" xfId="0" applyFont="1" applyBorder="1" applyAlignment="1">
      <alignment horizontal="center" vertical="center" wrapText="1"/>
    </xf>
    <xf numFmtId="10" fontId="41" fillId="0" borderId="88" xfId="2" applyNumberFormat="1" applyFont="1" applyBorder="1" applyAlignment="1">
      <alignment horizontal="right" vertical="center" wrapText="1"/>
    </xf>
    <xf numFmtId="187" fontId="41" fillId="0" borderId="88" xfId="164" applyNumberFormat="1" applyFont="1" applyFill="1" applyBorder="1" applyAlignment="1">
      <alignment horizontal="left" vertical="center" wrapText="1"/>
    </xf>
    <xf numFmtId="0" fontId="43" fillId="0" borderId="88" xfId="0" applyFont="1" applyBorder="1" applyAlignment="1">
      <alignment horizontal="left" vertical="center" wrapText="1"/>
    </xf>
    <xf numFmtId="10" fontId="41" fillId="0" borderId="32" xfId="2" applyNumberFormat="1" applyFont="1" applyBorder="1" applyAlignment="1">
      <alignment horizontal="right" vertical="center" wrapText="1"/>
    </xf>
    <xf numFmtId="187" fontId="41" fillId="0" borderId="32" xfId="164" applyNumberFormat="1" applyFont="1" applyFill="1" applyBorder="1" applyAlignment="1">
      <alignment horizontal="left" vertical="center" wrapText="1"/>
    </xf>
    <xf numFmtId="166" fontId="41" fillId="0" borderId="13" xfId="164" applyFont="1" applyFill="1" applyBorder="1" applyAlignment="1">
      <alignment horizontal="left" vertical="center" wrapText="1"/>
    </xf>
    <xf numFmtId="166" fontId="17" fillId="0" borderId="1" xfId="164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right" wrapText="1"/>
    </xf>
    <xf numFmtId="2" fontId="65" fillId="0" borderId="1" xfId="22" applyNumberFormat="1" applyFont="1" applyBorder="1" applyAlignment="1">
      <alignment horizontal="center" vertical="center" wrapText="1"/>
    </xf>
    <xf numFmtId="2" fontId="65" fillId="0" borderId="1" xfId="1" applyNumberFormat="1" applyFont="1" applyFill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wrapText="1"/>
    </xf>
    <xf numFmtId="0" fontId="66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center" wrapText="1"/>
    </xf>
    <xf numFmtId="3" fontId="17" fillId="0" borderId="1" xfId="0" applyNumberFormat="1" applyFont="1" applyBorder="1" applyAlignment="1">
      <alignment horizontal="center" wrapText="1"/>
    </xf>
    <xf numFmtId="188" fontId="17" fillId="0" borderId="1" xfId="0" applyNumberFormat="1" applyFont="1" applyBorder="1" applyAlignment="1">
      <alignment horizontal="right" wrapText="1"/>
    </xf>
    <xf numFmtId="0" fontId="17" fillId="0" borderId="1" xfId="0" applyFont="1" applyBorder="1" applyAlignment="1">
      <alignment horizontal="left" wrapText="1"/>
    </xf>
    <xf numFmtId="4" fontId="63" fillId="0" borderId="1" xfId="0" applyNumberFormat="1" applyFont="1" applyBorder="1" applyAlignment="1">
      <alignment horizontal="right" vertical="center" wrapText="1"/>
    </xf>
    <xf numFmtId="4" fontId="65" fillId="0" borderId="1" xfId="0" applyNumberFormat="1" applyFont="1" applyBorder="1" applyAlignment="1">
      <alignment horizontal="right" vertical="center" wrapText="1"/>
    </xf>
    <xf numFmtId="188" fontId="17" fillId="0" borderId="1" xfId="0" applyNumberFormat="1" applyFont="1" applyBorder="1" applyAlignment="1">
      <alignment horizontal="right" vertical="center" wrapText="1"/>
    </xf>
    <xf numFmtId="187" fontId="63" fillId="0" borderId="1" xfId="164" applyNumberFormat="1" applyFont="1" applyFill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justify" vertical="center" wrapText="1"/>
    </xf>
    <xf numFmtId="193" fontId="17" fillId="0" borderId="1" xfId="0" applyNumberFormat="1" applyFont="1" applyBorder="1" applyAlignment="1">
      <alignment horizontal="center" vertical="center" wrapText="1"/>
    </xf>
    <xf numFmtId="194" fontId="17" fillId="0" borderId="1" xfId="0" applyNumberFormat="1" applyFont="1" applyBorder="1" applyAlignment="1">
      <alignment horizontal="right" vertical="center" wrapText="1"/>
    </xf>
    <xf numFmtId="3" fontId="17" fillId="0" borderId="1" xfId="0" applyNumberFormat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67" fillId="0" borderId="1" xfId="0" applyFont="1" applyBorder="1" applyAlignment="1">
      <alignment horizontal="left" vertical="center" wrapText="1"/>
    </xf>
    <xf numFmtId="0" fontId="68" fillId="0" borderId="1" xfId="0" applyFont="1" applyBorder="1" applyAlignment="1">
      <alignment horizontal="left" vertical="center" wrapText="1"/>
    </xf>
    <xf numFmtId="0" fontId="68" fillId="0" borderId="1" xfId="0" applyFont="1" applyBorder="1" applyAlignment="1">
      <alignment horizontal="center" vertical="center" wrapText="1"/>
    </xf>
    <xf numFmtId="10" fontId="17" fillId="0" borderId="1" xfId="2" applyNumberFormat="1" applyFont="1" applyBorder="1" applyAlignment="1">
      <alignment horizontal="right" vertical="center" wrapText="1"/>
    </xf>
    <xf numFmtId="187" fontId="17" fillId="0" borderId="1" xfId="164" applyNumberFormat="1" applyFont="1" applyFill="1" applyBorder="1" applyAlignment="1">
      <alignment horizontal="lef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187" fontId="16" fillId="0" borderId="1" xfId="164" applyNumberFormat="1" applyFont="1" applyFill="1" applyBorder="1" applyAlignment="1">
      <alignment horizontal="left" vertical="center" wrapText="1"/>
    </xf>
    <xf numFmtId="1" fontId="17" fillId="0" borderId="0" xfId="0" applyNumberFormat="1" applyFont="1" applyAlignment="1">
      <alignment horizontal="center" vertical="center" wrapText="1"/>
    </xf>
    <xf numFmtId="0" fontId="65" fillId="0" borderId="1" xfId="3" applyFont="1" applyBorder="1" applyAlignment="1">
      <alignment horizontal="center" vertical="center" wrapText="1"/>
    </xf>
    <xf numFmtId="0" fontId="22" fillId="21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20" borderId="1" xfId="171" applyFont="1" applyFill="1" applyBorder="1" applyAlignment="1">
      <alignment vertical="center"/>
    </xf>
    <xf numFmtId="187" fontId="0" fillId="0" borderId="1" xfId="0" applyNumberFormat="1" applyBorder="1" applyAlignment="1">
      <alignment vertical="center"/>
    </xf>
    <xf numFmtId="166" fontId="0" fillId="0" borderId="1" xfId="0" applyNumberFormat="1" applyBorder="1" applyAlignment="1">
      <alignment vertical="center"/>
    </xf>
    <xf numFmtId="164" fontId="0" fillId="20" borderId="1" xfId="0" applyNumberFormat="1" applyFill="1" applyBorder="1" applyAlignment="1">
      <alignment vertical="center"/>
    </xf>
    <xf numFmtId="164" fontId="0" fillId="0" borderId="1" xfId="171" applyFont="1" applyFill="1" applyBorder="1" applyAlignment="1">
      <alignment vertical="center"/>
    </xf>
    <xf numFmtId="164" fontId="0" fillId="0" borderId="1" xfId="171" applyFont="1" applyBorder="1" applyAlignment="1">
      <alignment vertical="center"/>
    </xf>
    <xf numFmtId="164" fontId="1" fillId="0" borderId="1" xfId="171" applyFont="1" applyBorder="1" applyAlignment="1">
      <alignment vertical="center"/>
    </xf>
    <xf numFmtId="166" fontId="1" fillId="0" borderId="1" xfId="0" applyNumberFormat="1" applyFont="1" applyBorder="1" applyAlignment="1">
      <alignment vertical="center"/>
    </xf>
    <xf numFmtId="10" fontId="1" fillId="0" borderId="1" xfId="2" applyNumberFormat="1" applyFon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66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63" fillId="0" borderId="1" xfId="0" applyFont="1" applyBorder="1" applyAlignment="1">
      <alignment horizontal="center" vertical="center" wrapText="1"/>
    </xf>
    <xf numFmtId="3" fontId="63" fillId="0" borderId="1" xfId="0" applyNumberFormat="1" applyFont="1" applyBorder="1" applyAlignment="1">
      <alignment horizontal="center" vertical="center" wrapText="1"/>
    </xf>
    <xf numFmtId="188" fontId="63" fillId="0" borderId="1" xfId="0" applyNumberFormat="1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right" vertical="center" wrapText="1"/>
    </xf>
    <xf numFmtId="0" fontId="63" fillId="0" borderId="0" xfId="3" applyFont="1" applyAlignment="1">
      <alignment vertical="center" wrapText="1"/>
    </xf>
    <xf numFmtId="166" fontId="22" fillId="0" borderId="1" xfId="164" applyFont="1" applyFill="1" applyBorder="1" applyAlignment="1">
      <alignment horizontal="left" vertical="center" wrapText="1"/>
    </xf>
    <xf numFmtId="166" fontId="16" fillId="0" borderId="87" xfId="164" applyFont="1" applyFill="1" applyBorder="1" applyAlignment="1">
      <alignment horizontal="center" vertical="center" wrapText="1"/>
    </xf>
    <xf numFmtId="167" fontId="61" fillId="0" borderId="74" xfId="64" applyFont="1" applyFill="1" applyBorder="1" applyAlignment="1">
      <alignment horizontal="center" vertical="center" wrapText="1"/>
    </xf>
    <xf numFmtId="167" fontId="61" fillId="0" borderId="75" xfId="64" applyFont="1" applyFill="1" applyBorder="1" applyAlignment="1">
      <alignment horizontal="center" vertical="center" wrapText="1"/>
    </xf>
    <xf numFmtId="167" fontId="61" fillId="0" borderId="0" xfId="64" applyFont="1" applyFill="1" applyBorder="1" applyAlignment="1">
      <alignment horizontal="center" vertical="center" wrapText="1"/>
    </xf>
    <xf numFmtId="167" fontId="61" fillId="0" borderId="70" xfId="64" applyFont="1" applyFill="1" applyBorder="1" applyAlignment="1">
      <alignment horizontal="center" vertical="center" wrapText="1"/>
    </xf>
    <xf numFmtId="167" fontId="61" fillId="0" borderId="0" xfId="64" applyFont="1" applyFill="1" applyBorder="1" applyAlignment="1">
      <alignment vertical="center" wrapText="1"/>
    </xf>
    <xf numFmtId="16" fontId="61" fillId="0" borderId="20" xfId="167" applyNumberFormat="1" applyFont="1" applyBorder="1" applyAlignment="1">
      <alignment horizontal="center" vertical="center" wrapText="1"/>
    </xf>
    <xf numFmtId="16" fontId="61" fillId="0" borderId="0" xfId="167" applyNumberFormat="1" applyFont="1" applyAlignment="1">
      <alignment horizontal="center" vertical="center" wrapText="1"/>
    </xf>
    <xf numFmtId="16" fontId="61" fillId="0" borderId="70" xfId="167" applyNumberFormat="1" applyFont="1" applyBorder="1" applyAlignment="1">
      <alignment horizontal="center" vertical="center" wrapText="1"/>
    </xf>
    <xf numFmtId="167" fontId="61" fillId="0" borderId="91" xfId="64" applyFont="1" applyFill="1" applyBorder="1" applyAlignment="1">
      <alignment horizontal="center" vertical="center" wrapText="1"/>
    </xf>
    <xf numFmtId="167" fontId="61" fillId="0" borderId="76" xfId="64" applyFont="1" applyFill="1" applyBorder="1" applyAlignment="1">
      <alignment horizontal="center" vertical="center" wrapText="1"/>
    </xf>
    <xf numFmtId="16" fontId="61" fillId="0" borderId="0" xfId="167" applyNumberFormat="1" applyFont="1" applyAlignment="1">
      <alignment vertical="center" wrapText="1"/>
    </xf>
    <xf numFmtId="0" fontId="61" fillId="0" borderId="94" xfId="167" applyFont="1" applyBorder="1" applyAlignment="1">
      <alignment horizontal="justify" vertical="center" wrapText="1"/>
    </xf>
    <xf numFmtId="164" fontId="0" fillId="0" borderId="0" xfId="0" applyNumberFormat="1"/>
    <xf numFmtId="166" fontId="46" fillId="0" borderId="13" xfId="164" applyFont="1" applyFill="1" applyBorder="1" applyAlignment="1">
      <alignment horizontal="left" vertical="center" wrapText="1"/>
    </xf>
    <xf numFmtId="2" fontId="45" fillId="18" borderId="9" xfId="22" applyNumberFormat="1" applyFont="1" applyFill="1" applyBorder="1" applyAlignment="1">
      <alignment horizontal="center" vertical="center" wrapText="1"/>
    </xf>
    <xf numFmtId="2" fontId="45" fillId="18" borderId="10" xfId="22" applyNumberFormat="1" applyFont="1" applyFill="1" applyBorder="1" applyAlignment="1">
      <alignment horizontal="center" vertical="center" wrapText="1"/>
    </xf>
    <xf numFmtId="2" fontId="45" fillId="18" borderId="10" xfId="1" applyNumberFormat="1" applyFont="1" applyFill="1" applyBorder="1" applyAlignment="1">
      <alignment horizontal="center" vertical="center" wrapText="1"/>
    </xf>
    <xf numFmtId="2" fontId="45" fillId="18" borderId="10" xfId="0" applyNumberFormat="1" applyFont="1" applyFill="1" applyBorder="1" applyAlignment="1">
      <alignment horizontal="center" vertical="center" wrapText="1"/>
    </xf>
    <xf numFmtId="2" fontId="45" fillId="18" borderId="11" xfId="0" applyNumberFormat="1" applyFont="1" applyFill="1" applyBorder="1" applyAlignment="1">
      <alignment horizontal="center" vertical="center" wrapText="1"/>
    </xf>
    <xf numFmtId="49" fontId="42" fillId="18" borderId="31" xfId="0" applyNumberFormat="1" applyFont="1" applyFill="1" applyBorder="1" applyAlignment="1">
      <alignment horizontal="center" vertical="center" wrapText="1"/>
    </xf>
    <xf numFmtId="166" fontId="45" fillId="18" borderId="8" xfId="164" applyFont="1" applyFill="1" applyBorder="1" applyAlignment="1">
      <alignment horizontal="left" vertical="center" wrapText="1"/>
    </xf>
    <xf numFmtId="0" fontId="45" fillId="18" borderId="32" xfId="0" applyFont="1" applyFill="1" applyBorder="1" applyAlignment="1">
      <alignment horizontal="left" vertical="center" wrapText="1"/>
    </xf>
    <xf numFmtId="166" fontId="45" fillId="18" borderId="89" xfId="164" applyFont="1" applyFill="1" applyBorder="1" applyAlignment="1">
      <alignment horizontal="left" vertical="center" wrapText="1"/>
    </xf>
    <xf numFmtId="0" fontId="42" fillId="18" borderId="32" xfId="0" applyFont="1" applyFill="1" applyBorder="1" applyAlignment="1">
      <alignment horizontal="center" vertical="center" wrapText="1"/>
    </xf>
    <xf numFmtId="4" fontId="42" fillId="18" borderId="32" xfId="0" applyNumberFormat="1" applyFont="1" applyFill="1" applyBorder="1" applyAlignment="1">
      <alignment horizontal="right" vertical="center" wrapText="1"/>
    </xf>
    <xf numFmtId="187" fontId="45" fillId="18" borderId="27" xfId="164" applyNumberFormat="1" applyFont="1" applyFill="1" applyBorder="1" applyAlignment="1">
      <alignment horizontal="left" vertical="center" wrapText="1"/>
    </xf>
    <xf numFmtId="0" fontId="69" fillId="22" borderId="4" xfId="0" applyFont="1" applyFill="1" applyBorder="1" applyAlignment="1">
      <alignment horizontal="center" wrapText="1"/>
    </xf>
    <xf numFmtId="0" fontId="70" fillId="22" borderId="1" xfId="0" applyFont="1" applyFill="1" applyBorder="1" applyAlignment="1">
      <alignment horizontal="center" wrapText="1"/>
    </xf>
    <xf numFmtId="3" fontId="70" fillId="22" borderId="1" xfId="0" applyNumberFormat="1" applyFont="1" applyFill="1" applyBorder="1" applyAlignment="1">
      <alignment horizontal="center" wrapText="1"/>
    </xf>
    <xf numFmtId="0" fontId="70" fillId="22" borderId="33" xfId="0" applyFont="1" applyFill="1" applyBorder="1" applyAlignment="1">
      <alignment horizontal="center" wrapText="1"/>
    </xf>
    <xf numFmtId="188" fontId="70" fillId="22" borderId="1" xfId="0" applyNumberFormat="1" applyFont="1" applyFill="1" applyBorder="1" applyAlignment="1">
      <alignment horizontal="center" wrapText="1"/>
    </xf>
    <xf numFmtId="0" fontId="69" fillId="22" borderId="1" xfId="0" applyFont="1" applyFill="1" applyBorder="1" applyAlignment="1">
      <alignment horizontal="center" wrapText="1"/>
    </xf>
    <xf numFmtId="4" fontId="69" fillId="22" borderId="5" xfId="0" applyNumberFormat="1" applyFont="1" applyFill="1" applyBorder="1" applyAlignment="1">
      <alignment horizontal="center" vertical="center" wrapText="1"/>
    </xf>
    <xf numFmtId="187" fontId="70" fillId="22" borderId="1" xfId="164" applyNumberFormat="1" applyFont="1" applyFill="1" applyBorder="1" applyAlignment="1">
      <alignment horizontal="center" vertical="center" wrapText="1"/>
    </xf>
    <xf numFmtId="3" fontId="70" fillId="22" borderId="1" xfId="0" applyNumberFormat="1" applyFont="1" applyFill="1" applyBorder="1" applyAlignment="1">
      <alignment horizontal="center" vertical="center" wrapText="1"/>
    </xf>
    <xf numFmtId="3" fontId="41" fillId="0" borderId="1" xfId="0" applyNumberFormat="1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top" wrapText="1"/>
    </xf>
    <xf numFmtId="0" fontId="28" fillId="0" borderId="7" xfId="0" applyFont="1" applyBorder="1" applyAlignment="1">
      <alignment horizontal="center" vertical="top" wrapText="1"/>
    </xf>
    <xf numFmtId="0" fontId="28" fillId="0" borderId="23" xfId="0" applyFont="1" applyBorder="1" applyAlignment="1">
      <alignment horizontal="center" vertical="top" wrapText="1"/>
    </xf>
    <xf numFmtId="0" fontId="29" fillId="0" borderId="0" xfId="0" applyFont="1" applyAlignment="1">
      <alignment wrapText="1"/>
    </xf>
    <xf numFmtId="0" fontId="0" fillId="0" borderId="0" xfId="0" applyAlignment="1">
      <alignment wrapText="1"/>
    </xf>
    <xf numFmtId="0" fontId="25" fillId="0" borderId="7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6" fillId="0" borderId="0" xfId="0" applyFont="1" applyAlignment="1">
      <alignment vertical="center" wrapText="1"/>
    </xf>
    <xf numFmtId="0" fontId="28" fillId="0" borderId="9" xfId="0" applyFont="1" applyBorder="1" applyAlignment="1">
      <alignment horizontal="left" vertical="center" wrapText="1"/>
    </xf>
    <xf numFmtId="0" fontId="28" fillId="0" borderId="10" xfId="0" applyFont="1" applyBorder="1" applyAlignment="1">
      <alignment horizontal="left" vertical="center" wrapText="1"/>
    </xf>
    <xf numFmtId="0" fontId="28" fillId="0" borderId="4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 wrapText="1"/>
    </xf>
    <xf numFmtId="0" fontId="28" fillId="0" borderId="11" xfId="0" applyFont="1" applyBorder="1" applyAlignment="1">
      <alignment horizontal="left" vertical="center" wrapText="1"/>
    </xf>
    <xf numFmtId="0" fontId="28" fillId="0" borderId="5" xfId="0" applyFont="1" applyBorder="1" applyAlignment="1">
      <alignment horizontal="left" vertical="center" wrapText="1"/>
    </xf>
    <xf numFmtId="0" fontId="26" fillId="0" borderId="2" xfId="0" applyFont="1" applyBorder="1" applyAlignment="1">
      <alignment horizontal="left" vertical="center" wrapText="1"/>
    </xf>
    <xf numFmtId="0" fontId="26" fillId="0" borderId="24" xfId="0" applyFont="1" applyBorder="1" applyAlignment="1">
      <alignment horizontal="left" vertical="center" wrapText="1"/>
    </xf>
    <xf numFmtId="0" fontId="26" fillId="0" borderId="25" xfId="0" applyFont="1" applyBorder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0" fontId="22" fillId="0" borderId="9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14" fontId="26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 wrapText="1"/>
    </xf>
    <xf numFmtId="0" fontId="26" fillId="0" borderId="5" xfId="0" applyFont="1" applyBorder="1" applyAlignment="1">
      <alignment horizontal="left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left" vertical="center" wrapText="1"/>
    </xf>
    <xf numFmtId="0" fontId="26" fillId="0" borderId="23" xfId="0" applyFont="1" applyBorder="1" applyAlignment="1">
      <alignment horizontal="left" vertical="center" wrapText="1"/>
    </xf>
    <xf numFmtId="0" fontId="23" fillId="0" borderId="28" xfId="0" applyFont="1" applyBorder="1" applyAlignment="1">
      <alignment horizontal="left" vertical="center" wrapText="1"/>
    </xf>
    <xf numFmtId="0" fontId="23" fillId="0" borderId="29" xfId="0" applyFont="1" applyBorder="1" applyAlignment="1">
      <alignment horizontal="left" vertical="center" wrapText="1"/>
    </xf>
    <xf numFmtId="0" fontId="23" fillId="0" borderId="30" xfId="0" applyFont="1" applyBorder="1" applyAlignment="1">
      <alignment horizontal="left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71" fillId="0" borderId="15" xfId="0" applyFont="1" applyBorder="1" applyAlignment="1">
      <alignment horizontal="center" vertical="center" wrapText="1"/>
    </xf>
    <xf numFmtId="0" fontId="71" fillId="0" borderId="16" xfId="0" applyFont="1" applyBorder="1" applyAlignment="1">
      <alignment horizontal="center" vertical="center" wrapText="1"/>
    </xf>
    <xf numFmtId="0" fontId="71" fillId="0" borderId="13" xfId="0" applyFont="1" applyBorder="1" applyAlignment="1">
      <alignment horizontal="center" vertical="center" wrapText="1"/>
    </xf>
    <xf numFmtId="0" fontId="45" fillId="0" borderId="0" xfId="3" applyFont="1" applyAlignment="1">
      <alignment horizontal="center" vertical="center" wrapText="1"/>
    </xf>
    <xf numFmtId="0" fontId="41" fillId="0" borderId="18" xfId="0" applyFont="1" applyBorder="1" applyAlignment="1">
      <alignment horizontal="center" wrapText="1"/>
    </xf>
    <xf numFmtId="0" fontId="45" fillId="18" borderId="27" xfId="0" applyFont="1" applyFill="1" applyBorder="1" applyAlignment="1">
      <alignment horizontal="left" vertical="center" wrapText="1"/>
    </xf>
    <xf numFmtId="0" fontId="45" fillId="18" borderId="16" xfId="0" applyFont="1" applyFill="1" applyBorder="1" applyAlignment="1">
      <alignment horizontal="left" vertical="center" wrapText="1"/>
    </xf>
    <xf numFmtId="0" fontId="45" fillId="18" borderId="13" xfId="0" applyFont="1" applyFill="1" applyBorder="1" applyAlignment="1">
      <alignment horizontal="left" vertical="center" wrapText="1"/>
    </xf>
    <xf numFmtId="0" fontId="45" fillId="18" borderId="32" xfId="0" applyFont="1" applyFill="1" applyBorder="1" applyAlignment="1">
      <alignment horizontal="left" vertical="center" wrapText="1"/>
    </xf>
    <xf numFmtId="0" fontId="62" fillId="0" borderId="0" xfId="0" applyFont="1" applyAlignment="1">
      <alignment horizontal="left"/>
    </xf>
    <xf numFmtId="0" fontId="58" fillId="0" borderId="12" xfId="167" applyFont="1" applyBorder="1" applyAlignment="1">
      <alignment horizontal="center" vertical="center" wrapText="1"/>
    </xf>
    <xf numFmtId="0" fontId="58" fillId="0" borderId="18" xfId="167" applyFont="1" applyBorder="1" applyAlignment="1">
      <alignment horizontal="center" vertical="center" wrapText="1"/>
    </xf>
    <xf numFmtId="0" fontId="58" fillId="0" borderId="17" xfId="167" applyFont="1" applyBorder="1" applyAlignment="1">
      <alignment horizontal="center" vertical="center" wrapText="1"/>
    </xf>
    <xf numFmtId="0" fontId="58" fillId="0" borderId="55" xfId="167" applyFont="1" applyBorder="1" applyAlignment="1">
      <alignment horizontal="center" vertical="center" wrapText="1"/>
    </xf>
    <xf numFmtId="0" fontId="58" fillId="0" borderId="56" xfId="167" applyFont="1" applyBorder="1" applyAlignment="1">
      <alignment horizontal="center" vertical="center" wrapText="1"/>
    </xf>
    <xf numFmtId="0" fontId="58" fillId="0" borderId="59" xfId="167" applyFont="1" applyBorder="1" applyAlignment="1">
      <alignment horizontal="center" vertical="center" wrapText="1"/>
    </xf>
    <xf numFmtId="0" fontId="59" fillId="0" borderId="41" xfId="3" applyFont="1" applyBorder="1" applyAlignment="1">
      <alignment horizontal="left" vertical="center"/>
    </xf>
    <xf numFmtId="0" fontId="59" fillId="0" borderId="42" xfId="3" applyFont="1" applyBorder="1" applyAlignment="1">
      <alignment horizontal="left" vertical="center"/>
    </xf>
    <xf numFmtId="0" fontId="59" fillId="0" borderId="42" xfId="3" applyFont="1" applyBorder="1" applyAlignment="1">
      <alignment horizontal="center" vertical="center"/>
    </xf>
    <xf numFmtId="0" fontId="60" fillId="0" borderId="42" xfId="3" applyFont="1" applyBorder="1" applyAlignment="1">
      <alignment horizontal="center" vertical="center"/>
    </xf>
    <xf numFmtId="0" fontId="60" fillId="0" borderId="43" xfId="3" applyFont="1" applyBorder="1" applyAlignment="1">
      <alignment horizontal="center" vertical="center"/>
    </xf>
    <xf numFmtId="0" fontId="59" fillId="0" borderId="41" xfId="3" applyFont="1" applyBorder="1" applyAlignment="1">
      <alignment horizontal="center" vertical="center"/>
    </xf>
    <xf numFmtId="0" fontId="59" fillId="0" borderId="44" xfId="3" applyFont="1" applyBorder="1" applyAlignment="1">
      <alignment horizontal="center" vertical="center"/>
    </xf>
    <xf numFmtId="0" fontId="60" fillId="0" borderId="45" xfId="3" applyFont="1" applyBorder="1" applyAlignment="1">
      <alignment horizontal="center" vertical="center"/>
    </xf>
    <xf numFmtId="0" fontId="59" fillId="0" borderId="46" xfId="3" applyFont="1" applyBorder="1" applyAlignment="1">
      <alignment horizontal="center" vertical="center"/>
    </xf>
    <xf numFmtId="0" fontId="59" fillId="0" borderId="47" xfId="3" applyFont="1" applyBorder="1" applyAlignment="1">
      <alignment horizontal="center" vertical="center"/>
    </xf>
    <xf numFmtId="0" fontId="59" fillId="0" borderId="48" xfId="3" applyFont="1" applyBorder="1" applyAlignment="1">
      <alignment horizontal="center" vertical="center"/>
    </xf>
    <xf numFmtId="0" fontId="58" fillId="0" borderId="4" xfId="167" applyFont="1" applyBorder="1" applyAlignment="1">
      <alignment horizontal="center" vertical="center" wrapText="1"/>
    </xf>
    <xf numFmtId="0" fontId="58" fillId="0" borderId="1" xfId="167" applyFont="1" applyBorder="1" applyAlignment="1">
      <alignment horizontal="center" vertical="center" wrapText="1"/>
    </xf>
    <xf numFmtId="0" fontId="58" fillId="0" borderId="24" xfId="167" applyFont="1" applyBorder="1" applyAlignment="1">
      <alignment horizontal="left" vertical="center" wrapText="1"/>
    </xf>
    <xf numFmtId="0" fontId="58" fillId="0" borderId="25" xfId="167" applyFont="1" applyBorder="1" applyAlignment="1">
      <alignment horizontal="left" vertical="center" wrapText="1"/>
    </xf>
    <xf numFmtId="2" fontId="58" fillId="0" borderId="2" xfId="167" applyNumberFormat="1" applyFont="1" applyBorder="1" applyAlignment="1">
      <alignment horizontal="center" vertical="center" wrapText="1"/>
    </xf>
    <xf numFmtId="0" fontId="58" fillId="0" borderId="24" xfId="167" applyFont="1" applyBorder="1" applyAlignment="1">
      <alignment horizontal="center" vertical="center" wrapText="1"/>
    </xf>
    <xf numFmtId="0" fontId="58" fillId="0" borderId="33" xfId="167" applyFont="1" applyBorder="1" applyAlignment="1">
      <alignment horizontal="left" vertical="center" wrapText="1"/>
    </xf>
    <xf numFmtId="0" fontId="58" fillId="0" borderId="2" xfId="167" applyFont="1" applyBorder="1" applyAlignment="1">
      <alignment horizontal="center" vertical="center" wrapText="1"/>
    </xf>
    <xf numFmtId="0" fontId="58" fillId="0" borderId="33" xfId="167" applyFont="1" applyBorder="1" applyAlignment="1">
      <alignment horizontal="center" vertical="center" wrapText="1"/>
    </xf>
    <xf numFmtId="0" fontId="58" fillId="0" borderId="25" xfId="167" applyFont="1" applyBorder="1" applyAlignment="1">
      <alignment horizontal="center" vertical="center" wrapText="1"/>
    </xf>
    <xf numFmtId="16" fontId="58" fillId="0" borderId="50" xfId="167" applyNumberFormat="1" applyFont="1" applyBorder="1" applyAlignment="1">
      <alignment horizontal="center" vertical="center" wrapText="1"/>
    </xf>
    <xf numFmtId="16" fontId="58" fillId="0" borderId="51" xfId="167" applyNumberFormat="1" applyFont="1" applyBorder="1" applyAlignment="1">
      <alignment horizontal="center" vertical="center" wrapText="1"/>
    </xf>
    <xf numFmtId="16" fontId="58" fillId="0" borderId="60" xfId="167" applyNumberFormat="1" applyFont="1" applyBorder="1" applyAlignment="1">
      <alignment horizontal="center" vertical="center" wrapText="1"/>
    </xf>
    <xf numFmtId="16" fontId="58" fillId="0" borderId="20" xfId="167" applyNumberFormat="1" applyFont="1" applyBorder="1" applyAlignment="1">
      <alignment horizontal="center" vertical="center" wrapText="1"/>
    </xf>
    <xf numFmtId="16" fontId="58" fillId="0" borderId="0" xfId="167" applyNumberFormat="1" applyFont="1" applyAlignment="1">
      <alignment horizontal="center" vertical="center" wrapText="1"/>
    </xf>
    <xf numFmtId="16" fontId="58" fillId="0" borderId="70" xfId="167" applyNumberFormat="1" applyFont="1" applyBorder="1" applyAlignment="1">
      <alignment horizontal="center" vertical="center" wrapText="1"/>
    </xf>
    <xf numFmtId="167" fontId="61" fillId="0" borderId="61" xfId="64" applyFont="1" applyFill="1" applyBorder="1" applyAlignment="1">
      <alignment horizontal="center" vertical="center" wrapText="1"/>
    </xf>
    <xf numFmtId="167" fontId="61" fillId="0" borderId="72" xfId="64" applyFont="1" applyFill="1" applyBorder="1" applyAlignment="1">
      <alignment horizontal="center" vertical="center" wrapText="1"/>
    </xf>
    <xf numFmtId="0" fontId="58" fillId="0" borderId="50" xfId="167" applyFont="1" applyBorder="1" applyAlignment="1">
      <alignment horizontal="center" vertical="center" wrapText="1"/>
    </xf>
    <xf numFmtId="0" fontId="58" fillId="0" borderId="51" xfId="167" applyFont="1" applyBorder="1" applyAlignment="1">
      <alignment horizontal="center" vertical="center" wrapText="1"/>
    </xf>
    <xf numFmtId="0" fontId="58" fillId="0" borderId="52" xfId="167" applyFont="1" applyBorder="1" applyAlignment="1">
      <alignment horizontal="center" vertical="center" wrapText="1"/>
    </xf>
    <xf numFmtId="0" fontId="58" fillId="0" borderId="57" xfId="167" applyFont="1" applyBorder="1" applyAlignment="1">
      <alignment horizontal="center" vertical="center" wrapText="1"/>
    </xf>
    <xf numFmtId="167" fontId="61" fillId="0" borderId="73" xfId="64" applyFont="1" applyFill="1" applyBorder="1" applyAlignment="1">
      <alignment horizontal="center" vertical="center" wrapText="1"/>
    </xf>
    <xf numFmtId="167" fontId="61" fillId="0" borderId="62" xfId="64" applyFont="1" applyFill="1" applyBorder="1" applyAlignment="1">
      <alignment horizontal="center" vertical="center" wrapText="1"/>
    </xf>
    <xf numFmtId="167" fontId="61" fillId="0" borderId="74" xfId="64" applyFont="1" applyFill="1" applyBorder="1" applyAlignment="1">
      <alignment horizontal="center" vertical="center" wrapText="1"/>
    </xf>
    <xf numFmtId="167" fontId="61" fillId="0" borderId="63" xfId="64" applyFont="1" applyFill="1" applyBorder="1" applyAlignment="1">
      <alignment horizontal="center" vertical="center" wrapText="1"/>
    </xf>
    <xf numFmtId="167" fontId="61" fillId="0" borderId="51" xfId="64" applyFont="1" applyFill="1" applyBorder="1" applyAlignment="1">
      <alignment horizontal="center" vertical="center" wrapText="1"/>
    </xf>
    <xf numFmtId="167" fontId="61" fillId="0" borderId="60" xfId="64" applyFont="1" applyFill="1" applyBorder="1" applyAlignment="1">
      <alignment horizontal="center" vertical="center" wrapText="1"/>
    </xf>
    <xf numFmtId="167" fontId="61" fillId="0" borderId="75" xfId="64" applyFont="1" applyFill="1" applyBorder="1" applyAlignment="1">
      <alignment horizontal="center" vertical="center" wrapText="1"/>
    </xf>
    <xf numFmtId="167" fontId="61" fillId="0" borderId="0" xfId="64" applyFont="1" applyFill="1" applyBorder="1" applyAlignment="1">
      <alignment horizontal="center" vertical="center" wrapText="1"/>
    </xf>
    <xf numFmtId="167" fontId="61" fillId="0" borderId="70" xfId="64" applyFont="1" applyFill="1" applyBorder="1" applyAlignment="1">
      <alignment horizontal="center" vertical="center" wrapText="1"/>
    </xf>
    <xf numFmtId="167" fontId="61" fillId="0" borderId="64" xfId="64" applyFont="1" applyFill="1" applyBorder="1" applyAlignment="1">
      <alignment vertical="center" wrapText="1"/>
    </xf>
    <xf numFmtId="167" fontId="61" fillId="0" borderId="65" xfId="64" applyFont="1" applyFill="1" applyBorder="1" applyAlignment="1">
      <alignment vertical="center" wrapText="1"/>
    </xf>
    <xf numFmtId="167" fontId="61" fillId="0" borderId="66" xfId="64" applyFont="1" applyFill="1" applyBorder="1" applyAlignment="1">
      <alignment vertical="center" wrapText="1"/>
    </xf>
    <xf numFmtId="167" fontId="61" fillId="0" borderId="75" xfId="64" applyFont="1" applyFill="1" applyBorder="1" applyAlignment="1">
      <alignment vertical="center" wrapText="1"/>
    </xf>
    <xf numFmtId="167" fontId="61" fillId="0" borderId="0" xfId="64" applyFont="1" applyFill="1" applyBorder="1" applyAlignment="1">
      <alignment vertical="center" wrapText="1"/>
    </xf>
    <xf numFmtId="167" fontId="61" fillId="0" borderId="76" xfId="64" applyFont="1" applyFill="1" applyBorder="1" applyAlignment="1">
      <alignment vertical="center" wrapText="1"/>
    </xf>
    <xf numFmtId="0" fontId="58" fillId="0" borderId="53" xfId="167" applyFont="1" applyBorder="1" applyAlignment="1">
      <alignment horizontal="center" vertical="center" wrapText="1"/>
    </xf>
    <xf numFmtId="0" fontId="58" fillId="0" borderId="54" xfId="167" applyFont="1" applyBorder="1" applyAlignment="1">
      <alignment horizontal="center" vertical="center" wrapText="1"/>
    </xf>
    <xf numFmtId="0" fontId="58" fillId="0" borderId="58" xfId="167" applyFont="1" applyBorder="1" applyAlignment="1">
      <alignment horizontal="center" vertical="center" wrapText="1"/>
    </xf>
    <xf numFmtId="16" fontId="61" fillId="0" borderId="50" xfId="167" applyNumberFormat="1" applyFont="1" applyBorder="1" applyAlignment="1">
      <alignment horizontal="center" vertical="center" wrapText="1"/>
    </xf>
    <xf numFmtId="16" fontId="61" fillId="0" borderId="51" xfId="167" applyNumberFormat="1" applyFont="1" applyBorder="1" applyAlignment="1">
      <alignment horizontal="center" vertical="center" wrapText="1"/>
    </xf>
    <xf numFmtId="16" fontId="61" fillId="0" borderId="60" xfId="167" applyNumberFormat="1" applyFont="1" applyBorder="1" applyAlignment="1">
      <alignment horizontal="center" vertical="center" wrapText="1"/>
    </xf>
    <xf numFmtId="16" fontId="61" fillId="0" borderId="80" xfId="167" applyNumberFormat="1" applyFont="1" applyBorder="1" applyAlignment="1">
      <alignment horizontal="center" vertical="center" wrapText="1"/>
    </xf>
    <xf numFmtId="16" fontId="61" fillId="0" borderId="81" xfId="167" applyNumberFormat="1" applyFont="1" applyBorder="1" applyAlignment="1">
      <alignment horizontal="center" vertical="center" wrapText="1"/>
    </xf>
    <xf numFmtId="16" fontId="61" fillId="0" borderId="71" xfId="167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58" fillId="0" borderId="82" xfId="167" applyFont="1" applyBorder="1" applyAlignment="1">
      <alignment horizontal="center" vertical="center" wrapText="1"/>
    </xf>
    <xf numFmtId="0" fontId="58" fillId="0" borderId="65" xfId="167" applyFont="1" applyBorder="1" applyAlignment="1">
      <alignment horizontal="center" vertical="center" wrapText="1"/>
    </xf>
    <xf numFmtId="0" fontId="58" fillId="0" borderId="83" xfId="167" applyFont="1" applyBorder="1" applyAlignment="1">
      <alignment horizontal="center" vertical="center" wrapText="1"/>
    </xf>
    <xf numFmtId="0" fontId="58" fillId="0" borderId="80" xfId="167" applyFont="1" applyBorder="1" applyAlignment="1">
      <alignment horizontal="center" vertical="center" wrapText="1"/>
    </xf>
    <xf numFmtId="0" fontId="58" fillId="0" borderId="81" xfId="167" applyFont="1" applyBorder="1" applyAlignment="1">
      <alignment horizontal="center" vertical="center" wrapText="1"/>
    </xf>
    <xf numFmtId="0" fontId="58" fillId="0" borderId="71" xfId="167" applyFont="1" applyBorder="1" applyAlignment="1">
      <alignment horizontal="center" vertical="center" wrapText="1"/>
    </xf>
    <xf numFmtId="2" fontId="58" fillId="0" borderId="72" xfId="167" applyNumberFormat="1" applyFont="1" applyBorder="1" applyAlignment="1">
      <alignment horizontal="center" vertical="center" wrapText="1"/>
    </xf>
    <xf numFmtId="0" fontId="62" fillId="0" borderId="21" xfId="0" applyFont="1" applyBorder="1" applyAlignment="1">
      <alignment horizontal="left"/>
    </xf>
    <xf numFmtId="0" fontId="58" fillId="0" borderId="0" xfId="167" applyFont="1" applyAlignment="1">
      <alignment horizontal="center" vertical="center" wrapText="1"/>
    </xf>
    <xf numFmtId="0" fontId="58" fillId="0" borderId="9" xfId="167" applyFont="1" applyBorder="1" applyAlignment="1">
      <alignment horizontal="center" vertical="center" wrapText="1"/>
    </xf>
    <xf numFmtId="0" fontId="58" fillId="0" borderId="10" xfId="167" applyFont="1" applyBorder="1" applyAlignment="1">
      <alignment horizontal="center" vertical="center" wrapText="1"/>
    </xf>
    <xf numFmtId="0" fontId="58" fillId="0" borderId="11" xfId="167" applyFont="1" applyBorder="1" applyAlignment="1">
      <alignment horizontal="center" vertical="center" wrapText="1"/>
    </xf>
    <xf numFmtId="0" fontId="58" fillId="0" borderId="5" xfId="167" applyFont="1" applyBorder="1" applyAlignment="1">
      <alignment horizontal="center" vertical="center" wrapText="1"/>
    </xf>
    <xf numFmtId="167" fontId="61" fillId="0" borderId="64" xfId="64" applyFont="1" applyFill="1" applyBorder="1" applyAlignment="1">
      <alignment horizontal="center" vertical="center" wrapText="1"/>
    </xf>
    <xf numFmtId="167" fontId="61" fillId="0" borderId="65" xfId="64" applyFont="1" applyFill="1" applyBorder="1" applyAlignment="1">
      <alignment horizontal="center" vertical="center" wrapText="1"/>
    </xf>
    <xf numFmtId="167" fontId="61" fillId="0" borderId="83" xfId="64" applyFont="1" applyFill="1" applyBorder="1" applyAlignment="1">
      <alignment horizontal="center" vertical="center" wrapText="1"/>
    </xf>
    <xf numFmtId="167" fontId="61" fillId="0" borderId="84" xfId="64" applyFont="1" applyFill="1" applyBorder="1" applyAlignment="1">
      <alignment horizontal="center" vertical="center" wrapText="1"/>
    </xf>
    <xf numFmtId="167" fontId="61" fillId="0" borderId="81" xfId="64" applyFont="1" applyFill="1" applyBorder="1" applyAlignment="1">
      <alignment horizontal="center" vertical="center" wrapText="1"/>
    </xf>
    <xf numFmtId="167" fontId="61" fillId="0" borderId="71" xfId="64" applyFont="1" applyFill="1" applyBorder="1" applyAlignment="1">
      <alignment horizontal="center" vertical="center" wrapText="1"/>
    </xf>
    <xf numFmtId="167" fontId="61" fillId="0" borderId="86" xfId="64" applyFont="1" applyFill="1" applyBorder="1" applyAlignment="1">
      <alignment horizontal="center" vertical="center" wrapText="1"/>
    </xf>
    <xf numFmtId="167" fontId="61" fillId="0" borderId="56" xfId="64" applyFont="1" applyFill="1" applyBorder="1" applyAlignment="1">
      <alignment horizontal="center" vertical="center" wrapText="1"/>
    </xf>
    <xf numFmtId="167" fontId="61" fillId="0" borderId="85" xfId="64" applyFont="1" applyFill="1" applyBorder="1" applyAlignment="1">
      <alignment horizontal="center" vertical="center" wrapText="1"/>
    </xf>
    <xf numFmtId="0" fontId="58" fillId="0" borderId="21" xfId="167" applyFont="1" applyBorder="1" applyAlignment="1">
      <alignment horizontal="center" vertical="center" wrapText="1"/>
    </xf>
    <xf numFmtId="16" fontId="61" fillId="0" borderId="55" xfId="167" applyNumberFormat="1" applyFont="1" applyBorder="1" applyAlignment="1">
      <alignment horizontal="center" vertical="center" wrapText="1"/>
    </xf>
    <xf numFmtId="16" fontId="61" fillId="0" borderId="56" xfId="167" applyNumberFormat="1" applyFont="1" applyBorder="1" applyAlignment="1">
      <alignment horizontal="center" vertical="center" wrapText="1"/>
    </xf>
    <xf numFmtId="16" fontId="61" fillId="0" borderId="85" xfId="167" applyNumberFormat="1" applyFont="1" applyBorder="1" applyAlignment="1">
      <alignment horizontal="center" vertical="center" wrapText="1"/>
    </xf>
    <xf numFmtId="167" fontId="61" fillId="0" borderId="92" xfId="64" applyFont="1" applyFill="1" applyBorder="1" applyAlignment="1">
      <alignment horizontal="center" vertical="center" wrapText="1"/>
    </xf>
    <xf numFmtId="167" fontId="61" fillId="0" borderId="76" xfId="64" applyFont="1" applyFill="1" applyBorder="1" applyAlignment="1">
      <alignment horizontal="center" vertical="center" wrapText="1"/>
    </xf>
    <xf numFmtId="167" fontId="61" fillId="0" borderId="93" xfId="64" applyFont="1" applyFill="1" applyBorder="1" applyAlignment="1">
      <alignment horizontal="center" vertical="center" wrapText="1"/>
    </xf>
    <xf numFmtId="0" fontId="61" fillId="0" borderId="51" xfId="167" applyFont="1" applyBorder="1" applyAlignment="1">
      <alignment horizontal="center" vertical="center" wrapText="1"/>
    </xf>
    <xf numFmtId="0" fontId="61" fillId="0" borderId="0" xfId="167" applyFont="1" applyAlignment="1">
      <alignment horizontal="center" vertical="center" wrapText="1"/>
    </xf>
    <xf numFmtId="0" fontId="61" fillId="0" borderId="21" xfId="167" applyFont="1" applyBorder="1" applyAlignment="1">
      <alignment horizontal="center" vertical="center" wrapText="1"/>
    </xf>
    <xf numFmtId="16" fontId="61" fillId="0" borderId="0" xfId="167" applyNumberFormat="1" applyFont="1" applyAlignment="1">
      <alignment horizontal="center" vertical="center" wrapText="1"/>
    </xf>
    <xf numFmtId="16" fontId="61" fillId="0" borderId="70" xfId="167" applyNumberFormat="1" applyFont="1" applyBorder="1" applyAlignment="1">
      <alignment horizontal="center" vertical="center" wrapText="1"/>
    </xf>
    <xf numFmtId="167" fontId="61" fillId="0" borderId="91" xfId="64" applyFont="1" applyFill="1" applyBorder="1" applyAlignment="1">
      <alignment horizontal="center" vertical="center" wrapText="1"/>
    </xf>
    <xf numFmtId="16" fontId="61" fillId="0" borderId="82" xfId="167" applyNumberFormat="1" applyFont="1" applyBorder="1" applyAlignment="1">
      <alignment horizontal="center" vertical="center" wrapText="1"/>
    </xf>
    <xf numFmtId="16" fontId="61" fillId="0" borderId="65" xfId="167" applyNumberFormat="1" applyFont="1" applyBorder="1" applyAlignment="1">
      <alignment horizontal="center" vertical="center" wrapText="1"/>
    </xf>
    <xf numFmtId="16" fontId="61" fillId="0" borderId="83" xfId="167" applyNumberFormat="1" applyFont="1" applyBorder="1" applyAlignment="1">
      <alignment horizontal="center" vertical="center" wrapText="1"/>
    </xf>
    <xf numFmtId="16" fontId="61" fillId="0" borderId="20" xfId="167" applyNumberFormat="1" applyFont="1" applyBorder="1" applyAlignment="1">
      <alignment horizontal="center" vertical="center" wrapText="1"/>
    </xf>
    <xf numFmtId="16" fontId="58" fillId="0" borderId="55" xfId="167" applyNumberFormat="1" applyFont="1" applyBorder="1" applyAlignment="1">
      <alignment horizontal="center" vertical="center" wrapText="1"/>
    </xf>
    <xf numFmtId="16" fontId="58" fillId="0" borderId="56" xfId="167" applyNumberFormat="1" applyFont="1" applyBorder="1" applyAlignment="1">
      <alignment horizontal="center" vertical="center" wrapText="1"/>
    </xf>
    <xf numFmtId="16" fontId="58" fillId="0" borderId="85" xfId="167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2" fillId="21" borderId="1" xfId="0" applyFont="1" applyFill="1" applyBorder="1" applyAlignment="1">
      <alignment horizontal="center" vertical="center"/>
    </xf>
    <xf numFmtId="9" fontId="65" fillId="0" borderId="1" xfId="2" applyFont="1" applyFill="1" applyBorder="1" applyAlignment="1">
      <alignment horizontal="center" vertical="center" wrapText="1"/>
    </xf>
    <xf numFmtId="0" fontId="67" fillId="0" borderId="1" xfId="0" applyFont="1" applyBorder="1" applyAlignment="1">
      <alignment horizontal="left" vertical="center" wrapText="1"/>
    </xf>
    <xf numFmtId="0" fontId="64" fillId="21" borderId="53" xfId="0" applyFont="1" applyFill="1" applyBorder="1" applyAlignment="1">
      <alignment horizontal="center" vertical="center"/>
    </xf>
    <xf numFmtId="0" fontId="64" fillId="21" borderId="51" xfId="0" applyFont="1" applyFill="1" applyBorder="1" applyAlignment="1">
      <alignment horizontal="center" vertical="center"/>
    </xf>
    <xf numFmtId="0" fontId="64" fillId="21" borderId="52" xfId="0" applyFont="1" applyFill="1" applyBorder="1" applyAlignment="1">
      <alignment horizontal="center" vertical="center"/>
    </xf>
    <xf numFmtId="0" fontId="64" fillId="21" borderId="90" xfId="0" applyFont="1" applyFill="1" applyBorder="1" applyAlignment="1">
      <alignment horizontal="center" vertical="center"/>
    </xf>
    <xf numFmtId="0" fontId="64" fillId="21" borderId="0" xfId="0" applyFont="1" applyFill="1" applyAlignment="1">
      <alignment horizontal="center" vertical="center"/>
    </xf>
    <xf numFmtId="0" fontId="64" fillId="21" borderId="76" xfId="0" applyFont="1" applyFill="1" applyBorder="1" applyAlignment="1">
      <alignment horizontal="center" vertical="center"/>
    </xf>
    <xf numFmtId="0" fontId="64" fillId="21" borderId="58" xfId="0" applyFont="1" applyFill="1" applyBorder="1" applyAlignment="1">
      <alignment horizontal="center" vertical="center"/>
    </xf>
    <xf numFmtId="0" fontId="64" fillId="21" borderId="56" xfId="0" applyFont="1" applyFill="1" applyBorder="1" applyAlignment="1">
      <alignment horizontal="center" vertical="center"/>
    </xf>
    <xf numFmtId="0" fontId="64" fillId="21" borderId="57" xfId="0" applyFont="1" applyFill="1" applyBorder="1" applyAlignment="1">
      <alignment horizontal="center" vertical="center"/>
    </xf>
    <xf numFmtId="0" fontId="65" fillId="0" borderId="1" xfId="3" applyFont="1" applyBorder="1" applyAlignment="1">
      <alignment horizontal="center" vertical="center" wrapText="1"/>
    </xf>
    <xf numFmtId="0" fontId="49" fillId="0" borderId="0" xfId="167" applyFont="1" applyAlignment="1">
      <alignment horizontal="right" vertical="top" wrapText="1"/>
    </xf>
    <xf numFmtId="0" fontId="49" fillId="0" borderId="0" xfId="167" applyFont="1" applyAlignment="1">
      <alignment horizontal="right" vertical="top" wrapText="1" indent="2"/>
    </xf>
    <xf numFmtId="0" fontId="49" fillId="0" borderId="0" xfId="167" applyFont="1" applyAlignment="1">
      <alignment horizontal="left" vertical="top" wrapText="1" indent="2"/>
    </xf>
    <xf numFmtId="4" fontId="51" fillId="0" borderId="0" xfId="167" applyNumberFormat="1" applyFont="1" applyAlignment="1">
      <alignment horizontal="left" vertical="top" indent="2" shrinkToFit="1"/>
    </xf>
    <xf numFmtId="0" fontId="48" fillId="0" borderId="36" xfId="167" applyBorder="1" applyAlignment="1">
      <alignment horizontal="left" wrapText="1"/>
    </xf>
    <xf numFmtId="0" fontId="48" fillId="0" borderId="37" xfId="167" applyBorder="1" applyAlignment="1">
      <alignment horizontal="left" wrapText="1"/>
    </xf>
    <xf numFmtId="0" fontId="48" fillId="0" borderId="38" xfId="167" applyBorder="1" applyAlignment="1">
      <alignment horizontal="left" wrapText="1"/>
    </xf>
    <xf numFmtId="0" fontId="52" fillId="0" borderId="36" xfId="167" applyFont="1" applyBorder="1" applyAlignment="1">
      <alignment horizontal="left" vertical="top" wrapText="1"/>
    </xf>
    <xf numFmtId="0" fontId="52" fillId="0" borderId="38" xfId="167" applyFont="1" applyBorder="1" applyAlignment="1">
      <alignment horizontal="left" vertical="top" wrapText="1"/>
    </xf>
    <xf numFmtId="0" fontId="49" fillId="0" borderId="34" xfId="167" applyFont="1" applyBorder="1" applyAlignment="1">
      <alignment horizontal="left" vertical="top" wrapText="1"/>
    </xf>
    <xf numFmtId="0" fontId="49" fillId="0" borderId="36" xfId="167" applyFont="1" applyBorder="1" applyAlignment="1">
      <alignment horizontal="center" vertical="top" wrapText="1"/>
    </xf>
    <xf numFmtId="0" fontId="49" fillId="0" borderId="37" xfId="167" applyFont="1" applyBorder="1" applyAlignment="1">
      <alignment horizontal="center" vertical="top" wrapText="1"/>
    </xf>
    <xf numFmtId="0" fontId="49" fillId="0" borderId="38" xfId="167" applyFont="1" applyBorder="1" applyAlignment="1">
      <alignment horizontal="center" vertical="top" wrapText="1"/>
    </xf>
    <xf numFmtId="0" fontId="49" fillId="0" borderId="36" xfId="167" applyFont="1" applyBorder="1" applyAlignment="1">
      <alignment horizontal="left" vertical="top" wrapText="1" indent="2"/>
    </xf>
    <xf numFmtId="0" fontId="49" fillId="0" borderId="38" xfId="167" applyFont="1" applyBorder="1" applyAlignment="1">
      <alignment horizontal="left" vertical="top" wrapText="1" indent="2"/>
    </xf>
    <xf numFmtId="0" fontId="52" fillId="0" borderId="37" xfId="167" applyFont="1" applyBorder="1" applyAlignment="1">
      <alignment horizontal="left" vertical="top" wrapText="1"/>
    </xf>
    <xf numFmtId="0" fontId="52" fillId="0" borderId="36" xfId="167" applyFont="1" applyBorder="1" applyAlignment="1">
      <alignment horizontal="center" vertical="top" wrapText="1"/>
    </xf>
    <xf numFmtId="0" fontId="52" fillId="0" borderId="38" xfId="167" applyFont="1" applyBorder="1" applyAlignment="1">
      <alignment horizontal="center" vertical="top" wrapText="1"/>
    </xf>
    <xf numFmtId="189" fontId="54" fillId="0" borderId="36" xfId="167" applyNumberFormat="1" applyFont="1" applyBorder="1" applyAlignment="1">
      <alignment horizontal="left" vertical="top" shrinkToFit="1"/>
    </xf>
    <xf numFmtId="189" fontId="54" fillId="0" borderId="38" xfId="167" applyNumberFormat="1" applyFont="1" applyBorder="1" applyAlignment="1">
      <alignment horizontal="left" vertical="top" shrinkToFit="1"/>
    </xf>
    <xf numFmtId="191" fontId="54" fillId="0" borderId="36" xfId="167" applyNumberFormat="1" applyFont="1" applyBorder="1" applyAlignment="1">
      <alignment horizontal="left" vertical="top" shrinkToFit="1"/>
    </xf>
    <xf numFmtId="191" fontId="54" fillId="0" borderId="38" xfId="167" applyNumberFormat="1" applyFont="1" applyBorder="1" applyAlignment="1">
      <alignment horizontal="left" vertical="top" shrinkToFit="1"/>
    </xf>
    <xf numFmtId="0" fontId="48" fillId="0" borderId="39" xfId="167" applyBorder="1" applyAlignment="1">
      <alignment horizontal="left" wrapText="1"/>
    </xf>
    <xf numFmtId="0" fontId="48" fillId="0" borderId="40" xfId="167" applyBorder="1" applyAlignment="1">
      <alignment horizontal="left" wrapText="1"/>
    </xf>
    <xf numFmtId="2" fontId="54" fillId="0" borderId="36" xfId="167" applyNumberFormat="1" applyFont="1" applyBorder="1" applyAlignment="1">
      <alignment horizontal="center" vertical="top" shrinkToFit="1"/>
    </xf>
    <xf numFmtId="2" fontId="54" fillId="0" borderId="38" xfId="167" applyNumberFormat="1" applyFont="1" applyBorder="1" applyAlignment="1">
      <alignment horizontal="center" vertical="top" shrinkToFit="1"/>
    </xf>
    <xf numFmtId="0" fontId="49" fillId="0" borderId="36" xfId="167" applyFont="1" applyBorder="1" applyAlignment="1">
      <alignment horizontal="left" vertical="top" wrapText="1" indent="3"/>
    </xf>
    <xf numFmtId="0" fontId="49" fillId="0" borderId="38" xfId="167" applyFont="1" applyBorder="1" applyAlignment="1">
      <alignment horizontal="left" vertical="top" wrapText="1" indent="3"/>
    </xf>
    <xf numFmtId="0" fontId="48" fillId="0" borderId="36" xfId="167" applyBorder="1" applyAlignment="1">
      <alignment horizontal="center" vertical="top" wrapText="1"/>
    </xf>
    <xf numFmtId="0" fontId="48" fillId="0" borderId="37" xfId="167" applyBorder="1" applyAlignment="1">
      <alignment horizontal="center" vertical="top" wrapText="1"/>
    </xf>
    <xf numFmtId="0" fontId="48" fillId="0" borderId="38" xfId="167" applyBorder="1" applyAlignment="1">
      <alignment horizontal="center" vertical="top" wrapText="1"/>
    </xf>
    <xf numFmtId="0" fontId="49" fillId="0" borderId="36" xfId="167" applyFont="1" applyBorder="1" applyAlignment="1">
      <alignment horizontal="left" vertical="top" wrapText="1" indent="1"/>
    </xf>
    <xf numFmtId="0" fontId="49" fillId="0" borderId="38" xfId="167" applyFont="1" applyBorder="1" applyAlignment="1">
      <alignment horizontal="left" vertical="top" wrapText="1" indent="1"/>
    </xf>
    <xf numFmtId="0" fontId="49" fillId="0" borderId="36" xfId="167" applyFont="1" applyBorder="1" applyAlignment="1">
      <alignment horizontal="left" vertical="top" wrapText="1"/>
    </xf>
    <xf numFmtId="0" fontId="49" fillId="0" borderId="37" xfId="167" applyFont="1" applyBorder="1" applyAlignment="1">
      <alignment horizontal="left" vertical="top" wrapText="1"/>
    </xf>
    <xf numFmtId="0" fontId="49" fillId="0" borderId="38" xfId="167" applyFont="1" applyBorder="1" applyAlignment="1">
      <alignment horizontal="left" vertical="top" wrapText="1"/>
    </xf>
    <xf numFmtId="189" fontId="51" fillId="0" borderId="36" xfId="167" applyNumberFormat="1" applyFont="1" applyBorder="1" applyAlignment="1">
      <alignment horizontal="left" vertical="top" shrinkToFit="1"/>
    </xf>
    <xf numFmtId="189" fontId="51" fillId="0" borderId="37" xfId="167" applyNumberFormat="1" applyFont="1" applyBorder="1" applyAlignment="1">
      <alignment horizontal="left" vertical="top" shrinkToFit="1"/>
    </xf>
    <xf numFmtId="189" fontId="51" fillId="0" borderId="38" xfId="167" applyNumberFormat="1" applyFont="1" applyBorder="1" applyAlignment="1">
      <alignment horizontal="left" vertical="top" shrinkToFit="1"/>
    </xf>
    <xf numFmtId="0" fontId="50" fillId="0" borderId="0" xfId="167" applyFont="1" applyAlignment="1">
      <alignment horizontal="center" vertical="top" wrapText="1"/>
    </xf>
    <xf numFmtId="0" fontId="52" fillId="0" borderId="36" xfId="167" applyFont="1" applyBorder="1" applyAlignment="1">
      <alignment horizontal="left" vertical="top" wrapText="1" indent="1"/>
    </xf>
    <xf numFmtId="0" fontId="52" fillId="0" borderId="38" xfId="167" applyFont="1" applyBorder="1" applyAlignment="1">
      <alignment horizontal="left" vertical="top" wrapText="1" indent="1"/>
    </xf>
    <xf numFmtId="0" fontId="49" fillId="0" borderId="0" xfId="167" applyFont="1" applyAlignment="1">
      <alignment horizontal="center" vertical="top" wrapText="1"/>
    </xf>
    <xf numFmtId="2" fontId="54" fillId="0" borderId="37" xfId="167" applyNumberFormat="1" applyFont="1" applyBorder="1" applyAlignment="1">
      <alignment horizontal="center" vertical="top" shrinkToFit="1"/>
    </xf>
    <xf numFmtId="0" fontId="53" fillId="0" borderId="36" xfId="167" applyFont="1" applyBorder="1" applyAlignment="1">
      <alignment horizontal="left" vertical="top" wrapText="1"/>
    </xf>
    <xf numFmtId="0" fontId="52" fillId="0" borderId="36" xfId="0" applyFont="1" applyBorder="1" applyAlignment="1">
      <alignment horizontal="left" vertical="top" wrapText="1"/>
    </xf>
    <xf numFmtId="0" fontId="52" fillId="0" borderId="37" xfId="0" applyFont="1" applyBorder="1" applyAlignment="1">
      <alignment horizontal="left" vertical="top" wrapText="1"/>
    </xf>
    <xf numFmtId="0" fontId="52" fillId="0" borderId="38" xfId="0" applyFont="1" applyBorder="1" applyAlignment="1">
      <alignment horizontal="left" vertical="top" wrapText="1"/>
    </xf>
    <xf numFmtId="0" fontId="52" fillId="0" borderId="36" xfId="0" applyFont="1" applyBorder="1" applyAlignment="1">
      <alignment horizontal="left" vertical="top" wrapText="1" indent="1"/>
    </xf>
    <xf numFmtId="0" fontId="52" fillId="0" borderId="38" xfId="0" applyFont="1" applyBorder="1" applyAlignment="1">
      <alignment horizontal="left" vertical="top" wrapText="1" indent="1"/>
    </xf>
    <xf numFmtId="189" fontId="54" fillId="0" borderId="36" xfId="0" applyNumberFormat="1" applyFont="1" applyBorder="1" applyAlignment="1">
      <alignment horizontal="left" vertical="top" shrinkToFit="1"/>
    </xf>
    <xf numFmtId="189" fontId="54" fillId="0" borderId="38" xfId="0" applyNumberFormat="1" applyFont="1" applyBorder="1" applyAlignment="1">
      <alignment horizontal="left" vertical="top" shrinkToFit="1"/>
    </xf>
    <xf numFmtId="0" fontId="52" fillId="0" borderId="36" xfId="0" applyFont="1" applyBorder="1" applyAlignment="1">
      <alignment horizontal="center" vertical="top" wrapText="1"/>
    </xf>
    <xf numFmtId="0" fontId="52" fillId="0" borderId="38" xfId="0" applyFont="1" applyBorder="1" applyAlignment="1">
      <alignment horizontal="center" vertical="top" wrapText="1"/>
    </xf>
    <xf numFmtId="0" fontId="53" fillId="0" borderId="36" xfId="0" applyFont="1" applyBorder="1" applyAlignment="1">
      <alignment horizontal="left" vertical="top" wrapText="1"/>
    </xf>
    <xf numFmtId="184" fontId="52" fillId="0" borderId="36" xfId="164" applyNumberFormat="1" applyFont="1" applyBorder="1" applyAlignment="1">
      <alignment horizontal="left" vertical="top" wrapText="1"/>
    </xf>
    <xf numFmtId="184" fontId="52" fillId="0" borderId="38" xfId="164" applyNumberFormat="1" applyFont="1" applyBorder="1" applyAlignment="1">
      <alignment horizontal="left" vertical="top" wrapText="1"/>
    </xf>
    <xf numFmtId="0" fontId="56" fillId="0" borderId="0" xfId="168" applyFont="1" applyAlignment="1">
      <alignment horizontal="right" vertical="top" wrapText="1"/>
    </xf>
    <xf numFmtId="0" fontId="56" fillId="0" borderId="0" xfId="168" applyFont="1" applyAlignment="1">
      <alignment horizontal="right" vertical="top" wrapText="1" indent="2"/>
    </xf>
    <xf numFmtId="0" fontId="56" fillId="0" borderId="0" xfId="168" applyFont="1" applyAlignment="1">
      <alignment horizontal="left" vertical="top" wrapText="1" indent="2"/>
    </xf>
    <xf numFmtId="0" fontId="50" fillId="0" borderId="0" xfId="168" applyFont="1" applyAlignment="1">
      <alignment horizontal="right" vertical="top" wrapText="1" indent="2"/>
    </xf>
    <xf numFmtId="4" fontId="51" fillId="0" borderId="0" xfId="168" applyNumberFormat="1" applyFont="1" applyAlignment="1">
      <alignment horizontal="left" vertical="top" indent="2" shrinkToFit="1"/>
    </xf>
    <xf numFmtId="0" fontId="57" fillId="0" borderId="36" xfId="168" applyFont="1" applyBorder="1" applyAlignment="1">
      <alignment horizontal="left" vertical="top" wrapText="1"/>
    </xf>
    <xf numFmtId="0" fontId="57" fillId="0" borderId="37" xfId="168" applyFont="1" applyBorder="1" applyAlignment="1">
      <alignment horizontal="left" vertical="top" wrapText="1"/>
    </xf>
    <xf numFmtId="0" fontId="57" fillId="0" borderId="38" xfId="168" applyFont="1" applyBorder="1" applyAlignment="1">
      <alignment horizontal="left" vertical="top" wrapText="1"/>
    </xf>
    <xf numFmtId="0" fontId="57" fillId="0" borderId="36" xfId="168" applyFont="1" applyBorder="1" applyAlignment="1">
      <alignment horizontal="left" vertical="top" wrapText="1" indent="1"/>
    </xf>
    <xf numFmtId="0" fontId="57" fillId="0" borderId="38" xfId="168" applyFont="1" applyBorder="1" applyAlignment="1">
      <alignment horizontal="left" vertical="top" wrapText="1" indent="1"/>
    </xf>
    <xf numFmtId="189" fontId="54" fillId="0" borderId="36" xfId="168" applyNumberFormat="1" applyFont="1" applyBorder="1" applyAlignment="1">
      <alignment horizontal="left" vertical="top" shrinkToFit="1"/>
    </xf>
    <xf numFmtId="189" fontId="54" fillId="0" borderId="38" xfId="168" applyNumberFormat="1" applyFont="1" applyBorder="1" applyAlignment="1">
      <alignment horizontal="left" vertical="top" shrinkToFit="1"/>
    </xf>
    <xf numFmtId="0" fontId="56" fillId="0" borderId="34" xfId="168" applyFont="1" applyBorder="1" applyAlignment="1">
      <alignment horizontal="left" vertical="top" wrapText="1"/>
    </xf>
    <xf numFmtId="0" fontId="56" fillId="0" borderId="36" xfId="168" applyFont="1" applyBorder="1" applyAlignment="1">
      <alignment horizontal="center" vertical="top" wrapText="1"/>
    </xf>
    <xf numFmtId="0" fontId="56" fillId="0" borderId="37" xfId="168" applyFont="1" applyBorder="1" applyAlignment="1">
      <alignment horizontal="center" vertical="top" wrapText="1"/>
    </xf>
    <xf numFmtId="0" fontId="56" fillId="0" borderId="38" xfId="168" applyFont="1" applyBorder="1" applyAlignment="1">
      <alignment horizontal="center" vertical="top" wrapText="1"/>
    </xf>
    <xf numFmtId="0" fontId="56" fillId="0" borderId="36" xfId="168" applyFont="1" applyBorder="1" applyAlignment="1">
      <alignment horizontal="left" vertical="top" wrapText="1" indent="2"/>
    </xf>
    <xf numFmtId="0" fontId="56" fillId="0" borderId="38" xfId="168" applyFont="1" applyBorder="1" applyAlignment="1">
      <alignment horizontal="left" vertical="top" wrapText="1" indent="2"/>
    </xf>
    <xf numFmtId="0" fontId="55" fillId="0" borderId="36" xfId="168" applyBorder="1" applyAlignment="1">
      <alignment horizontal="left" wrapText="1"/>
    </xf>
    <xf numFmtId="0" fontId="55" fillId="0" borderId="37" xfId="168" applyBorder="1" applyAlignment="1">
      <alignment horizontal="left" wrapText="1"/>
    </xf>
    <xf numFmtId="0" fontId="55" fillId="0" borderId="38" xfId="168" applyBorder="1" applyAlignment="1">
      <alignment horizontal="left" wrapText="1"/>
    </xf>
    <xf numFmtId="0" fontId="57" fillId="0" borderId="36" xfId="168" applyFont="1" applyBorder="1" applyAlignment="1">
      <alignment horizontal="center" vertical="top" wrapText="1"/>
    </xf>
    <xf numFmtId="0" fontId="57" fillId="0" borderId="38" xfId="168" applyFont="1" applyBorder="1" applyAlignment="1">
      <alignment horizontal="center" vertical="top" wrapText="1"/>
    </xf>
    <xf numFmtId="191" fontId="54" fillId="0" borderId="36" xfId="168" applyNumberFormat="1" applyFont="1" applyBorder="1" applyAlignment="1">
      <alignment horizontal="left" vertical="top" shrinkToFit="1"/>
    </xf>
    <xf numFmtId="191" fontId="54" fillId="0" borderId="38" xfId="168" applyNumberFormat="1" applyFont="1" applyBorder="1" applyAlignment="1">
      <alignment horizontal="left" vertical="top" shrinkToFit="1"/>
    </xf>
    <xf numFmtId="0" fontId="55" fillId="0" borderId="39" xfId="168" applyBorder="1" applyAlignment="1">
      <alignment horizontal="left" wrapText="1"/>
    </xf>
    <xf numFmtId="0" fontId="55" fillId="0" borderId="40" xfId="168" applyBorder="1" applyAlignment="1">
      <alignment horizontal="left" wrapText="1"/>
    </xf>
    <xf numFmtId="2" fontId="54" fillId="0" borderId="36" xfId="168" applyNumberFormat="1" applyFont="1" applyBorder="1" applyAlignment="1">
      <alignment horizontal="center" vertical="top" shrinkToFit="1"/>
    </xf>
    <xf numFmtId="2" fontId="54" fillId="0" borderId="38" xfId="168" applyNumberFormat="1" applyFont="1" applyBorder="1" applyAlignment="1">
      <alignment horizontal="center" vertical="top" shrinkToFit="1"/>
    </xf>
    <xf numFmtId="0" fontId="56" fillId="0" borderId="36" xfId="168" applyFont="1" applyBorder="1" applyAlignment="1">
      <alignment horizontal="left" vertical="top" wrapText="1" indent="3"/>
    </xf>
    <xf numFmtId="0" fontId="56" fillId="0" borderId="38" xfId="168" applyFont="1" applyBorder="1" applyAlignment="1">
      <alignment horizontal="left" vertical="top" wrapText="1" indent="3"/>
    </xf>
    <xf numFmtId="0" fontId="55" fillId="0" borderId="36" xfId="168" applyBorder="1" applyAlignment="1">
      <alignment horizontal="center" vertical="top" wrapText="1"/>
    </xf>
    <xf numFmtId="0" fontId="55" fillId="0" borderId="37" xfId="168" applyBorder="1" applyAlignment="1">
      <alignment horizontal="center" vertical="top" wrapText="1"/>
    </xf>
    <xf numFmtId="0" fontId="55" fillId="0" borderId="38" xfId="168" applyBorder="1" applyAlignment="1">
      <alignment horizontal="center" vertical="top" wrapText="1"/>
    </xf>
    <xf numFmtId="0" fontId="56" fillId="0" borderId="36" xfId="168" applyFont="1" applyBorder="1" applyAlignment="1">
      <alignment horizontal="left" vertical="top" wrapText="1" indent="1"/>
    </xf>
    <xf numFmtId="0" fontId="56" fillId="0" borderId="38" xfId="168" applyFont="1" applyBorder="1" applyAlignment="1">
      <alignment horizontal="left" vertical="top" wrapText="1" indent="1"/>
    </xf>
    <xf numFmtId="0" fontId="56" fillId="0" borderId="36" xfId="168" applyFont="1" applyBorder="1" applyAlignment="1">
      <alignment horizontal="left" vertical="top" wrapText="1"/>
    </xf>
    <xf numFmtId="0" fontId="56" fillId="0" borderId="37" xfId="168" applyFont="1" applyBorder="1" applyAlignment="1">
      <alignment horizontal="left" vertical="top" wrapText="1"/>
    </xf>
    <xf numFmtId="0" fontId="56" fillId="0" borderId="38" xfId="168" applyFont="1" applyBorder="1" applyAlignment="1">
      <alignment horizontal="left" vertical="top" wrapText="1"/>
    </xf>
    <xf numFmtId="1" fontId="51" fillId="0" borderId="36" xfId="168" applyNumberFormat="1" applyFont="1" applyBorder="1" applyAlignment="1">
      <alignment horizontal="left" vertical="top" shrinkToFit="1"/>
    </xf>
    <xf numFmtId="1" fontId="51" fillId="0" borderId="37" xfId="168" applyNumberFormat="1" applyFont="1" applyBorder="1" applyAlignment="1">
      <alignment horizontal="left" vertical="top" shrinkToFit="1"/>
    </xf>
    <xf numFmtId="1" fontId="51" fillId="0" borderId="38" xfId="168" applyNumberFormat="1" applyFont="1" applyBorder="1" applyAlignment="1">
      <alignment horizontal="left" vertical="top" shrinkToFit="1"/>
    </xf>
    <xf numFmtId="0" fontId="50" fillId="0" borderId="0" xfId="168" applyFont="1" applyAlignment="1">
      <alignment horizontal="center" vertical="top" wrapText="1"/>
    </xf>
    <xf numFmtId="0" fontId="55" fillId="0" borderId="0" xfId="168" applyAlignment="1">
      <alignment horizontal="center" vertical="top" wrapText="1"/>
    </xf>
    <xf numFmtId="198" fontId="46" fillId="0" borderId="0" xfId="164" applyNumberFormat="1" applyFont="1" applyFill="1" applyAlignment="1">
      <alignment horizontal="right" wrapText="1"/>
    </xf>
  </cellXfs>
  <cellStyles count="172">
    <cellStyle name="%" xfId="4" xr:uid="{00000000-0005-0000-0000-000000000000}"/>
    <cellStyle name="0,0_x000d__x000a_NA_x000d__x000a_" xfId="23" xr:uid="{00000000-0005-0000-0000-000001000000}"/>
    <cellStyle name="20% - Énfasis1 2" xfId="24" xr:uid="{00000000-0005-0000-0000-000002000000}"/>
    <cellStyle name="20% - Énfasis1 3" xfId="25" xr:uid="{00000000-0005-0000-0000-000003000000}"/>
    <cellStyle name="20% - Énfasis1 4" xfId="26" xr:uid="{00000000-0005-0000-0000-000004000000}"/>
    <cellStyle name="20% - Énfasis2 2" xfId="27" xr:uid="{00000000-0005-0000-0000-000005000000}"/>
    <cellStyle name="20% - Énfasis2 3" xfId="28" xr:uid="{00000000-0005-0000-0000-000006000000}"/>
    <cellStyle name="20% - Énfasis2 4" xfId="29" xr:uid="{00000000-0005-0000-0000-000007000000}"/>
    <cellStyle name="20% - Énfasis3 2" xfId="30" xr:uid="{00000000-0005-0000-0000-000008000000}"/>
    <cellStyle name="20% - Énfasis3 3" xfId="31" xr:uid="{00000000-0005-0000-0000-000009000000}"/>
    <cellStyle name="20% - Énfasis3 4" xfId="32" xr:uid="{00000000-0005-0000-0000-00000A000000}"/>
    <cellStyle name="20% - Énfasis4 2" xfId="33" xr:uid="{00000000-0005-0000-0000-00000B000000}"/>
    <cellStyle name="20% - Énfasis4 3" xfId="34" xr:uid="{00000000-0005-0000-0000-00000C000000}"/>
    <cellStyle name="20% - Énfasis4 4" xfId="35" xr:uid="{00000000-0005-0000-0000-00000D000000}"/>
    <cellStyle name="20% - Énfasis5 2" xfId="36" xr:uid="{00000000-0005-0000-0000-00000E000000}"/>
    <cellStyle name="20% - Énfasis5 3" xfId="37" xr:uid="{00000000-0005-0000-0000-00000F000000}"/>
    <cellStyle name="20% - Énfasis5 4" xfId="38" xr:uid="{00000000-0005-0000-0000-000010000000}"/>
    <cellStyle name="20% - Énfasis6 2" xfId="39" xr:uid="{00000000-0005-0000-0000-000011000000}"/>
    <cellStyle name="20% - Énfasis6 3" xfId="40" xr:uid="{00000000-0005-0000-0000-000012000000}"/>
    <cellStyle name="20% - Énfasis6 4" xfId="41" xr:uid="{00000000-0005-0000-0000-000013000000}"/>
    <cellStyle name="40% - Énfasis1 2" xfId="42" xr:uid="{00000000-0005-0000-0000-000014000000}"/>
    <cellStyle name="40% - Énfasis1 3" xfId="43" xr:uid="{00000000-0005-0000-0000-000015000000}"/>
    <cellStyle name="40% - Énfasis1 4" xfId="44" xr:uid="{00000000-0005-0000-0000-000016000000}"/>
    <cellStyle name="40% - Énfasis2 2" xfId="45" xr:uid="{00000000-0005-0000-0000-000017000000}"/>
    <cellStyle name="40% - Énfasis2 3" xfId="46" xr:uid="{00000000-0005-0000-0000-000018000000}"/>
    <cellStyle name="40% - Énfasis2 4" xfId="47" xr:uid="{00000000-0005-0000-0000-000019000000}"/>
    <cellStyle name="40% - Énfasis3 2" xfId="48" xr:uid="{00000000-0005-0000-0000-00001A000000}"/>
    <cellStyle name="40% - Énfasis3 3" xfId="49" xr:uid="{00000000-0005-0000-0000-00001B000000}"/>
    <cellStyle name="40% - Énfasis3 4" xfId="50" xr:uid="{00000000-0005-0000-0000-00001C000000}"/>
    <cellStyle name="40% - Énfasis4 2" xfId="51" xr:uid="{00000000-0005-0000-0000-00001D000000}"/>
    <cellStyle name="40% - Énfasis4 3" xfId="52" xr:uid="{00000000-0005-0000-0000-00001E000000}"/>
    <cellStyle name="40% - Énfasis4 4" xfId="53" xr:uid="{00000000-0005-0000-0000-00001F000000}"/>
    <cellStyle name="40% - Énfasis5 2" xfId="54" xr:uid="{00000000-0005-0000-0000-000020000000}"/>
    <cellStyle name="40% - Énfasis5 3" xfId="55" xr:uid="{00000000-0005-0000-0000-000021000000}"/>
    <cellStyle name="40% - Énfasis5 4" xfId="56" xr:uid="{00000000-0005-0000-0000-000022000000}"/>
    <cellStyle name="40% - Énfasis6 2" xfId="57" xr:uid="{00000000-0005-0000-0000-000023000000}"/>
    <cellStyle name="40% - Énfasis6 3" xfId="58" xr:uid="{00000000-0005-0000-0000-000024000000}"/>
    <cellStyle name="40% - Énfasis6 4" xfId="59" xr:uid="{00000000-0005-0000-0000-000025000000}"/>
    <cellStyle name="COMMA" xfId="5" xr:uid="{00000000-0005-0000-0000-000026000000}"/>
    <cellStyle name="Comma [0]" xfId="147" xr:uid="{00000000-0005-0000-0000-000027000000}"/>
    <cellStyle name="Comma0" xfId="6" xr:uid="{00000000-0005-0000-0000-000028000000}"/>
    <cellStyle name="CURRENCY" xfId="7" xr:uid="{00000000-0005-0000-0000-000029000000}"/>
    <cellStyle name="Currency [0]" xfId="148" xr:uid="{00000000-0005-0000-0000-00002A000000}"/>
    <cellStyle name="Currency_CONSUMOS 2014" xfId="8" xr:uid="{00000000-0005-0000-0000-00002B000000}"/>
    <cellStyle name="Currency0" xfId="9" xr:uid="{00000000-0005-0000-0000-00002C000000}"/>
    <cellStyle name="Date" xfId="10" xr:uid="{00000000-0005-0000-0000-00002D000000}"/>
    <cellStyle name="Estilo 1" xfId="60" xr:uid="{00000000-0005-0000-0000-00002E000000}"/>
    <cellStyle name="Euro" xfId="11" xr:uid="{00000000-0005-0000-0000-00002F000000}"/>
    <cellStyle name="Fecha" xfId="12" xr:uid="{00000000-0005-0000-0000-000030000000}"/>
    <cellStyle name="FIXED" xfId="13" xr:uid="{00000000-0005-0000-0000-000031000000}"/>
    <cellStyle name="Heading 1" xfId="14" xr:uid="{00000000-0005-0000-0000-000032000000}"/>
    <cellStyle name="Heading 2" xfId="15" xr:uid="{00000000-0005-0000-0000-000033000000}"/>
    <cellStyle name="HEADING1" xfId="16" xr:uid="{00000000-0005-0000-0000-000034000000}"/>
    <cellStyle name="HEADING2" xfId="17" xr:uid="{00000000-0005-0000-0000-000035000000}"/>
    <cellStyle name="Hipervínculo 2" xfId="61" xr:uid="{00000000-0005-0000-0000-000036000000}"/>
    <cellStyle name="Hyperlink_nueva cot" xfId="149" xr:uid="{00000000-0005-0000-0000-000037000000}"/>
    <cellStyle name="Millares" xfId="1" builtinId="3"/>
    <cellStyle name="Millares [0] 2" xfId="150" xr:uid="{00000000-0005-0000-0000-000039000000}"/>
    <cellStyle name="Millares [0] 3" xfId="151" xr:uid="{00000000-0005-0000-0000-00003A000000}"/>
    <cellStyle name="Millares 11" xfId="62" xr:uid="{00000000-0005-0000-0000-00003B000000}"/>
    <cellStyle name="Millares 2" xfId="63" xr:uid="{00000000-0005-0000-0000-00003C000000}"/>
    <cellStyle name="Millares 2 10" xfId="64" xr:uid="{00000000-0005-0000-0000-00003D000000}"/>
    <cellStyle name="Millares 2 11" xfId="157" xr:uid="{00000000-0005-0000-0000-00003E000000}"/>
    <cellStyle name="Millares 2 2" xfId="65" xr:uid="{00000000-0005-0000-0000-00003F000000}"/>
    <cellStyle name="Millares 2 2 2" xfId="66" xr:uid="{00000000-0005-0000-0000-000040000000}"/>
    <cellStyle name="Millares 2 2 2 2" xfId="67" xr:uid="{00000000-0005-0000-0000-000041000000}"/>
    <cellStyle name="Millares 2 2 3" xfId="68" xr:uid="{00000000-0005-0000-0000-000042000000}"/>
    <cellStyle name="Millares 2 2 4" xfId="69" xr:uid="{00000000-0005-0000-0000-000043000000}"/>
    <cellStyle name="Millares 2 2 5" xfId="70" xr:uid="{00000000-0005-0000-0000-000044000000}"/>
    <cellStyle name="Millares 2 2 6" xfId="71" xr:uid="{00000000-0005-0000-0000-000045000000}"/>
    <cellStyle name="Millares 2 2 7" xfId="72" xr:uid="{00000000-0005-0000-0000-000046000000}"/>
    <cellStyle name="Millares 2 3" xfId="73" xr:uid="{00000000-0005-0000-0000-000047000000}"/>
    <cellStyle name="Millares 2 4" xfId="74" xr:uid="{00000000-0005-0000-0000-000048000000}"/>
    <cellStyle name="Millares 2 5" xfId="75" xr:uid="{00000000-0005-0000-0000-000049000000}"/>
    <cellStyle name="Millares 2 6" xfId="76" xr:uid="{00000000-0005-0000-0000-00004A000000}"/>
    <cellStyle name="Millares 2 7" xfId="77" xr:uid="{00000000-0005-0000-0000-00004B000000}"/>
    <cellStyle name="Millares 2 8" xfId="78" xr:uid="{00000000-0005-0000-0000-00004C000000}"/>
    <cellStyle name="Millares 2 9" xfId="79" xr:uid="{00000000-0005-0000-0000-00004D000000}"/>
    <cellStyle name="Millares 3" xfId="80" xr:uid="{00000000-0005-0000-0000-00004E000000}"/>
    <cellStyle name="Millares 3 2" xfId="81" xr:uid="{00000000-0005-0000-0000-00004F000000}"/>
    <cellStyle name="Millares 3 3" xfId="82" xr:uid="{00000000-0005-0000-0000-000050000000}"/>
    <cellStyle name="Millares 3 4" xfId="83" xr:uid="{00000000-0005-0000-0000-000051000000}"/>
    <cellStyle name="Millares 3 5" xfId="84" xr:uid="{00000000-0005-0000-0000-000052000000}"/>
    <cellStyle name="Millares 3 6" xfId="85" xr:uid="{00000000-0005-0000-0000-000053000000}"/>
    <cellStyle name="Millares 4" xfId="86" xr:uid="{00000000-0005-0000-0000-000054000000}"/>
    <cellStyle name="Millares 5" xfId="87" xr:uid="{00000000-0005-0000-0000-000055000000}"/>
    <cellStyle name="Millares 5 2" xfId="88" xr:uid="{00000000-0005-0000-0000-000056000000}"/>
    <cellStyle name="Millares 6" xfId="89" xr:uid="{00000000-0005-0000-0000-000057000000}"/>
    <cellStyle name="Millares 6 2" xfId="90" xr:uid="{00000000-0005-0000-0000-000058000000}"/>
    <cellStyle name="Millares 6 2 2" xfId="91" xr:uid="{00000000-0005-0000-0000-000059000000}"/>
    <cellStyle name="Millares 6 3" xfId="92" xr:uid="{00000000-0005-0000-0000-00005A000000}"/>
    <cellStyle name="Millares 6 3 2" xfId="93" xr:uid="{00000000-0005-0000-0000-00005B000000}"/>
    <cellStyle name="Millares 6 4" xfId="94" xr:uid="{00000000-0005-0000-0000-00005C000000}"/>
    <cellStyle name="Millares 6 4 2" xfId="95" xr:uid="{00000000-0005-0000-0000-00005D000000}"/>
    <cellStyle name="Millares 6 5" xfId="96" xr:uid="{00000000-0005-0000-0000-00005E000000}"/>
    <cellStyle name="Millares 6 6" xfId="97" xr:uid="{00000000-0005-0000-0000-00005F000000}"/>
    <cellStyle name="Millares 6_TER CONVERTIDOR" xfId="98" xr:uid="{00000000-0005-0000-0000-000060000000}"/>
    <cellStyle name="Millares 7" xfId="162" xr:uid="{00000000-0005-0000-0000-000061000000}"/>
    <cellStyle name="Millares 8" xfId="99" xr:uid="{00000000-0005-0000-0000-000062000000}"/>
    <cellStyle name="Millares 84" xfId="100" xr:uid="{00000000-0005-0000-0000-000063000000}"/>
    <cellStyle name="Millares 84 2" xfId="101" xr:uid="{00000000-0005-0000-0000-000064000000}"/>
    <cellStyle name="Millares 9" xfId="102" xr:uid="{00000000-0005-0000-0000-000065000000}"/>
    <cellStyle name="Moneda" xfId="164" builtinId="4"/>
    <cellStyle name="Moneda [0]" xfId="171" builtinId="7"/>
    <cellStyle name="Moneda 2" xfId="103" xr:uid="{00000000-0005-0000-0000-000067000000}"/>
    <cellStyle name="Moneda 2 2" xfId="104" xr:uid="{00000000-0005-0000-0000-000068000000}"/>
    <cellStyle name="Moneda 2 3" xfId="105" xr:uid="{00000000-0005-0000-0000-000069000000}"/>
    <cellStyle name="Moneda 2 4" xfId="106" xr:uid="{00000000-0005-0000-0000-00006A000000}"/>
    <cellStyle name="Moneda 2 5" xfId="107" xr:uid="{00000000-0005-0000-0000-00006B000000}"/>
    <cellStyle name="Moneda 2 6" xfId="108" xr:uid="{00000000-0005-0000-0000-00006C000000}"/>
    <cellStyle name="Moneda 2 7" xfId="109" xr:uid="{00000000-0005-0000-0000-00006D000000}"/>
    <cellStyle name="Moneda 3" xfId="159" xr:uid="{00000000-0005-0000-0000-00006E000000}"/>
    <cellStyle name="Moneda 4" xfId="165" xr:uid="{00000000-0005-0000-0000-00006F000000}"/>
    <cellStyle name="Moneda 5" xfId="170" xr:uid="{96E71E85-D0DD-42BD-917C-93CF12760DB4}"/>
    <cellStyle name="Moneda_Propuesta SCV-045-99" xfId="160" xr:uid="{00000000-0005-0000-0000-000070000000}"/>
    <cellStyle name="Normal" xfId="0" builtinId="0"/>
    <cellStyle name="Normal 10" xfId="163" xr:uid="{00000000-0005-0000-0000-000072000000}"/>
    <cellStyle name="Normal 11" xfId="167" xr:uid="{29F250EC-CFB8-4A3E-8787-BB26C9D47D1A}"/>
    <cellStyle name="Normal 12" xfId="168" xr:uid="{36B1BFF8-06F1-4979-B33B-727A7582080D}"/>
    <cellStyle name="Normal 13" xfId="141" xr:uid="{00000000-0005-0000-0000-000073000000}"/>
    <cellStyle name="Normal 18" xfId="110" xr:uid="{00000000-0005-0000-0000-000074000000}"/>
    <cellStyle name="Normal 2" xfId="3" xr:uid="{00000000-0005-0000-0000-000075000000}"/>
    <cellStyle name="Normal 2 2" xfId="111" xr:uid="{00000000-0005-0000-0000-000076000000}"/>
    <cellStyle name="Normal 2 2 2" xfId="158" xr:uid="{00000000-0005-0000-0000-000077000000}"/>
    <cellStyle name="Normal 2 2 3" xfId="169" xr:uid="{609F4C1C-DFC2-462D-BE82-FC19AA047901}"/>
    <cellStyle name="Normal 2 3" xfId="112" xr:uid="{00000000-0005-0000-0000-000078000000}"/>
    <cellStyle name="Normal 2 4" xfId="113" xr:uid="{00000000-0005-0000-0000-000079000000}"/>
    <cellStyle name="Normal 2 5" xfId="114" xr:uid="{00000000-0005-0000-0000-00007A000000}"/>
    <cellStyle name="Normal 2 6" xfId="115" xr:uid="{00000000-0005-0000-0000-00007B000000}"/>
    <cellStyle name="Normal 2 7" xfId="116" xr:uid="{00000000-0005-0000-0000-00007C000000}"/>
    <cellStyle name="Normal 2 8" xfId="117" xr:uid="{00000000-0005-0000-0000-00007D000000}"/>
    <cellStyle name="Normal 3" xfId="118" xr:uid="{00000000-0005-0000-0000-00007E000000}"/>
    <cellStyle name="Normal 3 2" xfId="119" xr:uid="{00000000-0005-0000-0000-00007F000000}"/>
    <cellStyle name="Normal 3 2 2" xfId="156" xr:uid="{00000000-0005-0000-0000-000080000000}"/>
    <cellStyle name="Normal 3 3" xfId="120" xr:uid="{00000000-0005-0000-0000-000081000000}"/>
    <cellStyle name="Normal 3 4" xfId="121" xr:uid="{00000000-0005-0000-0000-000082000000}"/>
    <cellStyle name="Normal 3 5" xfId="143" xr:uid="{00000000-0005-0000-0000-000083000000}"/>
    <cellStyle name="Normal 4" xfId="122" xr:uid="{00000000-0005-0000-0000-000084000000}"/>
    <cellStyle name="Normal 4 2" xfId="123" xr:uid="{00000000-0005-0000-0000-000085000000}"/>
    <cellStyle name="Normal 4 3" xfId="146" xr:uid="{00000000-0005-0000-0000-000086000000}"/>
    <cellStyle name="Normal 4 3 2" xfId="152" xr:uid="{00000000-0005-0000-0000-000087000000}"/>
    <cellStyle name="Normal 5" xfId="124" xr:uid="{00000000-0005-0000-0000-000088000000}"/>
    <cellStyle name="Normal 5 2" xfId="125" xr:uid="{00000000-0005-0000-0000-000089000000}"/>
    <cellStyle name="Normal 6" xfId="126" xr:uid="{00000000-0005-0000-0000-00008A000000}"/>
    <cellStyle name="Normal 6 2" xfId="153" xr:uid="{00000000-0005-0000-0000-00008B000000}"/>
    <cellStyle name="Normal 6 2 2" xfId="154" xr:uid="{00000000-0005-0000-0000-00008C000000}"/>
    <cellStyle name="Normal 7" xfId="144" xr:uid="{00000000-0005-0000-0000-00008D000000}"/>
    <cellStyle name="Normal 8" xfId="127" xr:uid="{00000000-0005-0000-0000-00008E000000}"/>
    <cellStyle name="Normal 9" xfId="128" xr:uid="{00000000-0005-0000-0000-00008F000000}"/>
    <cellStyle name="Normal_FCYP ALBAN" xfId="22" xr:uid="{00000000-0005-0000-0000-000090000000}"/>
    <cellStyle name="Notas 2" xfId="129" xr:uid="{00000000-0005-0000-0000-000091000000}"/>
    <cellStyle name="Notas 3" xfId="130" xr:uid="{00000000-0005-0000-0000-000092000000}"/>
    <cellStyle name="Notas 4" xfId="131" xr:uid="{00000000-0005-0000-0000-000093000000}"/>
    <cellStyle name="PERCENT" xfId="18" xr:uid="{00000000-0005-0000-0000-000094000000}"/>
    <cellStyle name="Porcentaje" xfId="2" builtinId="5"/>
    <cellStyle name="Porcentaje 2" xfId="145" xr:uid="{00000000-0005-0000-0000-000096000000}"/>
    <cellStyle name="Porcentaje 2 2" xfId="166" xr:uid="{00000000-0005-0000-0000-000097000000}"/>
    <cellStyle name="Porcentaje 3" xfId="161" xr:uid="{00000000-0005-0000-0000-000098000000}"/>
    <cellStyle name="Porcentual 2" xfId="132" xr:uid="{00000000-0005-0000-0000-000099000000}"/>
    <cellStyle name="Porcentual 2 2" xfId="133" xr:uid="{00000000-0005-0000-0000-00009A000000}"/>
    <cellStyle name="Porcentual 2 3" xfId="134" xr:uid="{00000000-0005-0000-0000-00009B000000}"/>
    <cellStyle name="Porcentual 2 4" xfId="135" xr:uid="{00000000-0005-0000-0000-00009C000000}"/>
    <cellStyle name="Porcentual 2 5" xfId="136" xr:uid="{00000000-0005-0000-0000-00009D000000}"/>
    <cellStyle name="Porcentual 2 6" xfId="137" xr:uid="{00000000-0005-0000-0000-00009E000000}"/>
    <cellStyle name="Porcentual 2 7" xfId="138" xr:uid="{00000000-0005-0000-0000-00009F000000}"/>
    <cellStyle name="Porcentual 3" xfId="139" xr:uid="{00000000-0005-0000-0000-0000A0000000}"/>
    <cellStyle name="Porcentual 3 2" xfId="140" xr:uid="{00000000-0005-0000-0000-0000A1000000}"/>
    <cellStyle name="Titulo 2" xfId="19" xr:uid="{00000000-0005-0000-0000-0000A2000000}"/>
    <cellStyle name="Titulo 3" xfId="20" xr:uid="{00000000-0005-0000-0000-0000A3000000}"/>
    <cellStyle name="Warning Text" xfId="155" xr:uid="{00000000-0005-0000-0000-0000A4000000}"/>
    <cellStyle name="常规_Sheet1" xfId="21" xr:uid="{00000000-0005-0000-0000-0000A5000000}"/>
    <cellStyle name="標準_827" xfId="142" xr:uid="{00000000-0005-0000-0000-0000A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png"/><Relationship Id="rId1" Type="http://schemas.openxmlformats.org/officeDocument/2006/relationships/image" Target="../media/image4.jpeg"/><Relationship Id="rId4" Type="http://schemas.openxmlformats.org/officeDocument/2006/relationships/image" Target="../media/image7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1.jpe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8.png"/><Relationship Id="rId1" Type="http://schemas.openxmlformats.org/officeDocument/2006/relationships/image" Target="../media/image9.png"/></Relationships>
</file>

<file path=xl/drawings/_rels/vmlDrawing6.v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123825</xdr:rowOff>
    </xdr:from>
    <xdr:to>
      <xdr:col>2</xdr:col>
      <xdr:colOff>509181</xdr:colOff>
      <xdr:row>0</xdr:row>
      <xdr:rowOff>714375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23825"/>
          <a:ext cx="1737906" cy="590550"/>
        </a:xfrm>
        <a:prstGeom prst="rect">
          <a:avLst/>
        </a:prstGeom>
      </xdr:spPr>
    </xdr:pic>
    <xdr:clientData/>
  </xdr:twoCellAnchor>
  <xdr:twoCellAnchor>
    <xdr:from>
      <xdr:col>7</xdr:col>
      <xdr:colOff>95251</xdr:colOff>
      <xdr:row>0</xdr:row>
      <xdr:rowOff>9525</xdr:rowOff>
    </xdr:from>
    <xdr:to>
      <xdr:col>9</xdr:col>
      <xdr:colOff>476250</xdr:colOff>
      <xdr:row>0</xdr:row>
      <xdr:rowOff>800674</xdr:rowOff>
    </xdr:to>
    <xdr:grpSp>
      <xdr:nvGrpSpPr>
        <xdr:cNvPr id="5" name="4 Grup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 noChangeAspect="1"/>
        </xdr:cNvGrpSpPr>
      </xdr:nvGrpSpPr>
      <xdr:grpSpPr>
        <a:xfrm>
          <a:off x="4724401" y="9525"/>
          <a:ext cx="1666874" cy="791149"/>
          <a:chOff x="7029451" y="2247900"/>
          <a:chExt cx="1786074" cy="847725"/>
        </a:xfrm>
      </xdr:grpSpPr>
      <xdr:pic>
        <xdr:nvPicPr>
          <xdr:cNvPr id="8" name="7 Imagen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029451" y="2905125"/>
            <a:ext cx="1786074" cy="190500"/>
          </a:xfrm>
          <a:prstGeom prst="rect">
            <a:avLst/>
          </a:prstGeom>
          <a:noFill/>
          <a:ln>
            <a:noFill/>
            <a:prstDash/>
          </a:ln>
        </xdr:spPr>
      </xdr:pic>
      <xdr:pic>
        <xdr:nvPicPr>
          <xdr:cNvPr id="9" name="8 Imagen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219949" y="2247900"/>
            <a:ext cx="1414145" cy="636411"/>
          </a:xfrm>
          <a:prstGeom prst="rect">
            <a:avLst/>
          </a:prstGeom>
          <a:noFill/>
          <a:ln>
            <a:noFill/>
            <a:prstDash/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20</xdr:row>
      <xdr:rowOff>175260</xdr:rowOff>
    </xdr:from>
    <xdr:ext cx="1337818" cy="534835"/>
    <xdr:pic>
      <xdr:nvPicPr>
        <xdr:cNvPr id="2" name="image5.jpeg">
          <a:extLst>
            <a:ext uri="{FF2B5EF4-FFF2-40B4-BE49-F238E27FC236}">
              <a16:creationId xmlns:a16="http://schemas.microsoft.com/office/drawing/2014/main" id="{FEFEE56B-3C79-47D5-BE8F-71E136370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880" y="6240780"/>
          <a:ext cx="1337818" cy="534835"/>
        </a:xfrm>
        <a:prstGeom prst="rect">
          <a:avLst/>
        </a:prstGeom>
      </xdr:spPr>
    </xdr:pic>
    <xdr:clientData/>
  </xdr:oneCellAnchor>
  <xdr:twoCellAnchor editAs="oneCell">
    <xdr:from>
      <xdr:col>0</xdr:col>
      <xdr:colOff>123107</xdr:colOff>
      <xdr:row>0</xdr:row>
      <xdr:rowOff>201824</xdr:rowOff>
    </xdr:from>
    <xdr:to>
      <xdr:col>1</xdr:col>
      <xdr:colOff>1050567</xdr:colOff>
      <xdr:row>0</xdr:row>
      <xdr:rowOff>845344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9F5B052-45DD-46A2-8602-775455284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107" y="201824"/>
          <a:ext cx="1713273" cy="643520"/>
        </a:xfrm>
        <a:prstGeom prst="rect">
          <a:avLst/>
        </a:prstGeom>
      </xdr:spPr>
    </xdr:pic>
    <xdr:clientData/>
  </xdr:twoCellAnchor>
  <xdr:twoCellAnchor editAs="oneCell">
    <xdr:from>
      <xdr:col>4</xdr:col>
      <xdr:colOff>1293517</xdr:colOff>
      <xdr:row>0</xdr:row>
      <xdr:rowOff>50545</xdr:rowOff>
    </xdr:from>
    <xdr:to>
      <xdr:col>5</xdr:col>
      <xdr:colOff>460208</xdr:colOff>
      <xdr:row>0</xdr:row>
      <xdr:rowOff>840169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B042F5C-F73B-4531-B21A-3B58C19A7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7267" y="50545"/>
          <a:ext cx="512097" cy="789624"/>
        </a:xfrm>
        <a:prstGeom prst="rect">
          <a:avLst/>
        </a:prstGeom>
      </xdr:spPr>
    </xdr:pic>
    <xdr:clientData/>
  </xdr:twoCellAnchor>
  <xdr:twoCellAnchor editAs="oneCell">
    <xdr:from>
      <xdr:col>5</xdr:col>
      <xdr:colOff>443233</xdr:colOff>
      <xdr:row>0</xdr:row>
      <xdr:rowOff>245368</xdr:rowOff>
    </xdr:from>
    <xdr:to>
      <xdr:col>5</xdr:col>
      <xdr:colOff>1671755</xdr:colOff>
      <xdr:row>0</xdr:row>
      <xdr:rowOff>783969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9195C1B-8B9E-4BED-81FE-3EA8AF6AF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2389" y="245368"/>
          <a:ext cx="1228522" cy="5386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0</xdr:colOff>
      <xdr:row>15</xdr:row>
      <xdr:rowOff>0</xdr:rowOff>
    </xdr:from>
    <xdr:to>
      <xdr:col>39</xdr:col>
      <xdr:colOff>304800</xdr:colOff>
      <xdr:row>16</xdr:row>
      <xdr:rowOff>131990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1428392B-376D-465A-B14C-2FD01BEBD548}"/>
            </a:ext>
          </a:extLst>
        </xdr:cNvPr>
        <xdr:cNvSpPr>
          <a:spLocks noChangeAspect="1" noChangeArrowheads="1"/>
        </xdr:cNvSpPr>
      </xdr:nvSpPr>
      <xdr:spPr bwMode="auto">
        <a:xfrm>
          <a:off x="16238220" y="348996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517070</xdr:colOff>
      <xdr:row>18</xdr:row>
      <xdr:rowOff>68037</xdr:rowOff>
    </xdr:from>
    <xdr:ext cx="1337818" cy="534835"/>
    <xdr:pic>
      <xdr:nvPicPr>
        <xdr:cNvPr id="3" name="image5.jpeg">
          <a:extLst>
            <a:ext uri="{FF2B5EF4-FFF2-40B4-BE49-F238E27FC236}">
              <a16:creationId xmlns:a16="http://schemas.microsoft.com/office/drawing/2014/main" id="{261D197F-9211-4753-A7EA-E715F75B4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49" y="4082144"/>
          <a:ext cx="1337818" cy="53483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0</xdr:colOff>
      <xdr:row>16</xdr:row>
      <xdr:rowOff>0</xdr:rowOff>
    </xdr:from>
    <xdr:to>
      <xdr:col>39</xdr:col>
      <xdr:colOff>304800</xdr:colOff>
      <xdr:row>17</xdr:row>
      <xdr:rowOff>66675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FFDD9F37-33DD-4092-9A89-BAB68F4C5C46}"/>
            </a:ext>
          </a:extLst>
        </xdr:cNvPr>
        <xdr:cNvSpPr>
          <a:spLocks noChangeAspect="1" noChangeArrowheads="1"/>
        </xdr:cNvSpPr>
      </xdr:nvSpPr>
      <xdr:spPr bwMode="auto">
        <a:xfrm>
          <a:off x="16238220" y="348996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27609</xdr:colOff>
      <xdr:row>54</xdr:row>
      <xdr:rowOff>124239</xdr:rowOff>
    </xdr:from>
    <xdr:ext cx="1337818" cy="534835"/>
    <xdr:pic>
      <xdr:nvPicPr>
        <xdr:cNvPr id="3" name="image5.jpeg">
          <a:extLst>
            <a:ext uri="{FF2B5EF4-FFF2-40B4-BE49-F238E27FC236}">
              <a16:creationId xmlns:a16="http://schemas.microsoft.com/office/drawing/2014/main" id="{B645BBDA-1D0B-4678-8B68-61F2CB1E2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0" y="12465326"/>
          <a:ext cx="1337818" cy="53483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0</xdr:colOff>
      <xdr:row>16</xdr:row>
      <xdr:rowOff>0</xdr:rowOff>
    </xdr:from>
    <xdr:to>
      <xdr:col>39</xdr:col>
      <xdr:colOff>304800</xdr:colOff>
      <xdr:row>17</xdr:row>
      <xdr:rowOff>66675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52DA8D58-4162-44B4-97E0-B21E545D53EF}"/>
            </a:ext>
          </a:extLst>
        </xdr:cNvPr>
        <xdr:cNvSpPr>
          <a:spLocks noChangeAspect="1" noChangeArrowheads="1"/>
        </xdr:cNvSpPr>
      </xdr:nvSpPr>
      <xdr:spPr bwMode="auto">
        <a:xfrm>
          <a:off x="16238220" y="348996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39</xdr:col>
      <xdr:colOff>0</xdr:colOff>
      <xdr:row>63</xdr:row>
      <xdr:rowOff>0</xdr:rowOff>
    </xdr:from>
    <xdr:ext cx="304800" cy="295275"/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id="{55068B80-07E6-4215-8A5D-C75547844A7D}"/>
            </a:ext>
          </a:extLst>
        </xdr:cNvPr>
        <xdr:cNvSpPr>
          <a:spLocks noChangeAspect="1" noChangeArrowheads="1"/>
        </xdr:cNvSpPr>
      </xdr:nvSpPr>
      <xdr:spPr bwMode="auto">
        <a:xfrm>
          <a:off x="16263257" y="3483429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449036</xdr:colOff>
      <xdr:row>53</xdr:row>
      <xdr:rowOff>136070</xdr:rowOff>
    </xdr:from>
    <xdr:ext cx="1337818" cy="534835"/>
    <xdr:pic>
      <xdr:nvPicPr>
        <xdr:cNvPr id="3" name="image5.jpeg">
          <a:extLst>
            <a:ext uri="{FF2B5EF4-FFF2-40B4-BE49-F238E27FC236}">
              <a16:creationId xmlns:a16="http://schemas.microsoft.com/office/drawing/2014/main" id="{423EF213-297B-4277-AA30-F2ED778E8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7465" y="12790713"/>
          <a:ext cx="1337818" cy="53483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0</xdr:colOff>
      <xdr:row>15</xdr:row>
      <xdr:rowOff>0</xdr:rowOff>
    </xdr:from>
    <xdr:to>
      <xdr:col>39</xdr:col>
      <xdr:colOff>304800</xdr:colOff>
      <xdr:row>16</xdr:row>
      <xdr:rowOff>132936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C473BD2F-FF5C-4606-A8F8-FB8E468A0273}"/>
            </a:ext>
          </a:extLst>
        </xdr:cNvPr>
        <xdr:cNvSpPr>
          <a:spLocks noChangeAspect="1" noChangeArrowheads="1"/>
        </xdr:cNvSpPr>
      </xdr:nvSpPr>
      <xdr:spPr bwMode="auto">
        <a:xfrm>
          <a:off x="16238220" y="348996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124239</xdr:colOff>
      <xdr:row>18</xdr:row>
      <xdr:rowOff>138043</xdr:rowOff>
    </xdr:from>
    <xdr:ext cx="1337818" cy="534835"/>
    <xdr:pic>
      <xdr:nvPicPr>
        <xdr:cNvPr id="3" name="image5.jpeg">
          <a:extLst>
            <a:ext uri="{FF2B5EF4-FFF2-40B4-BE49-F238E27FC236}">
              <a16:creationId xmlns:a16="http://schemas.microsoft.com/office/drawing/2014/main" id="{EDBA4041-1A6B-4D26-8CE9-9C89D5B9F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1304" y="4030869"/>
          <a:ext cx="1337818" cy="53483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4</xdr:row>
      <xdr:rowOff>0</xdr:rowOff>
    </xdr:from>
    <xdr:to>
      <xdr:col>4</xdr:col>
      <xdr:colOff>28575</xdr:colOff>
      <xdr:row>5</xdr:row>
      <xdr:rowOff>158751</xdr:rowOff>
    </xdr:to>
    <xdr:pic>
      <xdr:nvPicPr>
        <xdr:cNvPr id="2" name="Imagen 1" descr="Descripción: Logo PazDRio_1">
          <a:extLst>
            <a:ext uri="{FF2B5EF4-FFF2-40B4-BE49-F238E27FC236}">
              <a16:creationId xmlns:a16="http://schemas.microsoft.com/office/drawing/2014/main" id="{273330AE-46BA-1741-8550-7631FAC82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3175" y="1066800"/>
          <a:ext cx="0" cy="476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335280</xdr:colOff>
      <xdr:row>27</xdr:row>
      <xdr:rowOff>152400</xdr:rowOff>
    </xdr:from>
    <xdr:ext cx="1337818" cy="534835"/>
    <xdr:pic>
      <xdr:nvPicPr>
        <xdr:cNvPr id="3" name="image5.jpeg">
          <a:extLst>
            <a:ext uri="{FF2B5EF4-FFF2-40B4-BE49-F238E27FC236}">
              <a16:creationId xmlns:a16="http://schemas.microsoft.com/office/drawing/2014/main" id="{B230371A-9A53-4486-A508-489C7624D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7760" y="5707380"/>
          <a:ext cx="1337818" cy="53483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crendon.HMV\Local%20Settings\Temporary%20Internet%20Files\OLK3\85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entacion"/>
      <sheetName val="Ejecutivo"/>
      <sheetName val="Resumen_Real"/>
      <sheetName val="TablasDinamicas"/>
      <sheetName val="HorasDetalladas"/>
      <sheetName val="46W9"/>
      <sheetName val="46W9_Hoja1"/>
      <sheetName val="46W9_Cuadro de costos"/>
      <sheetName val="46W9_Bases"/>
      <sheetName val="46W9_ASPECTOS ELECTRICOS"/>
      <sheetName val="46W9_OBRAS CIVILES"/>
      <sheetName val="46W9_Costo directos"/>
      <sheetName val="46W9_Resumen Costos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zoomScaleNormal="100" zoomScaleSheetLayoutView="100" workbookViewId="0">
      <selection activeCell="A15" sqref="A15:J15"/>
    </sheetView>
  </sheetViews>
  <sheetFormatPr baseColWidth="10" defaultColWidth="9" defaultRowHeight="15"/>
  <cols>
    <col min="1" max="1" width="7.7109375" customWidth="1"/>
    <col min="2" max="2" width="11.42578125" customWidth="1"/>
    <col min="3" max="3" width="8.28515625" customWidth="1"/>
    <col min="4" max="5" width="10.85546875" customWidth="1"/>
    <col min="6" max="6" width="9.42578125" customWidth="1"/>
    <col min="7" max="7" width="10.85546875" customWidth="1"/>
    <col min="8" max="8" width="9.140625" customWidth="1"/>
    <col min="9" max="9" width="10.140625" customWidth="1"/>
    <col min="10" max="10" width="8.7109375" customWidth="1"/>
  </cols>
  <sheetData>
    <row r="1" spans="1:10" ht="67.7" customHeight="1" thickBot="1">
      <c r="A1" s="310"/>
      <c r="B1" s="311"/>
      <c r="C1" s="312"/>
      <c r="D1" s="313" t="s">
        <v>29</v>
      </c>
      <c r="E1" s="314"/>
      <c r="F1" s="314"/>
      <c r="G1" s="315"/>
      <c r="H1" s="313"/>
      <c r="I1" s="314"/>
      <c r="J1" s="316"/>
    </row>
    <row r="2" spans="1:10" ht="9" customHeight="1">
      <c r="A2" s="2"/>
      <c r="B2" s="2"/>
      <c r="C2" s="2"/>
      <c r="D2" s="2"/>
      <c r="E2" s="2"/>
      <c r="F2" s="2"/>
      <c r="G2" s="2"/>
      <c r="H2" s="2"/>
      <c r="I2" s="3"/>
      <c r="J2" s="3"/>
    </row>
    <row r="3" spans="1:10" ht="12.2" customHeight="1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s="5" customFormat="1" ht="15.75" customHeight="1">
      <c r="A5" s="294"/>
      <c r="B5" s="294"/>
      <c r="C5" s="294"/>
      <c r="D5" s="294"/>
      <c r="E5" s="294"/>
      <c r="F5" s="294"/>
      <c r="G5" s="294"/>
      <c r="H5" s="294"/>
      <c r="I5" s="294"/>
      <c r="J5" s="294"/>
    </row>
    <row r="6" spans="1:10" s="5" customFormat="1" ht="15.6" customHeight="1"/>
    <row r="7" spans="1:10" s="5" customFormat="1" ht="15" customHeight="1"/>
    <row r="8" spans="1:10" s="5" customFormat="1" ht="16.350000000000001" customHeight="1"/>
    <row r="9" spans="1:10" s="5" customFormat="1" ht="16.350000000000001" customHeight="1"/>
    <row r="10" spans="1:10" s="5" customFormat="1" ht="55.5" customHeight="1">
      <c r="A10" s="317" t="s">
        <v>30</v>
      </c>
      <c r="B10" s="294"/>
      <c r="C10" s="294"/>
      <c r="D10" s="294"/>
      <c r="E10" s="294"/>
      <c r="F10" s="294"/>
      <c r="G10" s="294"/>
      <c r="H10" s="294"/>
      <c r="I10" s="294"/>
      <c r="J10" s="294"/>
    </row>
    <row r="11" spans="1:10" s="5" customFormat="1" ht="19.5" customHeight="1">
      <c r="A11" s="294"/>
      <c r="B11" s="294"/>
      <c r="C11" s="294"/>
      <c r="D11" s="294"/>
      <c r="E11" s="294"/>
      <c r="F11" s="294"/>
      <c r="G11" s="294"/>
      <c r="H11" s="294"/>
      <c r="I11" s="294"/>
      <c r="J11" s="294"/>
    </row>
    <row r="12" spans="1:10" s="5" customFormat="1" ht="15.75" customHeight="1"/>
    <row r="13" spans="1:10" s="5" customFormat="1" ht="15.75" customHeight="1"/>
    <row r="14" spans="1:10" s="5" customFormat="1" ht="15.75" customHeight="1"/>
    <row r="15" spans="1:10" s="5" customFormat="1" ht="15.75" customHeight="1">
      <c r="A15" s="294" t="s">
        <v>31</v>
      </c>
      <c r="B15" s="294"/>
      <c r="C15" s="294"/>
      <c r="D15" s="294"/>
      <c r="E15" s="294"/>
      <c r="F15" s="294"/>
      <c r="G15" s="294"/>
      <c r="H15" s="294"/>
      <c r="I15" s="294"/>
      <c r="J15" s="294"/>
    </row>
    <row r="16" spans="1:10" s="5" customFormat="1" ht="15" customHeight="1"/>
    <row r="17" spans="1:10" s="5" customFormat="1" ht="14.45" customHeight="1"/>
    <row r="18" spans="1:10" s="5" customFormat="1" ht="14.45" customHeight="1" thickBot="1"/>
    <row r="19" spans="1:10" s="5" customFormat="1" ht="15" customHeight="1">
      <c r="A19" s="295" t="s">
        <v>7</v>
      </c>
      <c r="B19" s="296"/>
      <c r="C19" s="296"/>
      <c r="D19" s="296"/>
      <c r="E19" s="296"/>
      <c r="F19" s="296"/>
      <c r="G19" s="296"/>
      <c r="H19" s="296"/>
      <c r="I19" s="296"/>
      <c r="J19" s="297"/>
    </row>
    <row r="20" spans="1:10" s="5" customFormat="1" ht="28.5" customHeight="1">
      <c r="A20" s="6" t="s">
        <v>8</v>
      </c>
      <c r="B20" s="298" t="s">
        <v>9</v>
      </c>
      <c r="C20" s="298"/>
      <c r="D20" s="298" t="s">
        <v>6</v>
      </c>
      <c r="E20" s="298"/>
      <c r="F20" s="298"/>
      <c r="G20" s="298"/>
      <c r="H20" s="298"/>
      <c r="I20" s="298"/>
      <c r="J20" s="299"/>
    </row>
    <row r="21" spans="1:10" s="5" customFormat="1" ht="15" customHeight="1">
      <c r="A21" s="7" t="s">
        <v>5</v>
      </c>
      <c r="B21" s="300"/>
      <c r="C21" s="301"/>
      <c r="D21" s="302" t="s">
        <v>32</v>
      </c>
      <c r="E21" s="302"/>
      <c r="F21" s="302"/>
      <c r="G21" s="302"/>
      <c r="H21" s="302"/>
      <c r="I21" s="302"/>
      <c r="J21" s="303"/>
    </row>
    <row r="22" spans="1:10" s="5" customFormat="1" ht="15" customHeight="1">
      <c r="A22" s="7"/>
      <c r="B22" s="300"/>
      <c r="C22" s="301"/>
      <c r="D22" s="302"/>
      <c r="E22" s="302"/>
      <c r="F22" s="302"/>
      <c r="G22" s="302"/>
      <c r="H22" s="302"/>
      <c r="I22" s="302"/>
      <c r="J22" s="303"/>
    </row>
    <row r="23" spans="1:10" s="5" customFormat="1" ht="15" customHeight="1" thickBot="1">
      <c r="A23" s="8"/>
      <c r="B23" s="304"/>
      <c r="C23" s="304"/>
      <c r="D23" s="305"/>
      <c r="E23" s="305"/>
      <c r="F23" s="305"/>
      <c r="G23" s="305"/>
      <c r="H23" s="305"/>
      <c r="I23" s="305"/>
      <c r="J23" s="306"/>
    </row>
    <row r="24" spans="1:10" s="5" customFormat="1" ht="15" customHeight="1">
      <c r="A24" s="9"/>
      <c r="F24" s="9"/>
      <c r="G24" s="9"/>
      <c r="H24" s="9"/>
      <c r="I24" s="9"/>
      <c r="J24" s="9"/>
    </row>
    <row r="25" spans="1:10" s="5" customFormat="1" ht="15" customHeight="1" thickBot="1">
      <c r="A25" s="9"/>
      <c r="B25" s="9"/>
      <c r="C25" s="10"/>
      <c r="F25" s="9"/>
      <c r="G25" s="9"/>
      <c r="H25" s="9"/>
      <c r="I25" s="9"/>
      <c r="J25" s="9"/>
    </row>
    <row r="26" spans="1:10" s="5" customFormat="1" ht="15" customHeight="1">
      <c r="A26" s="307" t="s">
        <v>10</v>
      </c>
      <c r="B26" s="308"/>
      <c r="C26" s="308"/>
      <c r="D26" s="308"/>
      <c r="E26" s="308"/>
      <c r="F26" s="308"/>
      <c r="G26" s="308"/>
      <c r="H26" s="308"/>
      <c r="I26" s="308"/>
      <c r="J26" s="309"/>
    </row>
    <row r="27" spans="1:10" s="5" customFormat="1" ht="15" customHeight="1">
      <c r="A27" s="11">
        <v>1</v>
      </c>
      <c r="B27" s="291" t="s">
        <v>33</v>
      </c>
      <c r="C27" s="292"/>
      <c r="D27" s="292"/>
      <c r="E27" s="292"/>
      <c r="F27" s="292"/>
      <c r="G27" s="292"/>
      <c r="H27" s="292"/>
      <c r="I27" s="292"/>
      <c r="J27" s="293"/>
    </row>
    <row r="28" spans="1:10" s="5" customFormat="1" ht="15" customHeight="1" thickBot="1">
      <c r="A28" s="12"/>
      <c r="B28" s="282"/>
      <c r="C28" s="282"/>
      <c r="D28" s="282"/>
      <c r="E28" s="282"/>
      <c r="F28" s="282"/>
      <c r="G28" s="282"/>
      <c r="H28" s="282"/>
      <c r="I28" s="282"/>
      <c r="J28" s="283"/>
    </row>
    <row r="29" spans="1:10" s="5" customFormat="1" ht="15" customHeight="1"/>
    <row r="30" spans="1:10" s="5" customFormat="1" ht="15" customHeight="1"/>
    <row r="31" spans="1:10" s="5" customFormat="1" ht="15" customHeight="1">
      <c r="A31" s="9"/>
      <c r="B31" s="9"/>
      <c r="C31" s="284"/>
      <c r="D31" s="284"/>
      <c r="E31" s="284"/>
      <c r="F31" s="13"/>
      <c r="G31" s="13"/>
      <c r="H31" s="13"/>
      <c r="I31" s="284"/>
      <c r="J31" s="284"/>
    </row>
    <row r="32" spans="1:10" s="5" customFormat="1" ht="15.75" thickBot="1"/>
    <row r="33" spans="1:10" s="5" customFormat="1" ht="27.75" customHeight="1">
      <c r="A33" s="285" t="s">
        <v>34</v>
      </c>
      <c r="B33" s="286"/>
      <c r="C33" s="286"/>
      <c r="D33" s="286"/>
      <c r="E33" s="286" t="s">
        <v>35</v>
      </c>
      <c r="F33" s="286"/>
      <c r="G33" s="286"/>
      <c r="H33" s="286" t="s">
        <v>36</v>
      </c>
      <c r="I33" s="286"/>
      <c r="J33" s="289"/>
    </row>
    <row r="34" spans="1:10" ht="15" customHeight="1">
      <c r="A34" s="287"/>
      <c r="B34" s="288"/>
      <c r="C34" s="288"/>
      <c r="D34" s="288"/>
      <c r="E34" s="288"/>
      <c r="F34" s="288"/>
      <c r="G34" s="288"/>
      <c r="H34" s="288"/>
      <c r="I34" s="288"/>
      <c r="J34" s="290"/>
    </row>
    <row r="35" spans="1:10" ht="19.5" customHeight="1">
      <c r="A35" s="287"/>
      <c r="B35" s="288"/>
      <c r="C35" s="288"/>
      <c r="D35" s="288"/>
      <c r="E35" s="288"/>
      <c r="F35" s="288"/>
      <c r="G35" s="288"/>
      <c r="H35" s="288"/>
      <c r="I35" s="288"/>
      <c r="J35" s="290"/>
    </row>
    <row r="36" spans="1:10" ht="57.75" customHeight="1" thickBot="1">
      <c r="A36" s="277" t="s">
        <v>11</v>
      </c>
      <c r="B36" s="278"/>
      <c r="C36" s="278"/>
      <c r="D36" s="278"/>
      <c r="E36" s="278" t="s">
        <v>11</v>
      </c>
      <c r="F36" s="278"/>
      <c r="G36" s="278"/>
      <c r="H36" s="278" t="s">
        <v>11</v>
      </c>
      <c r="I36" s="278"/>
      <c r="J36" s="279"/>
    </row>
    <row r="37" spans="1:10" ht="36" customHeight="1">
      <c r="A37" s="280"/>
      <c r="B37" s="281"/>
      <c r="C37" s="281"/>
      <c r="D37" s="281"/>
    </row>
    <row r="38" spans="1:10" ht="15" customHeight="1">
      <c r="A38" s="4"/>
      <c r="B38" s="4"/>
      <c r="C38" s="14"/>
    </row>
    <row r="39" spans="1:10">
      <c r="C39" s="5"/>
    </row>
    <row r="40" spans="1:10">
      <c r="C40" s="10"/>
    </row>
  </sheetData>
  <mergeCells count="28">
    <mergeCell ref="A11:J11"/>
    <mergeCell ref="A1:C1"/>
    <mergeCell ref="D1:G1"/>
    <mergeCell ref="H1:J1"/>
    <mergeCell ref="A5:J5"/>
    <mergeCell ref="A10:J10"/>
    <mergeCell ref="B27:J27"/>
    <mergeCell ref="A15:J15"/>
    <mergeCell ref="A19:J19"/>
    <mergeCell ref="B20:C20"/>
    <mergeCell ref="D20:J20"/>
    <mergeCell ref="B21:C21"/>
    <mergeCell ref="D21:J21"/>
    <mergeCell ref="B22:C22"/>
    <mergeCell ref="D22:J22"/>
    <mergeCell ref="B23:C23"/>
    <mergeCell ref="D23:J23"/>
    <mergeCell ref="A26:J26"/>
    <mergeCell ref="A36:D36"/>
    <mergeCell ref="E36:G36"/>
    <mergeCell ref="H36:J36"/>
    <mergeCell ref="A37:D37"/>
    <mergeCell ref="B28:J28"/>
    <mergeCell ref="C31:E31"/>
    <mergeCell ref="I31:J31"/>
    <mergeCell ref="A33:D35"/>
    <mergeCell ref="E33:G35"/>
    <mergeCell ref="H33:J35"/>
  </mergeCells>
  <printOptions horizontalCentered="1"/>
  <pageMargins left="0.39370078740157483" right="0.39370078740157483" top="0.39370078740157483" bottom="0.39370078740157483" header="0" footer="0.31496062992125984"/>
  <pageSetup paperSize="119" orientation="portrait" r:id="rId1"/>
  <headerFooter>
    <oddFooter>&amp;L&amp;7EVALUACION DE CANTIDADES DE OBRA Y PRESUPUESTOS
BOGOTA
ABRIL DE 2016&amp;C&amp;7&amp;P de &amp;N&amp;R&amp;7&amp;D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24">
    <pageSetUpPr fitToPage="1"/>
  </sheetPr>
  <dimension ref="A1:I219"/>
  <sheetViews>
    <sheetView topLeftCell="A178" workbookViewId="0">
      <selection activeCell="D197" sqref="D197"/>
    </sheetView>
  </sheetViews>
  <sheetFormatPr baseColWidth="10" defaultColWidth="10.85546875" defaultRowHeight="15"/>
  <cols>
    <col min="1" max="1" width="7.140625" style="21" customWidth="1"/>
    <col min="2" max="2" width="75.85546875" style="21" bestFit="1" customWidth="1"/>
    <col min="3" max="3" width="7.85546875" style="46" bestFit="1" customWidth="1"/>
    <col min="4" max="4" width="15" style="47" bestFit="1" customWidth="1"/>
    <col min="5" max="5" width="11.42578125" style="21"/>
    <col min="6" max="6" width="14.42578125" style="21" bestFit="1" customWidth="1"/>
    <col min="7" max="257" width="11.42578125" style="21"/>
    <col min="258" max="258" width="75.85546875" style="21" bestFit="1" customWidth="1"/>
    <col min="259" max="259" width="7.85546875" style="21" bestFit="1" customWidth="1"/>
    <col min="260" max="260" width="13.85546875" style="21" bestFit="1" customWidth="1"/>
    <col min="261" max="513" width="11.42578125" style="21"/>
    <col min="514" max="514" width="75.85546875" style="21" bestFit="1" customWidth="1"/>
    <col min="515" max="515" width="7.85546875" style="21" bestFit="1" customWidth="1"/>
    <col min="516" max="516" width="13.85546875" style="21" bestFit="1" customWidth="1"/>
    <col min="517" max="769" width="11.42578125" style="21"/>
    <col min="770" max="770" width="75.85546875" style="21" bestFit="1" customWidth="1"/>
    <col min="771" max="771" width="7.85546875" style="21" bestFit="1" customWidth="1"/>
    <col min="772" max="772" width="13.85546875" style="21" bestFit="1" customWidth="1"/>
    <col min="773" max="1025" width="11.42578125" style="21"/>
    <col min="1026" max="1026" width="75.85546875" style="21" bestFit="1" customWidth="1"/>
    <col min="1027" max="1027" width="7.85546875" style="21" bestFit="1" customWidth="1"/>
    <col min="1028" max="1028" width="13.85546875" style="21" bestFit="1" customWidth="1"/>
    <col min="1029" max="1281" width="11.42578125" style="21"/>
    <col min="1282" max="1282" width="75.85546875" style="21" bestFit="1" customWidth="1"/>
    <col min="1283" max="1283" width="7.85546875" style="21" bestFit="1" customWidth="1"/>
    <col min="1284" max="1284" width="13.85546875" style="21" bestFit="1" customWidth="1"/>
    <col min="1285" max="1537" width="11.42578125" style="21"/>
    <col min="1538" max="1538" width="75.85546875" style="21" bestFit="1" customWidth="1"/>
    <col min="1539" max="1539" width="7.85546875" style="21" bestFit="1" customWidth="1"/>
    <col min="1540" max="1540" width="13.85546875" style="21" bestFit="1" customWidth="1"/>
    <col min="1541" max="1793" width="11.42578125" style="21"/>
    <col min="1794" max="1794" width="75.85546875" style="21" bestFit="1" customWidth="1"/>
    <col min="1795" max="1795" width="7.85546875" style="21" bestFit="1" customWidth="1"/>
    <col min="1796" max="1796" width="13.85546875" style="21" bestFit="1" customWidth="1"/>
    <col min="1797" max="2049" width="11.42578125" style="21"/>
    <col min="2050" max="2050" width="75.85546875" style="21" bestFit="1" customWidth="1"/>
    <col min="2051" max="2051" width="7.85546875" style="21" bestFit="1" customWidth="1"/>
    <col min="2052" max="2052" width="13.85546875" style="21" bestFit="1" customWidth="1"/>
    <col min="2053" max="2305" width="11.42578125" style="21"/>
    <col min="2306" max="2306" width="75.85546875" style="21" bestFit="1" customWidth="1"/>
    <col min="2307" max="2307" width="7.85546875" style="21" bestFit="1" customWidth="1"/>
    <col min="2308" max="2308" width="13.85546875" style="21" bestFit="1" customWidth="1"/>
    <col min="2309" max="2561" width="11.42578125" style="21"/>
    <col min="2562" max="2562" width="75.85546875" style="21" bestFit="1" customWidth="1"/>
    <col min="2563" max="2563" width="7.85546875" style="21" bestFit="1" customWidth="1"/>
    <col min="2564" max="2564" width="13.85546875" style="21" bestFit="1" customWidth="1"/>
    <col min="2565" max="2817" width="11.42578125" style="21"/>
    <col min="2818" max="2818" width="75.85546875" style="21" bestFit="1" customWidth="1"/>
    <col min="2819" max="2819" width="7.85546875" style="21" bestFit="1" customWidth="1"/>
    <col min="2820" max="2820" width="13.85546875" style="21" bestFit="1" customWidth="1"/>
    <col min="2821" max="3073" width="11.42578125" style="21"/>
    <col min="3074" max="3074" width="75.85546875" style="21" bestFit="1" customWidth="1"/>
    <col min="3075" max="3075" width="7.85546875" style="21" bestFit="1" customWidth="1"/>
    <col min="3076" max="3076" width="13.85546875" style="21" bestFit="1" customWidth="1"/>
    <col min="3077" max="3329" width="11.42578125" style="21"/>
    <col min="3330" max="3330" width="75.85546875" style="21" bestFit="1" customWidth="1"/>
    <col min="3331" max="3331" width="7.85546875" style="21" bestFit="1" customWidth="1"/>
    <col min="3332" max="3332" width="13.85546875" style="21" bestFit="1" customWidth="1"/>
    <col min="3333" max="3585" width="11.42578125" style="21"/>
    <col min="3586" max="3586" width="75.85546875" style="21" bestFit="1" customWidth="1"/>
    <col min="3587" max="3587" width="7.85546875" style="21" bestFit="1" customWidth="1"/>
    <col min="3588" max="3588" width="13.85546875" style="21" bestFit="1" customWidth="1"/>
    <col min="3589" max="3841" width="11.42578125" style="21"/>
    <col min="3842" max="3842" width="75.85546875" style="21" bestFit="1" customWidth="1"/>
    <col min="3843" max="3843" width="7.85546875" style="21" bestFit="1" customWidth="1"/>
    <col min="3844" max="3844" width="13.85546875" style="21" bestFit="1" customWidth="1"/>
    <col min="3845" max="4097" width="11.42578125" style="21"/>
    <col min="4098" max="4098" width="75.85546875" style="21" bestFit="1" customWidth="1"/>
    <col min="4099" max="4099" width="7.85546875" style="21" bestFit="1" customWidth="1"/>
    <col min="4100" max="4100" width="13.85546875" style="21" bestFit="1" customWidth="1"/>
    <col min="4101" max="4353" width="11.42578125" style="21"/>
    <col min="4354" max="4354" width="75.85546875" style="21" bestFit="1" customWidth="1"/>
    <col min="4355" max="4355" width="7.85546875" style="21" bestFit="1" customWidth="1"/>
    <col min="4356" max="4356" width="13.85546875" style="21" bestFit="1" customWidth="1"/>
    <col min="4357" max="4609" width="11.42578125" style="21"/>
    <col min="4610" max="4610" width="75.85546875" style="21" bestFit="1" customWidth="1"/>
    <col min="4611" max="4611" width="7.85546875" style="21" bestFit="1" customWidth="1"/>
    <col min="4612" max="4612" width="13.85546875" style="21" bestFit="1" customWidth="1"/>
    <col min="4613" max="4865" width="11.42578125" style="21"/>
    <col min="4866" max="4866" width="75.85546875" style="21" bestFit="1" customWidth="1"/>
    <col min="4867" max="4867" width="7.85546875" style="21" bestFit="1" customWidth="1"/>
    <col min="4868" max="4868" width="13.85546875" style="21" bestFit="1" customWidth="1"/>
    <col min="4869" max="5121" width="11.42578125" style="21"/>
    <col min="5122" max="5122" width="75.85546875" style="21" bestFit="1" customWidth="1"/>
    <col min="5123" max="5123" width="7.85546875" style="21" bestFit="1" customWidth="1"/>
    <col min="5124" max="5124" width="13.85546875" style="21" bestFit="1" customWidth="1"/>
    <col min="5125" max="5377" width="11.42578125" style="21"/>
    <col min="5378" max="5378" width="75.85546875" style="21" bestFit="1" customWidth="1"/>
    <col min="5379" max="5379" width="7.85546875" style="21" bestFit="1" customWidth="1"/>
    <col min="5380" max="5380" width="13.85546875" style="21" bestFit="1" customWidth="1"/>
    <col min="5381" max="5633" width="11.42578125" style="21"/>
    <col min="5634" max="5634" width="75.85546875" style="21" bestFit="1" customWidth="1"/>
    <col min="5635" max="5635" width="7.85546875" style="21" bestFit="1" customWidth="1"/>
    <col min="5636" max="5636" width="13.85546875" style="21" bestFit="1" customWidth="1"/>
    <col min="5637" max="5889" width="11.42578125" style="21"/>
    <col min="5890" max="5890" width="75.85546875" style="21" bestFit="1" customWidth="1"/>
    <col min="5891" max="5891" width="7.85546875" style="21" bestFit="1" customWidth="1"/>
    <col min="5892" max="5892" width="13.85546875" style="21" bestFit="1" customWidth="1"/>
    <col min="5893" max="6145" width="11.42578125" style="21"/>
    <col min="6146" max="6146" width="75.85546875" style="21" bestFit="1" customWidth="1"/>
    <col min="6147" max="6147" width="7.85546875" style="21" bestFit="1" customWidth="1"/>
    <col min="6148" max="6148" width="13.85546875" style="21" bestFit="1" customWidth="1"/>
    <col min="6149" max="6401" width="11.42578125" style="21"/>
    <col min="6402" max="6402" width="75.85546875" style="21" bestFit="1" customWidth="1"/>
    <col min="6403" max="6403" width="7.85546875" style="21" bestFit="1" customWidth="1"/>
    <col min="6404" max="6404" width="13.85546875" style="21" bestFit="1" customWidth="1"/>
    <col min="6405" max="6657" width="11.42578125" style="21"/>
    <col min="6658" max="6658" width="75.85546875" style="21" bestFit="1" customWidth="1"/>
    <col min="6659" max="6659" width="7.85546875" style="21" bestFit="1" customWidth="1"/>
    <col min="6660" max="6660" width="13.85546875" style="21" bestFit="1" customWidth="1"/>
    <col min="6661" max="6913" width="11.42578125" style="21"/>
    <col min="6914" max="6914" width="75.85546875" style="21" bestFit="1" customWidth="1"/>
    <col min="6915" max="6915" width="7.85546875" style="21" bestFit="1" customWidth="1"/>
    <col min="6916" max="6916" width="13.85546875" style="21" bestFit="1" customWidth="1"/>
    <col min="6917" max="7169" width="11.42578125" style="21"/>
    <col min="7170" max="7170" width="75.85546875" style="21" bestFit="1" customWidth="1"/>
    <col min="7171" max="7171" width="7.85546875" style="21" bestFit="1" customWidth="1"/>
    <col min="7172" max="7172" width="13.85546875" style="21" bestFit="1" customWidth="1"/>
    <col min="7173" max="7425" width="11.42578125" style="21"/>
    <col min="7426" max="7426" width="75.85546875" style="21" bestFit="1" customWidth="1"/>
    <col min="7427" max="7427" width="7.85546875" style="21" bestFit="1" customWidth="1"/>
    <col min="7428" max="7428" width="13.85546875" style="21" bestFit="1" customWidth="1"/>
    <col min="7429" max="7681" width="11.42578125" style="21"/>
    <col min="7682" max="7682" width="75.85546875" style="21" bestFit="1" customWidth="1"/>
    <col min="7683" max="7683" width="7.85546875" style="21" bestFit="1" customWidth="1"/>
    <col min="7684" max="7684" width="13.85546875" style="21" bestFit="1" customWidth="1"/>
    <col min="7685" max="7937" width="11.42578125" style="21"/>
    <col min="7938" max="7938" width="75.85546875" style="21" bestFit="1" customWidth="1"/>
    <col min="7939" max="7939" width="7.85546875" style="21" bestFit="1" customWidth="1"/>
    <col min="7940" max="7940" width="13.85546875" style="21" bestFit="1" customWidth="1"/>
    <col min="7941" max="8193" width="11.42578125" style="21"/>
    <col min="8194" max="8194" width="75.85546875" style="21" bestFit="1" customWidth="1"/>
    <col min="8195" max="8195" width="7.85546875" style="21" bestFit="1" customWidth="1"/>
    <col min="8196" max="8196" width="13.85546875" style="21" bestFit="1" customWidth="1"/>
    <col min="8197" max="8449" width="11.42578125" style="21"/>
    <col min="8450" max="8450" width="75.85546875" style="21" bestFit="1" customWidth="1"/>
    <col min="8451" max="8451" width="7.85546875" style="21" bestFit="1" customWidth="1"/>
    <col min="8452" max="8452" width="13.85546875" style="21" bestFit="1" customWidth="1"/>
    <col min="8453" max="8705" width="11.42578125" style="21"/>
    <col min="8706" max="8706" width="75.85546875" style="21" bestFit="1" customWidth="1"/>
    <col min="8707" max="8707" width="7.85546875" style="21" bestFit="1" customWidth="1"/>
    <col min="8708" max="8708" width="13.85546875" style="21" bestFit="1" customWidth="1"/>
    <col min="8709" max="8961" width="11.42578125" style="21"/>
    <col min="8962" max="8962" width="75.85546875" style="21" bestFit="1" customWidth="1"/>
    <col min="8963" max="8963" width="7.85546875" style="21" bestFit="1" customWidth="1"/>
    <col min="8964" max="8964" width="13.85546875" style="21" bestFit="1" customWidth="1"/>
    <col min="8965" max="9217" width="11.42578125" style="21"/>
    <col min="9218" max="9218" width="75.85546875" style="21" bestFit="1" customWidth="1"/>
    <col min="9219" max="9219" width="7.85546875" style="21" bestFit="1" customWidth="1"/>
    <col min="9220" max="9220" width="13.85546875" style="21" bestFit="1" customWidth="1"/>
    <col min="9221" max="9473" width="11.42578125" style="21"/>
    <col min="9474" max="9474" width="75.85546875" style="21" bestFit="1" customWidth="1"/>
    <col min="9475" max="9475" width="7.85546875" style="21" bestFit="1" customWidth="1"/>
    <col min="9476" max="9476" width="13.85546875" style="21" bestFit="1" customWidth="1"/>
    <col min="9477" max="9729" width="11.42578125" style="21"/>
    <col min="9730" max="9730" width="75.85546875" style="21" bestFit="1" customWidth="1"/>
    <col min="9731" max="9731" width="7.85546875" style="21" bestFit="1" customWidth="1"/>
    <col min="9732" max="9732" width="13.85546875" style="21" bestFit="1" customWidth="1"/>
    <col min="9733" max="9985" width="11.42578125" style="21"/>
    <col min="9986" max="9986" width="75.85546875" style="21" bestFit="1" customWidth="1"/>
    <col min="9987" max="9987" width="7.85546875" style="21" bestFit="1" customWidth="1"/>
    <col min="9988" max="9988" width="13.85546875" style="21" bestFit="1" customWidth="1"/>
    <col min="9989" max="10241" width="11.42578125" style="21"/>
    <col min="10242" max="10242" width="75.85546875" style="21" bestFit="1" customWidth="1"/>
    <col min="10243" max="10243" width="7.85546875" style="21" bestFit="1" customWidth="1"/>
    <col min="10244" max="10244" width="13.85546875" style="21" bestFit="1" customWidth="1"/>
    <col min="10245" max="10497" width="11.42578125" style="21"/>
    <col min="10498" max="10498" width="75.85546875" style="21" bestFit="1" customWidth="1"/>
    <col min="10499" max="10499" width="7.85546875" style="21" bestFit="1" customWidth="1"/>
    <col min="10500" max="10500" width="13.85546875" style="21" bestFit="1" customWidth="1"/>
    <col min="10501" max="10753" width="11.42578125" style="21"/>
    <col min="10754" max="10754" width="75.85546875" style="21" bestFit="1" customWidth="1"/>
    <col min="10755" max="10755" width="7.85546875" style="21" bestFit="1" customWidth="1"/>
    <col min="10756" max="10756" width="13.85546875" style="21" bestFit="1" customWidth="1"/>
    <col min="10757" max="11009" width="11.42578125" style="21"/>
    <col min="11010" max="11010" width="75.85546875" style="21" bestFit="1" customWidth="1"/>
    <col min="11011" max="11011" width="7.85546875" style="21" bestFit="1" customWidth="1"/>
    <col min="11012" max="11012" width="13.85546875" style="21" bestFit="1" customWidth="1"/>
    <col min="11013" max="11265" width="11.42578125" style="21"/>
    <col min="11266" max="11266" width="75.85546875" style="21" bestFit="1" customWidth="1"/>
    <col min="11267" max="11267" width="7.85546875" style="21" bestFit="1" customWidth="1"/>
    <col min="11268" max="11268" width="13.85546875" style="21" bestFit="1" customWidth="1"/>
    <col min="11269" max="11521" width="11.42578125" style="21"/>
    <col min="11522" max="11522" width="75.85546875" style="21" bestFit="1" customWidth="1"/>
    <col min="11523" max="11523" width="7.85546875" style="21" bestFit="1" customWidth="1"/>
    <col min="11524" max="11524" width="13.85546875" style="21" bestFit="1" customWidth="1"/>
    <col min="11525" max="11777" width="11.42578125" style="21"/>
    <col min="11778" max="11778" width="75.85546875" style="21" bestFit="1" customWidth="1"/>
    <col min="11779" max="11779" width="7.85546875" style="21" bestFit="1" customWidth="1"/>
    <col min="11780" max="11780" width="13.85546875" style="21" bestFit="1" customWidth="1"/>
    <col min="11781" max="12033" width="11.42578125" style="21"/>
    <col min="12034" max="12034" width="75.85546875" style="21" bestFit="1" customWidth="1"/>
    <col min="12035" max="12035" width="7.85546875" style="21" bestFit="1" customWidth="1"/>
    <col min="12036" max="12036" width="13.85546875" style="21" bestFit="1" customWidth="1"/>
    <col min="12037" max="12289" width="11.42578125" style="21"/>
    <col min="12290" max="12290" width="75.85546875" style="21" bestFit="1" customWidth="1"/>
    <col min="12291" max="12291" width="7.85546875" style="21" bestFit="1" customWidth="1"/>
    <col min="12292" max="12292" width="13.85546875" style="21" bestFit="1" customWidth="1"/>
    <col min="12293" max="12545" width="11.42578125" style="21"/>
    <col min="12546" max="12546" width="75.85546875" style="21" bestFit="1" customWidth="1"/>
    <col min="12547" max="12547" width="7.85546875" style="21" bestFit="1" customWidth="1"/>
    <col min="12548" max="12548" width="13.85546875" style="21" bestFit="1" customWidth="1"/>
    <col min="12549" max="12801" width="11.42578125" style="21"/>
    <col min="12802" max="12802" width="75.85546875" style="21" bestFit="1" customWidth="1"/>
    <col min="12803" max="12803" width="7.85546875" style="21" bestFit="1" customWidth="1"/>
    <col min="12804" max="12804" width="13.85546875" style="21" bestFit="1" customWidth="1"/>
    <col min="12805" max="13057" width="11.42578125" style="21"/>
    <col min="13058" max="13058" width="75.85546875" style="21" bestFit="1" customWidth="1"/>
    <col min="13059" max="13059" width="7.85546875" style="21" bestFit="1" customWidth="1"/>
    <col min="13060" max="13060" width="13.85546875" style="21" bestFit="1" customWidth="1"/>
    <col min="13061" max="13313" width="11.42578125" style="21"/>
    <col min="13314" max="13314" width="75.85546875" style="21" bestFit="1" customWidth="1"/>
    <col min="13315" max="13315" width="7.85546875" style="21" bestFit="1" customWidth="1"/>
    <col min="13316" max="13316" width="13.85546875" style="21" bestFit="1" customWidth="1"/>
    <col min="13317" max="13569" width="11.42578125" style="21"/>
    <col min="13570" max="13570" width="75.85546875" style="21" bestFit="1" customWidth="1"/>
    <col min="13571" max="13571" width="7.85546875" style="21" bestFit="1" customWidth="1"/>
    <col min="13572" max="13572" width="13.85546875" style="21" bestFit="1" customWidth="1"/>
    <col min="13573" max="13825" width="11.42578125" style="21"/>
    <col min="13826" max="13826" width="75.85546875" style="21" bestFit="1" customWidth="1"/>
    <col min="13827" max="13827" width="7.85546875" style="21" bestFit="1" customWidth="1"/>
    <col min="13828" max="13828" width="13.85546875" style="21" bestFit="1" customWidth="1"/>
    <col min="13829" max="14081" width="11.42578125" style="21"/>
    <col min="14082" max="14082" width="75.85546875" style="21" bestFit="1" customWidth="1"/>
    <col min="14083" max="14083" width="7.85546875" style="21" bestFit="1" customWidth="1"/>
    <col min="14084" max="14084" width="13.85546875" style="21" bestFit="1" customWidth="1"/>
    <col min="14085" max="14337" width="11.42578125" style="21"/>
    <col min="14338" max="14338" width="75.85546875" style="21" bestFit="1" customWidth="1"/>
    <col min="14339" max="14339" width="7.85546875" style="21" bestFit="1" customWidth="1"/>
    <col min="14340" max="14340" width="13.85546875" style="21" bestFit="1" customWidth="1"/>
    <col min="14341" max="14593" width="11.42578125" style="21"/>
    <col min="14594" max="14594" width="75.85546875" style="21" bestFit="1" customWidth="1"/>
    <col min="14595" max="14595" width="7.85546875" style="21" bestFit="1" customWidth="1"/>
    <col min="14596" max="14596" width="13.85546875" style="21" bestFit="1" customWidth="1"/>
    <col min="14597" max="14849" width="11.42578125" style="21"/>
    <col min="14850" max="14850" width="75.85546875" style="21" bestFit="1" customWidth="1"/>
    <col min="14851" max="14851" width="7.85546875" style="21" bestFit="1" customWidth="1"/>
    <col min="14852" max="14852" width="13.85546875" style="21" bestFit="1" customWidth="1"/>
    <col min="14853" max="15105" width="11.42578125" style="21"/>
    <col min="15106" max="15106" width="75.85546875" style="21" bestFit="1" customWidth="1"/>
    <col min="15107" max="15107" width="7.85546875" style="21" bestFit="1" customWidth="1"/>
    <col min="15108" max="15108" width="13.85546875" style="21" bestFit="1" customWidth="1"/>
    <col min="15109" max="15361" width="11.42578125" style="21"/>
    <col min="15362" max="15362" width="75.85546875" style="21" bestFit="1" customWidth="1"/>
    <col min="15363" max="15363" width="7.85546875" style="21" bestFit="1" customWidth="1"/>
    <col min="15364" max="15364" width="13.85546875" style="21" bestFit="1" customWidth="1"/>
    <col min="15365" max="15617" width="11.42578125" style="21"/>
    <col min="15618" max="15618" width="75.85546875" style="21" bestFit="1" customWidth="1"/>
    <col min="15619" max="15619" width="7.85546875" style="21" bestFit="1" customWidth="1"/>
    <col min="15620" max="15620" width="13.85546875" style="21" bestFit="1" customWidth="1"/>
    <col min="15621" max="15873" width="11.42578125" style="21"/>
    <col min="15874" max="15874" width="75.85546875" style="21" bestFit="1" customWidth="1"/>
    <col min="15875" max="15875" width="7.85546875" style="21" bestFit="1" customWidth="1"/>
    <col min="15876" max="15876" width="13.85546875" style="21" bestFit="1" customWidth="1"/>
    <col min="15877" max="16129" width="11.42578125" style="21"/>
    <col min="16130" max="16130" width="75.85546875" style="21" bestFit="1" customWidth="1"/>
    <col min="16131" max="16131" width="7.85546875" style="21" bestFit="1" customWidth="1"/>
    <col min="16132" max="16132" width="13.85546875" style="21" bestFit="1" customWidth="1"/>
    <col min="16133" max="16384" width="11.42578125" style="21"/>
  </cols>
  <sheetData>
    <row r="1" spans="1:8" s="17" customFormat="1" ht="12.75">
      <c r="A1" s="17" t="s">
        <v>1</v>
      </c>
      <c r="B1" s="15" t="s">
        <v>44</v>
      </c>
      <c r="C1" s="15" t="s">
        <v>19</v>
      </c>
      <c r="D1" s="16" t="s">
        <v>45</v>
      </c>
      <c r="G1" s="17" t="s">
        <v>188</v>
      </c>
      <c r="H1" s="17">
        <v>1.1318999999999999</v>
      </c>
    </row>
    <row r="2" spans="1:8" ht="12.75">
      <c r="B2" s="18" t="s">
        <v>46</v>
      </c>
      <c r="C2" s="19" t="s">
        <v>39</v>
      </c>
      <c r="D2" s="20">
        <f t="shared" ref="D2:D5" si="0">E2*FM</f>
        <v>1131.8999999999999</v>
      </c>
      <c r="E2" s="21">
        <v>1000</v>
      </c>
      <c r="F2" s="21">
        <f>+E2*1.1319-D2</f>
        <v>0</v>
      </c>
      <c r="G2" s="21" t="s">
        <v>191</v>
      </c>
      <c r="H2" s="49" t="s">
        <v>192</v>
      </c>
    </row>
    <row r="3" spans="1:8" ht="12.75">
      <c r="B3" s="18" t="s">
        <v>47</v>
      </c>
      <c r="C3" s="19" t="s">
        <v>39</v>
      </c>
      <c r="D3" s="20">
        <f t="shared" si="0"/>
        <v>1131.8999999999999</v>
      </c>
      <c r="E3" s="21">
        <v>1000</v>
      </c>
      <c r="F3" s="21">
        <f t="shared" ref="F3:F52" si="1">+E3*1.1319-D3</f>
        <v>0</v>
      </c>
    </row>
    <row r="4" spans="1:8" ht="12.75">
      <c r="B4" s="18" t="s">
        <v>48</v>
      </c>
      <c r="C4" s="19" t="s">
        <v>39</v>
      </c>
      <c r="D4" s="20">
        <f t="shared" si="0"/>
        <v>1131.8999999999999</v>
      </c>
      <c r="E4" s="21">
        <v>1000</v>
      </c>
      <c r="F4" s="21">
        <f t="shared" si="1"/>
        <v>0</v>
      </c>
    </row>
    <row r="5" spans="1:8" ht="12.75">
      <c r="B5" s="18" t="s">
        <v>49</v>
      </c>
      <c r="C5" s="19" t="s">
        <v>39</v>
      </c>
      <c r="D5" s="20">
        <f t="shared" si="0"/>
        <v>1131.8999999999999</v>
      </c>
      <c r="E5" s="21">
        <v>1000</v>
      </c>
      <c r="F5" s="21">
        <f t="shared" si="1"/>
        <v>0</v>
      </c>
    </row>
    <row r="6" spans="1:8" ht="12.75">
      <c r="B6" s="24" t="s">
        <v>27</v>
      </c>
      <c r="C6" s="26" t="s">
        <v>26</v>
      </c>
      <c r="D6" s="20">
        <f t="shared" ref="D6:D15" si="2">E6*FM</f>
        <v>4044.2786999999998</v>
      </c>
      <c r="E6" s="21">
        <v>3573</v>
      </c>
      <c r="F6" s="21">
        <f t="shared" si="1"/>
        <v>0</v>
      </c>
    </row>
    <row r="7" spans="1:8" ht="12.75">
      <c r="B7" s="23" t="s">
        <v>51</v>
      </c>
      <c r="C7" s="27" t="s">
        <v>26</v>
      </c>
      <c r="D7" s="20">
        <f t="shared" si="2"/>
        <v>2297.7569999999996</v>
      </c>
      <c r="E7" s="21">
        <v>2030</v>
      </c>
      <c r="F7" s="21">
        <f t="shared" si="1"/>
        <v>0</v>
      </c>
    </row>
    <row r="8" spans="1:8" ht="12.75">
      <c r="B8" s="23" t="s">
        <v>53</v>
      </c>
      <c r="C8" s="27" t="s">
        <v>17</v>
      </c>
      <c r="D8" s="20">
        <f>E8*FM</f>
        <v>63386.399999999994</v>
      </c>
      <c r="E8" s="21">
        <v>56000</v>
      </c>
      <c r="F8" s="21">
        <f t="shared" si="1"/>
        <v>0</v>
      </c>
    </row>
    <row r="9" spans="1:8" ht="12.75">
      <c r="B9" s="23" t="s">
        <v>54</v>
      </c>
      <c r="C9" s="27" t="s">
        <v>17</v>
      </c>
      <c r="D9" s="20">
        <f t="shared" si="2"/>
        <v>63386.399999999994</v>
      </c>
      <c r="E9" s="21">
        <v>56000</v>
      </c>
      <c r="F9" s="21">
        <f t="shared" si="1"/>
        <v>0</v>
      </c>
    </row>
    <row r="10" spans="1:8" ht="12.75">
      <c r="B10" s="23" t="s">
        <v>55</v>
      </c>
      <c r="C10" s="27" t="s">
        <v>17</v>
      </c>
      <c r="D10" s="20">
        <f t="shared" si="2"/>
        <v>73528.223999999987</v>
      </c>
      <c r="E10" s="21">
        <v>64959.999999999993</v>
      </c>
      <c r="F10" s="21">
        <f t="shared" si="1"/>
        <v>0</v>
      </c>
    </row>
    <row r="11" spans="1:8" ht="12.75">
      <c r="B11" s="23" t="s">
        <v>56</v>
      </c>
      <c r="C11" s="27" t="s">
        <v>17</v>
      </c>
      <c r="D11" s="20">
        <f t="shared" si="2"/>
        <v>22977.57</v>
      </c>
      <c r="E11" s="21">
        <v>20300</v>
      </c>
      <c r="F11" s="21">
        <f t="shared" si="1"/>
        <v>0</v>
      </c>
    </row>
    <row r="12" spans="1:8" ht="12.75">
      <c r="B12" s="23" t="s">
        <v>57</v>
      </c>
      <c r="C12" s="27" t="s">
        <v>58</v>
      </c>
      <c r="D12" s="20">
        <f t="shared" si="2"/>
        <v>22.637999999999998</v>
      </c>
      <c r="E12" s="21">
        <v>20</v>
      </c>
      <c r="F12" s="21">
        <f t="shared" si="1"/>
        <v>0</v>
      </c>
    </row>
    <row r="13" spans="1:8" ht="12.75">
      <c r="B13" s="23" t="s">
        <v>59</v>
      </c>
      <c r="C13" s="27" t="s">
        <v>26</v>
      </c>
      <c r="D13" s="20">
        <f t="shared" si="2"/>
        <v>3678.6749999999997</v>
      </c>
      <c r="E13" s="21">
        <v>3250</v>
      </c>
      <c r="F13" s="21">
        <f t="shared" si="1"/>
        <v>0</v>
      </c>
    </row>
    <row r="14" spans="1:8" ht="12.75">
      <c r="B14" s="23" t="s">
        <v>60</v>
      </c>
      <c r="C14" s="22" t="s">
        <v>18</v>
      </c>
      <c r="D14" s="20">
        <f t="shared" si="2"/>
        <v>161748.50999999998</v>
      </c>
      <c r="E14" s="21">
        <v>142900</v>
      </c>
      <c r="F14" s="21">
        <f t="shared" si="1"/>
        <v>0</v>
      </c>
    </row>
    <row r="15" spans="1:8" ht="12.75">
      <c r="B15" s="23" t="s">
        <v>61</v>
      </c>
      <c r="C15" s="27" t="s">
        <v>26</v>
      </c>
      <c r="D15" s="20">
        <f t="shared" si="2"/>
        <v>3987.6836999999996</v>
      </c>
      <c r="E15" s="21">
        <v>3523</v>
      </c>
      <c r="F15" s="21">
        <f t="shared" si="1"/>
        <v>0</v>
      </c>
    </row>
    <row r="16" spans="1:8" ht="12.75">
      <c r="B16" s="23" t="s">
        <v>226</v>
      </c>
      <c r="C16" s="27" t="s">
        <v>13</v>
      </c>
      <c r="D16" s="20">
        <f>80000000*1.16</f>
        <v>92800000</v>
      </c>
    </row>
    <row r="17" spans="2:6" ht="12.75">
      <c r="B17" s="23" t="s">
        <v>227</v>
      </c>
      <c r="C17" s="27" t="s">
        <v>13</v>
      </c>
      <c r="D17" s="20">
        <f>45000000*1.16</f>
        <v>52200000</v>
      </c>
    </row>
    <row r="18" spans="2:6" ht="13.7" customHeight="1">
      <c r="B18" s="29" t="s">
        <v>62</v>
      </c>
      <c r="C18" s="25" t="s">
        <v>26</v>
      </c>
      <c r="D18" s="20">
        <f t="shared" ref="D18:D55" si="3">E18*FM</f>
        <v>4044.2786999999998</v>
      </c>
      <c r="E18" s="21">
        <v>3573</v>
      </c>
      <c r="F18" s="21">
        <f t="shared" si="1"/>
        <v>0</v>
      </c>
    </row>
    <row r="19" spans="2:6" ht="12.75">
      <c r="B19" s="29" t="s">
        <v>63</v>
      </c>
      <c r="C19" s="22" t="s">
        <v>18</v>
      </c>
      <c r="D19" s="20">
        <f t="shared" si="3"/>
        <v>33957</v>
      </c>
      <c r="E19" s="21">
        <v>30000</v>
      </c>
      <c r="F19" s="21">
        <f t="shared" si="1"/>
        <v>0</v>
      </c>
    </row>
    <row r="20" spans="2:6" ht="12.75">
      <c r="B20" s="24" t="s">
        <v>64</v>
      </c>
      <c r="C20" s="26" t="s">
        <v>26</v>
      </c>
      <c r="D20" s="20">
        <f t="shared" si="3"/>
        <v>8715.6299999999992</v>
      </c>
      <c r="E20" s="21">
        <v>7700</v>
      </c>
      <c r="F20" s="21">
        <f t="shared" si="1"/>
        <v>0</v>
      </c>
    </row>
    <row r="21" spans="2:6" ht="12.75">
      <c r="B21" s="30" t="s">
        <v>65</v>
      </c>
      <c r="C21" s="22" t="s">
        <v>18</v>
      </c>
      <c r="D21" s="20">
        <f t="shared" si="3"/>
        <v>22637.999999999996</v>
      </c>
      <c r="E21" s="21">
        <v>20000</v>
      </c>
      <c r="F21" s="21">
        <f t="shared" si="1"/>
        <v>0</v>
      </c>
    </row>
    <row r="22" spans="2:6" ht="12.75">
      <c r="B22" s="30" t="s">
        <v>66</v>
      </c>
      <c r="C22" s="22" t="s">
        <v>18</v>
      </c>
      <c r="D22" s="20">
        <f t="shared" si="3"/>
        <v>22637.999999999996</v>
      </c>
      <c r="E22" s="21">
        <v>20000</v>
      </c>
      <c r="F22" s="21">
        <f t="shared" si="1"/>
        <v>0</v>
      </c>
    </row>
    <row r="23" spans="2:6" ht="12.75">
      <c r="B23" s="23" t="s">
        <v>67</v>
      </c>
      <c r="C23" s="27" t="s">
        <v>17</v>
      </c>
      <c r="D23" s="20">
        <f t="shared" si="3"/>
        <v>1575.6047999999998</v>
      </c>
      <c r="E23" s="21">
        <v>1392</v>
      </c>
      <c r="F23" s="21">
        <f t="shared" si="1"/>
        <v>0</v>
      </c>
    </row>
    <row r="24" spans="2:6" ht="12.75">
      <c r="B24" s="18" t="s">
        <v>68</v>
      </c>
      <c r="C24" s="27" t="s">
        <v>17</v>
      </c>
      <c r="D24" s="20">
        <f t="shared" ref="D24" si="4">E24*FM</f>
        <v>56029.049999999996</v>
      </c>
      <c r="E24" s="21">
        <v>49500</v>
      </c>
      <c r="F24" s="21">
        <f t="shared" ref="F24" si="5">+E24*1.1319-D24</f>
        <v>0</v>
      </c>
    </row>
    <row r="25" spans="2:6" ht="12.75">
      <c r="B25" s="18" t="s">
        <v>187</v>
      </c>
      <c r="C25" s="27" t="s">
        <v>17</v>
      </c>
      <c r="D25" s="20">
        <f>50000*1.16</f>
        <v>57999.999999999993</v>
      </c>
    </row>
    <row r="26" spans="2:6" ht="13.7" customHeight="1">
      <c r="B26" s="23" t="s">
        <v>69</v>
      </c>
      <c r="C26" s="27" t="s">
        <v>18</v>
      </c>
      <c r="D26" s="20">
        <f t="shared" si="3"/>
        <v>441440.99999999994</v>
      </c>
      <c r="E26" s="21">
        <v>390000</v>
      </c>
      <c r="F26" s="21">
        <f t="shared" si="1"/>
        <v>0</v>
      </c>
    </row>
    <row r="27" spans="2:6" ht="12.75">
      <c r="B27" s="23" t="s">
        <v>70</v>
      </c>
      <c r="C27" s="27" t="s">
        <v>18</v>
      </c>
      <c r="D27" s="20">
        <f t="shared" si="3"/>
        <v>405912.92279999994</v>
      </c>
      <c r="E27" s="21">
        <v>358612</v>
      </c>
      <c r="F27" s="21">
        <f t="shared" si="1"/>
        <v>0</v>
      </c>
    </row>
    <row r="28" spans="2:6" ht="12.75">
      <c r="B28" s="31" t="s">
        <v>71</v>
      </c>
      <c r="C28" s="32" t="s">
        <v>43</v>
      </c>
      <c r="D28" s="20">
        <f t="shared" si="3"/>
        <v>36673.56</v>
      </c>
      <c r="E28" s="21">
        <v>32400</v>
      </c>
      <c r="F28" s="21">
        <f t="shared" si="1"/>
        <v>0</v>
      </c>
    </row>
    <row r="29" spans="2:6" ht="12.75">
      <c r="B29" s="31" t="s">
        <v>72</v>
      </c>
      <c r="C29" s="32" t="s">
        <v>43</v>
      </c>
      <c r="D29" s="20">
        <f>E29*FM</f>
        <v>36673.56</v>
      </c>
      <c r="E29" s="21">
        <v>32400</v>
      </c>
      <c r="F29" s="21">
        <f t="shared" si="1"/>
        <v>0</v>
      </c>
    </row>
    <row r="30" spans="2:6" ht="12.75">
      <c r="B30" s="23" t="s">
        <v>199</v>
      </c>
      <c r="C30" s="36" t="s">
        <v>13</v>
      </c>
      <c r="D30" s="20">
        <v>600000</v>
      </c>
    </row>
    <row r="31" spans="2:6" ht="12.75">
      <c r="B31" s="23" t="s">
        <v>200</v>
      </c>
      <c r="C31" s="36" t="s">
        <v>13</v>
      </c>
      <c r="D31" s="20">
        <v>600000</v>
      </c>
    </row>
    <row r="32" spans="2:6" ht="12.75">
      <c r="B32" s="23" t="s">
        <v>301</v>
      </c>
      <c r="C32" s="27" t="s">
        <v>17</v>
      </c>
      <c r="D32" s="20">
        <f t="shared" si="3"/>
        <v>67517.834999999992</v>
      </c>
      <c r="E32" s="21">
        <v>59650</v>
      </c>
      <c r="F32" s="21">
        <f t="shared" si="1"/>
        <v>0</v>
      </c>
    </row>
    <row r="33" spans="2:9" ht="12.75">
      <c r="B33" s="24" t="s">
        <v>75</v>
      </c>
      <c r="C33" s="26" t="s">
        <v>17</v>
      </c>
      <c r="D33" s="20">
        <f t="shared" si="3"/>
        <v>56594.999999999993</v>
      </c>
      <c r="E33" s="21">
        <v>50000</v>
      </c>
      <c r="F33" s="21">
        <f t="shared" si="1"/>
        <v>0</v>
      </c>
    </row>
    <row r="34" spans="2:9" ht="12.75">
      <c r="B34" s="33" t="s">
        <v>76</v>
      </c>
      <c r="C34" s="22" t="s">
        <v>18</v>
      </c>
      <c r="D34" s="20">
        <f t="shared" si="3"/>
        <v>1697.85</v>
      </c>
      <c r="E34" s="21">
        <v>1500</v>
      </c>
      <c r="F34" s="21">
        <f t="shared" si="1"/>
        <v>0</v>
      </c>
    </row>
    <row r="35" spans="2:9" ht="12.75">
      <c r="B35" s="34" t="s">
        <v>77</v>
      </c>
      <c r="C35" s="22" t="s">
        <v>18</v>
      </c>
      <c r="D35" s="20">
        <f t="shared" si="3"/>
        <v>22977.57</v>
      </c>
      <c r="E35" s="21">
        <v>20300</v>
      </c>
      <c r="F35" s="21">
        <f>+E35*1.1319-D35</f>
        <v>0</v>
      </c>
    </row>
    <row r="36" spans="2:9" ht="12.75">
      <c r="B36" s="34" t="s">
        <v>78</v>
      </c>
      <c r="C36" s="22" t="s">
        <v>18</v>
      </c>
      <c r="D36" s="20">
        <v>1000</v>
      </c>
      <c r="I36" s="21" t="s">
        <v>74</v>
      </c>
    </row>
    <row r="37" spans="2:9" ht="12.75">
      <c r="B37" s="34" t="s">
        <v>216</v>
      </c>
      <c r="C37" s="22" t="s">
        <v>17</v>
      </c>
      <c r="D37" s="20">
        <f t="shared" ref="D37" si="6">E37*FM</f>
        <v>52520.159999999996</v>
      </c>
      <c r="E37" s="21">
        <f>40000*1.16</f>
        <v>46400</v>
      </c>
      <c r="F37" s="21">
        <f t="shared" ref="F37" si="7">+E37*1.1319-D37</f>
        <v>0</v>
      </c>
    </row>
    <row r="38" spans="2:9" ht="12.75">
      <c r="B38" s="34" t="s">
        <v>79</v>
      </c>
      <c r="C38" s="22" t="s">
        <v>18</v>
      </c>
      <c r="D38" s="20">
        <f t="shared" si="3"/>
        <v>1378654.2</v>
      </c>
      <c r="E38" s="21">
        <v>1218000</v>
      </c>
      <c r="F38" s="21">
        <f t="shared" si="1"/>
        <v>0</v>
      </c>
    </row>
    <row r="39" spans="2:9" ht="12.75">
      <c r="B39" s="34" t="s">
        <v>80</v>
      </c>
      <c r="C39" s="22" t="s">
        <v>18</v>
      </c>
      <c r="D39" s="20">
        <f t="shared" si="3"/>
        <v>905519.99999999988</v>
      </c>
      <c r="E39" s="21">
        <v>800000</v>
      </c>
      <c r="F39" s="21">
        <f t="shared" si="1"/>
        <v>0</v>
      </c>
    </row>
    <row r="40" spans="2:9" ht="12.75">
      <c r="B40" s="18" t="s">
        <v>267</v>
      </c>
      <c r="C40" s="35" t="s">
        <v>81</v>
      </c>
      <c r="D40" s="20">
        <f t="shared" si="3"/>
        <v>147147</v>
      </c>
      <c r="E40" s="21">
        <v>130000</v>
      </c>
      <c r="F40" s="21">
        <f t="shared" si="1"/>
        <v>0</v>
      </c>
    </row>
    <row r="41" spans="2:9" ht="12.75">
      <c r="B41" s="18" t="s">
        <v>259</v>
      </c>
      <c r="C41" s="35" t="s">
        <v>43</v>
      </c>
      <c r="D41" s="20">
        <v>630000</v>
      </c>
    </row>
    <row r="42" spans="2:9" ht="12.75">
      <c r="B42" s="28" t="s">
        <v>82</v>
      </c>
      <c r="C42" s="25" t="s">
        <v>52</v>
      </c>
      <c r="D42" s="20">
        <f t="shared" si="3"/>
        <v>47200.229999999996</v>
      </c>
      <c r="E42" s="21">
        <v>41700</v>
      </c>
      <c r="F42" s="21">
        <f t="shared" si="1"/>
        <v>0</v>
      </c>
    </row>
    <row r="43" spans="2:9" ht="12.75">
      <c r="B43" s="30" t="s">
        <v>83</v>
      </c>
      <c r="C43" s="32" t="s">
        <v>43</v>
      </c>
      <c r="D43" s="20">
        <f t="shared" si="3"/>
        <v>84892.5</v>
      </c>
      <c r="E43" s="21">
        <v>75000</v>
      </c>
      <c r="F43" s="21">
        <f t="shared" si="1"/>
        <v>0</v>
      </c>
    </row>
    <row r="44" spans="2:9" ht="12.75">
      <c r="B44" s="30" t="s">
        <v>84</v>
      </c>
      <c r="C44" s="32" t="s">
        <v>43</v>
      </c>
      <c r="D44" s="20">
        <f t="shared" si="3"/>
        <v>56594.999999999993</v>
      </c>
      <c r="E44" s="21">
        <v>50000</v>
      </c>
      <c r="F44" s="21">
        <f t="shared" si="1"/>
        <v>0</v>
      </c>
    </row>
    <row r="45" spans="2:9" ht="12.75">
      <c r="B45" s="24" t="s">
        <v>85</v>
      </c>
      <c r="C45" s="22" t="s">
        <v>18</v>
      </c>
      <c r="D45" s="20">
        <f t="shared" si="3"/>
        <v>6791.4</v>
      </c>
      <c r="E45" s="21">
        <v>6000</v>
      </c>
      <c r="F45" s="21">
        <f t="shared" si="1"/>
        <v>0</v>
      </c>
    </row>
    <row r="46" spans="2:9" ht="12.75">
      <c r="B46" s="23" t="s">
        <v>197</v>
      </c>
      <c r="C46" s="36" t="s">
        <v>13</v>
      </c>
      <c r="D46" s="20">
        <v>800000</v>
      </c>
    </row>
    <row r="47" spans="2:9" ht="12.75">
      <c r="B47" s="23" t="s">
        <v>198</v>
      </c>
      <c r="C47" s="36" t="s">
        <v>13</v>
      </c>
      <c r="D47" s="20">
        <v>800000</v>
      </c>
    </row>
    <row r="48" spans="2:9" ht="12.75">
      <c r="B48" s="23" t="s">
        <v>268</v>
      </c>
      <c r="C48" s="36" t="s">
        <v>81</v>
      </c>
      <c r="D48" s="20">
        <f t="shared" si="3"/>
        <v>67914</v>
      </c>
      <c r="E48" s="21">
        <v>60000</v>
      </c>
      <c r="F48" s="21">
        <f t="shared" si="1"/>
        <v>0</v>
      </c>
    </row>
    <row r="49" spans="2:6" ht="12.75">
      <c r="B49" s="23" t="s">
        <v>86</v>
      </c>
      <c r="C49" s="22" t="s">
        <v>18</v>
      </c>
      <c r="D49" s="20">
        <f t="shared" si="3"/>
        <v>29995.35</v>
      </c>
      <c r="E49" s="21">
        <v>26500</v>
      </c>
      <c r="F49" s="21">
        <f t="shared" si="1"/>
        <v>0</v>
      </c>
    </row>
    <row r="50" spans="2:6" ht="12.75">
      <c r="B50" s="23" t="s">
        <v>87</v>
      </c>
      <c r="C50" s="22" t="s">
        <v>18</v>
      </c>
      <c r="D50" s="20">
        <f t="shared" si="3"/>
        <v>13436363.8332</v>
      </c>
      <c r="E50" s="21">
        <v>11870628.000000002</v>
      </c>
      <c r="F50" s="21">
        <f t="shared" si="1"/>
        <v>0</v>
      </c>
    </row>
    <row r="51" spans="2:6" ht="12.75" customHeight="1">
      <c r="B51" s="23" t="s">
        <v>88</v>
      </c>
      <c r="C51" s="22" t="s">
        <v>18</v>
      </c>
      <c r="D51" s="20">
        <f t="shared" si="3"/>
        <v>10074023.189999999</v>
      </c>
      <c r="E51" s="21">
        <v>8900100</v>
      </c>
      <c r="F51" s="21">
        <f t="shared" si="1"/>
        <v>0</v>
      </c>
    </row>
    <row r="52" spans="2:6" ht="12.75" customHeight="1">
      <c r="B52" s="23" t="s">
        <v>89</v>
      </c>
      <c r="C52" s="22" t="s">
        <v>18</v>
      </c>
      <c r="D52" s="20">
        <f t="shared" si="3"/>
        <v>15514717.864800001</v>
      </c>
      <c r="E52" s="21">
        <v>13706792.000000002</v>
      </c>
      <c r="F52" s="21">
        <f t="shared" si="1"/>
        <v>0</v>
      </c>
    </row>
    <row r="53" spans="2:6" ht="12.75">
      <c r="B53" s="23" t="s">
        <v>90</v>
      </c>
      <c r="C53" s="22" t="s">
        <v>18</v>
      </c>
      <c r="D53" s="20">
        <f t="shared" si="3"/>
        <v>22025642.099999998</v>
      </c>
      <c r="E53" s="21">
        <v>19459000</v>
      </c>
      <c r="F53" s="21">
        <f t="shared" ref="F53:F126" si="8">+E53*1.1319-D53</f>
        <v>0</v>
      </c>
    </row>
    <row r="54" spans="2:6" ht="12.75">
      <c r="B54" s="23" t="s">
        <v>91</v>
      </c>
      <c r="C54" s="22" t="s">
        <v>18</v>
      </c>
      <c r="D54" s="20">
        <f t="shared" si="3"/>
        <v>27460559.557200003</v>
      </c>
      <c r="E54" s="21">
        <v>24260588.000000004</v>
      </c>
      <c r="F54" s="21">
        <f t="shared" si="8"/>
        <v>0</v>
      </c>
    </row>
    <row r="55" spans="2:6" ht="12.75">
      <c r="B55" s="23" t="s">
        <v>92</v>
      </c>
      <c r="C55" s="22" t="s">
        <v>18</v>
      </c>
      <c r="D55" s="20">
        <f t="shared" si="3"/>
        <v>18683521.718399998</v>
      </c>
      <c r="E55" s="21">
        <v>16506336</v>
      </c>
      <c r="F55" s="21">
        <f t="shared" si="8"/>
        <v>0</v>
      </c>
    </row>
    <row r="56" spans="2:6" ht="12.75">
      <c r="B56" s="23" t="s">
        <v>93</v>
      </c>
      <c r="C56" s="22" t="s">
        <v>18</v>
      </c>
      <c r="D56" s="20">
        <f t="shared" ref="D56:D98" si="9">E56*FM</f>
        <v>28862979.129600003</v>
      </c>
      <c r="E56" s="21">
        <v>25499584.000000004</v>
      </c>
      <c r="F56" s="21">
        <f t="shared" si="8"/>
        <v>0</v>
      </c>
    </row>
    <row r="57" spans="2:6" ht="12.75" customHeight="1">
      <c r="B57" s="23" t="s">
        <v>94</v>
      </c>
      <c r="C57" s="22" t="s">
        <v>18</v>
      </c>
      <c r="D57" s="20">
        <f t="shared" si="9"/>
        <v>7861348.8492000001</v>
      </c>
      <c r="E57" s="21">
        <v>6945268.0000000009</v>
      </c>
      <c r="F57" s="21">
        <f t="shared" si="8"/>
        <v>0</v>
      </c>
    </row>
    <row r="58" spans="2:6" ht="12.75">
      <c r="B58" s="34" t="s">
        <v>95</v>
      </c>
      <c r="C58" s="22" t="s">
        <v>18</v>
      </c>
      <c r="D58" s="20">
        <f t="shared" si="9"/>
        <v>616455.37799999991</v>
      </c>
      <c r="E58" s="21">
        <v>544620</v>
      </c>
      <c r="F58" s="21">
        <f t="shared" si="8"/>
        <v>0</v>
      </c>
    </row>
    <row r="59" spans="2:6" ht="13.7" customHeight="1">
      <c r="B59" s="34" t="s">
        <v>96</v>
      </c>
      <c r="C59" s="22" t="s">
        <v>18</v>
      </c>
      <c r="D59" s="20">
        <f t="shared" si="9"/>
        <v>706758.36</v>
      </c>
      <c r="E59" s="21">
        <v>624400</v>
      </c>
      <c r="F59" s="21">
        <f t="shared" si="8"/>
        <v>0</v>
      </c>
    </row>
    <row r="60" spans="2:6" ht="12.75">
      <c r="B60" s="18" t="s">
        <v>269</v>
      </c>
      <c r="C60" s="35" t="s">
        <v>97</v>
      </c>
      <c r="D60" s="20">
        <f t="shared" si="9"/>
        <v>158466</v>
      </c>
      <c r="E60" s="21">
        <v>140000</v>
      </c>
      <c r="F60" s="21">
        <f t="shared" si="8"/>
        <v>0</v>
      </c>
    </row>
    <row r="61" spans="2:6" ht="13.7" customHeight="1">
      <c r="B61" s="18" t="s">
        <v>270</v>
      </c>
      <c r="C61" s="35" t="s">
        <v>97</v>
      </c>
      <c r="D61" s="20">
        <f t="shared" si="9"/>
        <v>88987.714199999988</v>
      </c>
      <c r="E61" s="21">
        <v>78618</v>
      </c>
      <c r="F61" s="21">
        <f t="shared" si="8"/>
        <v>0</v>
      </c>
    </row>
    <row r="62" spans="2:6" ht="12.75" customHeight="1">
      <c r="B62" s="23" t="s">
        <v>271</v>
      </c>
      <c r="C62" s="35" t="s">
        <v>81</v>
      </c>
      <c r="D62" s="20">
        <f t="shared" si="9"/>
        <v>92815.799999999988</v>
      </c>
      <c r="E62" s="21">
        <v>82000</v>
      </c>
      <c r="F62" s="21">
        <f t="shared" si="8"/>
        <v>0</v>
      </c>
    </row>
    <row r="63" spans="2:6" ht="12.75" customHeight="1">
      <c r="B63" s="24" t="s">
        <v>40</v>
      </c>
      <c r="C63" s="26" t="s">
        <v>17</v>
      </c>
      <c r="D63" s="20">
        <v>592010</v>
      </c>
    </row>
    <row r="64" spans="2:6" ht="12.75" customHeight="1">
      <c r="B64" s="24" t="s">
        <v>98</v>
      </c>
      <c r="C64" s="26" t="s">
        <v>17</v>
      </c>
      <c r="D64" s="20">
        <f t="shared" si="9"/>
        <v>442583.08709999995</v>
      </c>
      <c r="E64" s="21">
        <v>391009</v>
      </c>
      <c r="F64" s="21">
        <f t="shared" si="8"/>
        <v>0</v>
      </c>
    </row>
    <row r="65" spans="2:6" ht="12.75" customHeight="1">
      <c r="B65" s="34" t="s">
        <v>99</v>
      </c>
      <c r="C65" s="37" t="s">
        <v>17</v>
      </c>
      <c r="D65" s="20">
        <f t="shared" si="9"/>
        <v>544183.56299999997</v>
      </c>
      <c r="E65" s="21">
        <v>480770</v>
      </c>
      <c r="F65" s="21">
        <f t="shared" si="8"/>
        <v>0</v>
      </c>
    </row>
    <row r="66" spans="2:6" ht="12.75" customHeight="1">
      <c r="B66" s="18" t="s">
        <v>100</v>
      </c>
      <c r="C66" s="27" t="s">
        <v>17</v>
      </c>
      <c r="D66" s="20">
        <f t="shared" si="9"/>
        <v>442583.08709999995</v>
      </c>
      <c r="E66" s="21">
        <v>391009</v>
      </c>
      <c r="F66" s="21">
        <f t="shared" si="8"/>
        <v>0</v>
      </c>
    </row>
    <row r="67" spans="2:6" ht="12.75">
      <c r="B67" s="34" t="s">
        <v>101</v>
      </c>
      <c r="C67" s="37" t="s">
        <v>17</v>
      </c>
      <c r="D67" s="20">
        <f t="shared" si="9"/>
        <v>574501.50449999992</v>
      </c>
      <c r="E67" s="21">
        <v>507555</v>
      </c>
      <c r="F67" s="21">
        <f t="shared" si="8"/>
        <v>0</v>
      </c>
    </row>
    <row r="68" spans="2:6" ht="12.75">
      <c r="B68" s="38" t="s">
        <v>102</v>
      </c>
      <c r="C68" s="39" t="s">
        <v>17</v>
      </c>
      <c r="D68" s="20">
        <f t="shared" si="9"/>
        <v>675892.57889999996</v>
      </c>
      <c r="E68" s="21">
        <v>597131</v>
      </c>
      <c r="F68" s="21">
        <f t="shared" si="8"/>
        <v>0</v>
      </c>
    </row>
    <row r="69" spans="2:6" ht="12.75" customHeight="1">
      <c r="B69" s="34" t="s">
        <v>103</v>
      </c>
      <c r="C69" s="37" t="s">
        <v>17</v>
      </c>
      <c r="D69" s="20">
        <f t="shared" si="9"/>
        <v>442583.08709999995</v>
      </c>
      <c r="E69" s="21">
        <v>391009</v>
      </c>
      <c r="F69" s="21">
        <f t="shared" si="8"/>
        <v>0</v>
      </c>
    </row>
    <row r="70" spans="2:6" ht="12.75" customHeight="1">
      <c r="B70" s="24" t="s">
        <v>272</v>
      </c>
      <c r="C70" s="35" t="s">
        <v>81</v>
      </c>
      <c r="D70" s="20">
        <f>E70*FM</f>
        <v>28297.499999999996</v>
      </c>
      <c r="E70" s="21">
        <v>25000</v>
      </c>
      <c r="F70" s="21">
        <f>+E70*1.1319-D70</f>
        <v>0</v>
      </c>
    </row>
    <row r="71" spans="2:6" ht="12.75" customHeight="1">
      <c r="B71" s="24" t="s">
        <v>273</v>
      </c>
      <c r="C71" s="35" t="s">
        <v>81</v>
      </c>
      <c r="D71" s="20">
        <f>E71*FM</f>
        <v>28297.499999999996</v>
      </c>
      <c r="E71" s="21">
        <v>25000</v>
      </c>
      <c r="F71" s="21">
        <f>+E71*1.1319-D71</f>
        <v>0</v>
      </c>
    </row>
    <row r="72" spans="2:6" ht="12.75" customHeight="1">
      <c r="B72" s="24" t="s">
        <v>104</v>
      </c>
      <c r="C72" s="22" t="s">
        <v>18</v>
      </c>
      <c r="D72" s="20">
        <f t="shared" si="9"/>
        <v>32825.099999999991</v>
      </c>
      <c r="E72" s="21">
        <v>28999.999999999996</v>
      </c>
      <c r="F72" s="21">
        <f t="shared" si="8"/>
        <v>0</v>
      </c>
    </row>
    <row r="73" spans="2:6" ht="12.75">
      <c r="B73" s="18" t="s">
        <v>105</v>
      </c>
      <c r="C73" s="22" t="s">
        <v>18</v>
      </c>
      <c r="D73" s="20">
        <f t="shared" si="9"/>
        <v>5093.5499999999993</v>
      </c>
      <c r="E73" s="21">
        <v>4500</v>
      </c>
      <c r="F73" s="21">
        <f t="shared" si="8"/>
        <v>0</v>
      </c>
    </row>
    <row r="74" spans="2:6" ht="12.75">
      <c r="B74" s="28" t="s">
        <v>106</v>
      </c>
      <c r="C74" s="22" t="s">
        <v>18</v>
      </c>
      <c r="D74" s="20">
        <f t="shared" si="9"/>
        <v>328.25099999999998</v>
      </c>
      <c r="E74" s="21">
        <v>290</v>
      </c>
      <c r="F74" s="21">
        <f t="shared" si="8"/>
        <v>0</v>
      </c>
    </row>
    <row r="75" spans="2:6" ht="12.75" customHeight="1">
      <c r="B75" s="28" t="s">
        <v>107</v>
      </c>
      <c r="C75" s="22" t="s">
        <v>52</v>
      </c>
      <c r="D75" s="20">
        <f t="shared" si="9"/>
        <v>1131.8999999999999</v>
      </c>
      <c r="E75" s="21">
        <v>1000</v>
      </c>
      <c r="F75" s="21">
        <f t="shared" si="8"/>
        <v>0</v>
      </c>
    </row>
    <row r="76" spans="2:6" ht="12.75" customHeight="1">
      <c r="B76" s="28" t="s">
        <v>108</v>
      </c>
      <c r="C76" s="22" t="s">
        <v>52</v>
      </c>
      <c r="D76" s="20">
        <f t="shared" si="9"/>
        <v>302220.69569999998</v>
      </c>
      <c r="E76" s="21">
        <v>267003</v>
      </c>
      <c r="F76" s="21">
        <f t="shared" si="8"/>
        <v>0</v>
      </c>
    </row>
    <row r="77" spans="2:6" ht="12.75" customHeight="1">
      <c r="B77" s="28" t="s">
        <v>109</v>
      </c>
      <c r="C77" s="22" t="s">
        <v>52</v>
      </c>
      <c r="D77" s="20">
        <f t="shared" ref="D77:D83" si="10">E77*FM</f>
        <v>465441.53594400006</v>
      </c>
      <c r="E77" s="21">
        <v>411203.76000000007</v>
      </c>
      <c r="F77" s="21">
        <f t="shared" si="8"/>
        <v>0</v>
      </c>
    </row>
    <row r="78" spans="2:6" ht="12.75" customHeight="1">
      <c r="B78" s="28" t="s">
        <v>110</v>
      </c>
      <c r="C78" s="22" t="s">
        <v>52</v>
      </c>
      <c r="D78" s="20">
        <f t="shared" si="10"/>
        <v>403090.91499600001</v>
      </c>
      <c r="E78" s="21">
        <v>356118.84</v>
      </c>
      <c r="F78" s="21">
        <f t="shared" si="8"/>
        <v>0</v>
      </c>
    </row>
    <row r="79" spans="2:6" ht="12.75" customHeight="1">
      <c r="B79" s="28" t="s">
        <v>111</v>
      </c>
      <c r="C79" s="22" t="s">
        <v>52</v>
      </c>
      <c r="D79" s="20">
        <f t="shared" si="10"/>
        <v>660769.26299999992</v>
      </c>
      <c r="E79" s="21">
        <v>583770</v>
      </c>
      <c r="F79" s="21">
        <f t="shared" si="8"/>
        <v>0</v>
      </c>
    </row>
    <row r="80" spans="2:6" ht="12.75" customHeight="1">
      <c r="B80" s="28" t="s">
        <v>112</v>
      </c>
      <c r="C80" s="22" t="s">
        <v>52</v>
      </c>
      <c r="D80" s="20">
        <f t="shared" si="10"/>
        <v>823816.78671600006</v>
      </c>
      <c r="E80" s="21">
        <v>727817.64000000013</v>
      </c>
      <c r="F80" s="21">
        <f t="shared" si="8"/>
        <v>0</v>
      </c>
    </row>
    <row r="81" spans="2:6" ht="12.75" customHeight="1">
      <c r="B81" s="28" t="s">
        <v>113</v>
      </c>
      <c r="C81" s="22" t="s">
        <v>52</v>
      </c>
      <c r="D81" s="20">
        <f t="shared" si="10"/>
        <v>560505.65155199985</v>
      </c>
      <c r="E81" s="21">
        <v>495190.07999999996</v>
      </c>
      <c r="F81" s="21">
        <f t="shared" si="8"/>
        <v>0</v>
      </c>
    </row>
    <row r="82" spans="2:6" ht="12.75" customHeight="1">
      <c r="B82" s="28" t="s">
        <v>114</v>
      </c>
      <c r="C82" s="22" t="s">
        <v>52</v>
      </c>
      <c r="D82" s="20">
        <f t="shared" si="10"/>
        <v>865889.37388800003</v>
      </c>
      <c r="E82" s="21">
        <v>764987.52000000014</v>
      </c>
      <c r="F82" s="21">
        <f t="shared" si="8"/>
        <v>0</v>
      </c>
    </row>
    <row r="83" spans="2:6" ht="12.75" customHeight="1">
      <c r="B83" s="28" t="s">
        <v>115</v>
      </c>
      <c r="C83" s="22" t="s">
        <v>52</v>
      </c>
      <c r="D83" s="20">
        <f t="shared" si="10"/>
        <v>235840.46547599998</v>
      </c>
      <c r="E83" s="21">
        <v>208358.04</v>
      </c>
      <c r="F83" s="21">
        <f t="shared" si="8"/>
        <v>0</v>
      </c>
    </row>
    <row r="84" spans="2:6" ht="12.75">
      <c r="B84" s="23" t="s">
        <v>116</v>
      </c>
      <c r="C84" s="35" t="s">
        <v>81</v>
      </c>
      <c r="D84" s="20">
        <f t="shared" si="9"/>
        <v>22637.999999999996</v>
      </c>
      <c r="E84" s="21">
        <v>20000</v>
      </c>
      <c r="F84" s="21">
        <f t="shared" si="8"/>
        <v>0</v>
      </c>
    </row>
    <row r="85" spans="2:6" ht="12.75">
      <c r="B85" s="23" t="s">
        <v>117</v>
      </c>
      <c r="C85" s="35" t="s">
        <v>118</v>
      </c>
      <c r="D85" s="20">
        <f t="shared" si="9"/>
        <v>59085.179999999993</v>
      </c>
      <c r="E85" s="21">
        <v>52200</v>
      </c>
      <c r="F85" s="21">
        <f t="shared" si="8"/>
        <v>0</v>
      </c>
    </row>
    <row r="86" spans="2:6" ht="12.75">
      <c r="B86" s="18" t="s">
        <v>196</v>
      </c>
      <c r="C86" s="35" t="s">
        <v>13</v>
      </c>
      <c r="D86" s="20">
        <v>10000000</v>
      </c>
    </row>
    <row r="87" spans="2:6" ht="12.75">
      <c r="B87" s="18" t="s">
        <v>237</v>
      </c>
      <c r="C87" s="35" t="s">
        <v>13</v>
      </c>
      <c r="D87" s="20">
        <f>400000*25</f>
        <v>10000000</v>
      </c>
    </row>
    <row r="88" spans="2:6" ht="12.75" customHeight="1">
      <c r="B88" s="24" t="s">
        <v>119</v>
      </c>
      <c r="C88" s="22" t="s">
        <v>18</v>
      </c>
      <c r="D88" s="20">
        <f t="shared" si="9"/>
        <v>2263.7999999999997</v>
      </c>
      <c r="E88" s="21">
        <v>2000</v>
      </c>
      <c r="F88" s="21">
        <f t="shared" si="8"/>
        <v>0</v>
      </c>
    </row>
    <row r="89" spans="2:6" ht="12.75">
      <c r="B89" s="23" t="s">
        <v>120</v>
      </c>
      <c r="C89" s="27" t="s">
        <v>26</v>
      </c>
      <c r="D89" s="20">
        <f t="shared" si="9"/>
        <v>2525.0425199999995</v>
      </c>
      <c r="E89" s="21">
        <v>2230.7999999999997</v>
      </c>
      <c r="F89" s="21">
        <f t="shared" si="8"/>
        <v>0</v>
      </c>
    </row>
    <row r="90" spans="2:6" ht="12.75">
      <c r="B90" s="24" t="s">
        <v>121</v>
      </c>
      <c r="C90" s="22" t="s">
        <v>18</v>
      </c>
      <c r="D90" s="20">
        <f t="shared" si="9"/>
        <v>124735.37999999998</v>
      </c>
      <c r="E90" s="21">
        <v>110199.99999999999</v>
      </c>
      <c r="F90" s="21">
        <f t="shared" si="8"/>
        <v>0</v>
      </c>
    </row>
    <row r="91" spans="2:6" ht="12.75" customHeight="1">
      <c r="B91" s="24" t="s">
        <v>122</v>
      </c>
      <c r="C91" s="22" t="s">
        <v>18</v>
      </c>
      <c r="D91" s="20">
        <f t="shared" si="9"/>
        <v>39390.119999999995</v>
      </c>
      <c r="E91" s="21">
        <v>34800</v>
      </c>
      <c r="F91" s="21">
        <f t="shared" si="8"/>
        <v>0</v>
      </c>
    </row>
    <row r="92" spans="2:6" ht="12.75">
      <c r="B92" s="24" t="s">
        <v>123</v>
      </c>
      <c r="C92" s="22" t="s">
        <v>18</v>
      </c>
      <c r="D92" s="20">
        <f t="shared" si="9"/>
        <v>59085.179999999993</v>
      </c>
      <c r="E92" s="21">
        <v>52200</v>
      </c>
      <c r="F92" s="21">
        <f t="shared" si="8"/>
        <v>0</v>
      </c>
    </row>
    <row r="93" spans="2:6" ht="12.75">
      <c r="B93" s="18" t="s">
        <v>124</v>
      </c>
      <c r="C93" s="25" t="s">
        <v>52</v>
      </c>
      <c r="D93" s="20">
        <f t="shared" si="9"/>
        <v>45275.999999999993</v>
      </c>
      <c r="E93" s="21">
        <v>40000</v>
      </c>
      <c r="F93" s="21">
        <f t="shared" si="8"/>
        <v>0</v>
      </c>
    </row>
    <row r="94" spans="2:6" ht="12.75">
      <c r="B94" s="28" t="s">
        <v>125</v>
      </c>
      <c r="C94" s="25" t="s">
        <v>126</v>
      </c>
      <c r="D94" s="20">
        <f t="shared" si="9"/>
        <v>1075.3049999999998</v>
      </c>
      <c r="E94" s="21">
        <v>950</v>
      </c>
      <c r="F94" s="21">
        <f t="shared" si="8"/>
        <v>0</v>
      </c>
    </row>
    <row r="95" spans="2:6" ht="12.75">
      <c r="B95" s="18" t="s">
        <v>219</v>
      </c>
      <c r="C95" s="35" t="s">
        <v>4</v>
      </c>
      <c r="D95" s="20">
        <f>19000*1.16</f>
        <v>22040</v>
      </c>
    </row>
    <row r="96" spans="2:6" ht="12.75">
      <c r="B96" s="29" t="s">
        <v>127</v>
      </c>
      <c r="C96" s="27" t="s">
        <v>4</v>
      </c>
      <c r="D96" s="20">
        <f t="shared" si="9"/>
        <v>3370.7981999999997</v>
      </c>
      <c r="E96" s="21">
        <v>2978</v>
      </c>
      <c r="F96" s="21">
        <f t="shared" si="8"/>
        <v>0</v>
      </c>
    </row>
    <row r="97" spans="2:6" ht="12.75">
      <c r="B97" s="28" t="s">
        <v>38</v>
      </c>
      <c r="C97" s="25" t="s">
        <v>4</v>
      </c>
      <c r="D97" s="20">
        <f t="shared" si="9"/>
        <v>7292.8316999999997</v>
      </c>
      <c r="E97" s="21">
        <v>6443</v>
      </c>
      <c r="F97" s="21">
        <f t="shared" si="8"/>
        <v>0</v>
      </c>
    </row>
    <row r="98" spans="2:6" ht="12.75">
      <c r="B98" s="28" t="s">
        <v>128</v>
      </c>
      <c r="C98" s="25" t="s">
        <v>4</v>
      </c>
      <c r="D98" s="20">
        <f t="shared" si="9"/>
        <v>5659.4999999999991</v>
      </c>
      <c r="E98" s="21">
        <v>5000</v>
      </c>
      <c r="F98" s="21">
        <f t="shared" si="8"/>
        <v>0</v>
      </c>
    </row>
    <row r="99" spans="2:6" ht="12.75">
      <c r="B99" s="28" t="s">
        <v>129</v>
      </c>
      <c r="C99" s="40" t="s">
        <v>26</v>
      </c>
      <c r="D99" s="20">
        <f t="shared" ref="D99:D128" si="11">E99*FM</f>
        <v>2931.6209999999996</v>
      </c>
      <c r="E99" s="21">
        <v>2590</v>
      </c>
      <c r="F99" s="21">
        <f t="shared" si="8"/>
        <v>0</v>
      </c>
    </row>
    <row r="100" spans="2:6" ht="12.75">
      <c r="B100" s="23" t="s">
        <v>130</v>
      </c>
      <c r="C100" s="27" t="s">
        <v>4</v>
      </c>
      <c r="D100" s="20">
        <f t="shared" si="11"/>
        <v>4414.41</v>
      </c>
      <c r="E100" s="21">
        <v>3900</v>
      </c>
      <c r="F100" s="21">
        <f t="shared" si="8"/>
        <v>0</v>
      </c>
    </row>
    <row r="101" spans="2:6" ht="12.75">
      <c r="B101" s="23" t="s">
        <v>131</v>
      </c>
      <c r="C101" s="27" t="s">
        <v>132</v>
      </c>
      <c r="D101" s="20">
        <f t="shared" si="11"/>
        <v>5093.5499999999993</v>
      </c>
      <c r="E101" s="21">
        <v>4500</v>
      </c>
      <c r="F101" s="21">
        <f t="shared" si="8"/>
        <v>0</v>
      </c>
    </row>
    <row r="102" spans="2:6" ht="12.75">
      <c r="B102" s="24" t="s">
        <v>133</v>
      </c>
      <c r="C102" s="26" t="s">
        <v>17</v>
      </c>
      <c r="D102" s="20">
        <f t="shared" si="11"/>
        <v>101870.99999999999</v>
      </c>
      <c r="E102" s="21">
        <v>90000</v>
      </c>
      <c r="F102" s="21">
        <f t="shared" si="8"/>
        <v>0</v>
      </c>
    </row>
    <row r="103" spans="2:6" ht="12.75">
      <c r="B103" s="52" t="s">
        <v>134</v>
      </c>
      <c r="C103" s="41" t="s">
        <v>81</v>
      </c>
      <c r="D103" s="20">
        <f t="shared" si="11"/>
        <v>199371.47738507998</v>
      </c>
      <c r="E103" s="21">
        <v>176138.7732</v>
      </c>
      <c r="F103" s="21">
        <f t="shared" si="8"/>
        <v>0</v>
      </c>
    </row>
    <row r="104" spans="2:6" ht="12.75">
      <c r="B104" s="18" t="s">
        <v>135</v>
      </c>
      <c r="C104" s="35" t="s">
        <v>20</v>
      </c>
      <c r="D104" s="20">
        <f t="shared" ref="D104" si="12">E104*FM</f>
        <v>11.318999999999999</v>
      </c>
      <c r="E104" s="21">
        <v>10</v>
      </c>
      <c r="F104" s="21">
        <f t="shared" ref="F104" si="13">+E104*1.1319-D104</f>
        <v>0</v>
      </c>
    </row>
    <row r="105" spans="2:6" ht="12.75">
      <c r="B105" s="18" t="s">
        <v>220</v>
      </c>
      <c r="C105" s="35" t="s">
        <v>14</v>
      </c>
      <c r="D105" s="20">
        <v>30</v>
      </c>
    </row>
    <row r="106" spans="2:6" ht="12.75" customHeight="1">
      <c r="B106" s="24" t="s">
        <v>136</v>
      </c>
      <c r="C106" s="26" t="s">
        <v>26</v>
      </c>
      <c r="D106" s="20">
        <f t="shared" si="11"/>
        <v>7235.1047999999992</v>
      </c>
      <c r="E106" s="21">
        <v>6392</v>
      </c>
      <c r="F106" s="21">
        <f t="shared" si="8"/>
        <v>0</v>
      </c>
    </row>
    <row r="107" spans="2:6" ht="12.75">
      <c r="B107" s="23" t="s">
        <v>137</v>
      </c>
      <c r="C107" s="22" t="s">
        <v>18</v>
      </c>
      <c r="D107" s="20">
        <f t="shared" si="11"/>
        <v>234190.11</v>
      </c>
      <c r="E107" s="21">
        <v>206900</v>
      </c>
      <c r="F107" s="21">
        <f t="shared" si="8"/>
        <v>0</v>
      </c>
    </row>
    <row r="108" spans="2:6" ht="12.75">
      <c r="B108" s="24" t="s">
        <v>138</v>
      </c>
      <c r="C108" s="22" t="s">
        <v>18</v>
      </c>
      <c r="D108" s="20">
        <f t="shared" si="11"/>
        <v>7357.3499999999995</v>
      </c>
      <c r="E108" s="21">
        <v>6500</v>
      </c>
      <c r="F108" s="21">
        <f t="shared" si="8"/>
        <v>0</v>
      </c>
    </row>
    <row r="109" spans="2:6" ht="12.75">
      <c r="B109" s="28" t="s">
        <v>139</v>
      </c>
      <c r="C109" s="22" t="s">
        <v>18</v>
      </c>
      <c r="D109" s="20">
        <f t="shared" si="11"/>
        <v>8489.25</v>
      </c>
      <c r="E109" s="21">
        <v>7500</v>
      </c>
      <c r="F109" s="21">
        <f t="shared" si="8"/>
        <v>0</v>
      </c>
    </row>
    <row r="110" spans="2:6" ht="12.75">
      <c r="B110" s="28" t="s">
        <v>140</v>
      </c>
      <c r="C110" s="22" t="s">
        <v>18</v>
      </c>
      <c r="D110" s="20">
        <f t="shared" si="11"/>
        <v>211393.64399999997</v>
      </c>
      <c r="E110" s="21">
        <v>186760</v>
      </c>
      <c r="F110" s="21">
        <f t="shared" si="8"/>
        <v>0</v>
      </c>
    </row>
    <row r="111" spans="2:6" ht="12.75">
      <c r="B111" s="28" t="s">
        <v>141</v>
      </c>
      <c r="C111" s="25" t="s">
        <v>26</v>
      </c>
      <c r="D111" s="20">
        <f t="shared" si="11"/>
        <v>2931.6209999999996</v>
      </c>
      <c r="E111" s="21">
        <v>2590</v>
      </c>
      <c r="F111" s="21">
        <f t="shared" si="8"/>
        <v>0</v>
      </c>
    </row>
    <row r="112" spans="2:6" ht="12.75">
      <c r="B112" s="28" t="s">
        <v>142</v>
      </c>
      <c r="C112" s="25" t="s">
        <v>18</v>
      </c>
      <c r="D112" s="20">
        <f>E112*FM</f>
        <v>199445.30759999997</v>
      </c>
      <c r="E112" s="21">
        <v>176204</v>
      </c>
      <c r="F112" s="21">
        <f>+E112*1.1319-D112</f>
        <v>0</v>
      </c>
    </row>
    <row r="113" spans="2:6" ht="12.75">
      <c r="B113" s="28" t="s">
        <v>143</v>
      </c>
      <c r="C113" s="27" t="s">
        <v>4</v>
      </c>
      <c r="D113" s="20">
        <v>15000</v>
      </c>
      <c r="E113" s="21">
        <v>0</v>
      </c>
      <c r="F113" s="21">
        <f>+E113*1.1319-D113</f>
        <v>-15000</v>
      </c>
    </row>
    <row r="114" spans="2:6" ht="12.75">
      <c r="B114" s="28" t="s">
        <v>144</v>
      </c>
      <c r="C114" s="27" t="s">
        <v>4</v>
      </c>
      <c r="D114" s="20">
        <f t="shared" si="11"/>
        <v>79251.11039999999</v>
      </c>
      <c r="E114" s="21">
        <v>70016</v>
      </c>
      <c r="F114" s="21">
        <f t="shared" si="8"/>
        <v>0</v>
      </c>
    </row>
    <row r="115" spans="2:6" ht="12.75">
      <c r="B115" s="23" t="s">
        <v>145</v>
      </c>
      <c r="C115" s="35" t="s">
        <v>14</v>
      </c>
      <c r="D115" s="20">
        <f t="shared" si="11"/>
        <v>113189.99999999999</v>
      </c>
      <c r="E115" s="21">
        <v>100000</v>
      </c>
      <c r="F115" s="21">
        <f t="shared" si="8"/>
        <v>0</v>
      </c>
    </row>
    <row r="116" spans="2:6" ht="12.75" customHeight="1">
      <c r="B116" s="23" t="s">
        <v>146</v>
      </c>
      <c r="C116" s="35" t="s">
        <v>14</v>
      </c>
      <c r="D116" s="20">
        <f t="shared" si="11"/>
        <v>362887.13999999996</v>
      </c>
      <c r="E116" s="21">
        <v>320600</v>
      </c>
      <c r="F116" s="21">
        <f t="shared" si="8"/>
        <v>0</v>
      </c>
    </row>
    <row r="117" spans="2:6" ht="12.75" customHeight="1">
      <c r="B117" s="23" t="s">
        <v>147</v>
      </c>
      <c r="C117" s="35" t="s">
        <v>14</v>
      </c>
      <c r="D117" s="20">
        <f t="shared" si="11"/>
        <v>135828</v>
      </c>
      <c r="E117" s="21">
        <v>120000</v>
      </c>
      <c r="F117" s="21">
        <f t="shared" si="8"/>
        <v>0</v>
      </c>
    </row>
    <row r="118" spans="2:6" ht="12.75">
      <c r="B118" s="33" t="s">
        <v>148</v>
      </c>
      <c r="C118" s="35" t="s">
        <v>14</v>
      </c>
      <c r="D118" s="20">
        <f t="shared" si="11"/>
        <v>11318.999999999998</v>
      </c>
      <c r="E118" s="21">
        <v>10000</v>
      </c>
      <c r="F118" s="21">
        <f t="shared" si="8"/>
        <v>0</v>
      </c>
    </row>
    <row r="119" spans="2:6" ht="12.75">
      <c r="B119" s="28" t="s">
        <v>149</v>
      </c>
      <c r="C119" s="27" t="s">
        <v>4</v>
      </c>
      <c r="D119" s="20">
        <f t="shared" si="11"/>
        <v>123377.09999999999</v>
      </c>
      <c r="E119" s="21">
        <v>109000</v>
      </c>
      <c r="F119" s="21">
        <f t="shared" si="8"/>
        <v>0</v>
      </c>
    </row>
    <row r="120" spans="2:6" ht="12.75">
      <c r="B120" s="23" t="s">
        <v>150</v>
      </c>
      <c r="C120" s="27" t="s">
        <v>4</v>
      </c>
      <c r="D120" s="20">
        <f t="shared" ref="D120" si="14">E120*FM</f>
        <v>3452.2949999999996</v>
      </c>
      <c r="E120" s="21">
        <v>3050</v>
      </c>
      <c r="F120" s="21">
        <f t="shared" ref="F120" si="15">+E120*1.1319-D120</f>
        <v>0</v>
      </c>
    </row>
    <row r="121" spans="2:6" ht="12.75">
      <c r="B121" s="23" t="s">
        <v>218</v>
      </c>
      <c r="C121" s="41" t="s">
        <v>81</v>
      </c>
      <c r="D121" s="20">
        <f t="shared" si="11"/>
        <v>5659.4999999999991</v>
      </c>
      <c r="E121" s="21">
        <v>5000</v>
      </c>
      <c r="F121" s="21">
        <f t="shared" si="8"/>
        <v>0</v>
      </c>
    </row>
    <row r="122" spans="2:6" ht="12.75">
      <c r="B122" s="42" t="s">
        <v>151</v>
      </c>
      <c r="C122" s="41" t="s">
        <v>81</v>
      </c>
      <c r="D122" s="20">
        <f t="shared" si="11"/>
        <v>585825.22678679996</v>
      </c>
      <c r="E122" s="21">
        <v>517559.17200000002</v>
      </c>
      <c r="F122" s="21">
        <f t="shared" si="8"/>
        <v>0</v>
      </c>
    </row>
    <row r="123" spans="2:6" ht="12.75">
      <c r="B123" s="42" t="s">
        <v>152</v>
      </c>
      <c r="C123" s="27" t="s">
        <v>17</v>
      </c>
      <c r="D123" s="20">
        <f t="shared" si="11"/>
        <v>9055.1999999999989</v>
      </c>
      <c r="E123" s="21">
        <v>8000</v>
      </c>
      <c r="F123" s="21">
        <f t="shared" si="8"/>
        <v>0</v>
      </c>
    </row>
    <row r="124" spans="2:6" ht="12.75">
      <c r="B124" s="42" t="s">
        <v>153</v>
      </c>
      <c r="C124" s="27" t="s">
        <v>17</v>
      </c>
      <c r="D124" s="20">
        <f t="shared" si="11"/>
        <v>17331.6528</v>
      </c>
      <c r="E124" s="21">
        <v>15312.000000000002</v>
      </c>
      <c r="F124" s="21">
        <f>+E124*1.1319-D124</f>
        <v>0</v>
      </c>
    </row>
    <row r="125" spans="2:6" ht="12.75">
      <c r="B125" s="23" t="s">
        <v>302</v>
      </c>
      <c r="C125" s="27" t="s">
        <v>17</v>
      </c>
      <c r="D125" s="20">
        <f t="shared" si="11"/>
        <v>459551.39999999997</v>
      </c>
      <c r="E125" s="21">
        <v>406000</v>
      </c>
      <c r="F125" s="21">
        <f t="shared" si="8"/>
        <v>0</v>
      </c>
    </row>
    <row r="126" spans="2:6" ht="12.75">
      <c r="B126" s="23" t="s">
        <v>274</v>
      </c>
      <c r="C126" s="35" t="s">
        <v>118</v>
      </c>
      <c r="D126" s="20">
        <f t="shared" si="11"/>
        <v>81496.799999999988</v>
      </c>
      <c r="E126" s="21">
        <v>72000</v>
      </c>
      <c r="F126" s="21">
        <f t="shared" si="8"/>
        <v>0</v>
      </c>
    </row>
    <row r="127" spans="2:6" ht="12.75">
      <c r="B127" s="23" t="s">
        <v>217</v>
      </c>
      <c r="C127" s="35" t="s">
        <v>81</v>
      </c>
      <c r="D127" s="20">
        <v>300000</v>
      </c>
    </row>
    <row r="128" spans="2:6" ht="12.75">
      <c r="B128" s="23" t="s">
        <v>275</v>
      </c>
      <c r="C128" s="35" t="s">
        <v>81</v>
      </c>
      <c r="D128" s="20">
        <f t="shared" si="11"/>
        <v>41031.375</v>
      </c>
      <c r="E128" s="21">
        <v>36250</v>
      </c>
      <c r="F128" s="21">
        <f t="shared" ref="F128:F160" si="16">+E128*1.1319-D128</f>
        <v>0</v>
      </c>
    </row>
    <row r="129" spans="2:6" ht="12.75">
      <c r="B129" s="23" t="s">
        <v>276</v>
      </c>
      <c r="C129" s="35" t="s">
        <v>97</v>
      </c>
      <c r="D129" s="20">
        <f t="shared" ref="D129:D148" si="17">E129*FM</f>
        <v>158466</v>
      </c>
      <c r="E129" s="21">
        <v>140000</v>
      </c>
      <c r="F129" s="21">
        <f t="shared" si="16"/>
        <v>0</v>
      </c>
    </row>
    <row r="130" spans="2:6" ht="12.75">
      <c r="B130" s="18" t="s">
        <v>277</v>
      </c>
      <c r="C130" s="35" t="s">
        <v>81</v>
      </c>
      <c r="D130" s="20">
        <f t="shared" si="17"/>
        <v>12450.9</v>
      </c>
      <c r="E130" s="21">
        <v>11000</v>
      </c>
      <c r="F130" s="21">
        <f t="shared" si="16"/>
        <v>0</v>
      </c>
    </row>
    <row r="131" spans="2:6" ht="12.75">
      <c r="B131" s="24" t="s">
        <v>154</v>
      </c>
      <c r="C131" s="22" t="s">
        <v>18</v>
      </c>
      <c r="D131" s="20">
        <f t="shared" si="17"/>
        <v>3447.7673999999997</v>
      </c>
      <c r="E131" s="21">
        <v>3046</v>
      </c>
      <c r="F131" s="21">
        <f t="shared" si="16"/>
        <v>0</v>
      </c>
    </row>
    <row r="132" spans="2:6" ht="12.75">
      <c r="B132" s="31" t="s">
        <v>155</v>
      </c>
      <c r="C132" s="32" t="s">
        <v>43</v>
      </c>
      <c r="D132" s="20">
        <f t="shared" si="17"/>
        <v>53384.931599999996</v>
      </c>
      <c r="E132" s="21">
        <v>47164</v>
      </c>
      <c r="F132" s="21">
        <f t="shared" si="16"/>
        <v>0</v>
      </c>
    </row>
    <row r="133" spans="2:6" ht="12.75">
      <c r="B133" s="31" t="s">
        <v>156</v>
      </c>
      <c r="C133" s="32" t="s">
        <v>43</v>
      </c>
      <c r="D133" s="20">
        <f>E133*FM</f>
        <v>53384.931599999996</v>
      </c>
      <c r="E133" s="21">
        <v>47164</v>
      </c>
      <c r="F133" s="21">
        <f t="shared" si="16"/>
        <v>0</v>
      </c>
    </row>
    <row r="134" spans="2:6" ht="13.7" customHeight="1">
      <c r="B134" s="31" t="s">
        <v>157</v>
      </c>
      <c r="C134" s="43" t="s">
        <v>43</v>
      </c>
      <c r="D134" s="20">
        <f t="shared" si="17"/>
        <v>36673.56</v>
      </c>
      <c r="E134" s="21">
        <v>32400</v>
      </c>
      <c r="F134" s="21">
        <f t="shared" si="16"/>
        <v>0</v>
      </c>
    </row>
    <row r="135" spans="2:6" ht="12.75">
      <c r="B135" s="28" t="s">
        <v>158</v>
      </c>
      <c r="C135" s="27" t="s">
        <v>4</v>
      </c>
      <c r="D135" s="20">
        <f t="shared" si="17"/>
        <v>31693.199999999997</v>
      </c>
      <c r="E135" s="21">
        <v>28000</v>
      </c>
      <c r="F135" s="21">
        <f t="shared" si="16"/>
        <v>0</v>
      </c>
    </row>
    <row r="136" spans="2:6" ht="13.7" customHeight="1">
      <c r="B136" s="18" t="s">
        <v>159</v>
      </c>
      <c r="C136" s="35" t="s">
        <v>14</v>
      </c>
      <c r="D136" s="20">
        <f t="shared" si="17"/>
        <v>232039.49999999997</v>
      </c>
      <c r="E136" s="21">
        <v>205000</v>
      </c>
      <c r="F136" s="21">
        <f t="shared" si="16"/>
        <v>0</v>
      </c>
    </row>
    <row r="137" spans="2:6" ht="12.75">
      <c r="B137" s="24" t="s">
        <v>160</v>
      </c>
      <c r="C137" s="26" t="s">
        <v>17</v>
      </c>
      <c r="D137" s="20">
        <f t="shared" si="17"/>
        <v>72215.219999999987</v>
      </c>
      <c r="E137" s="21">
        <v>63799.999999999993</v>
      </c>
      <c r="F137" s="21">
        <f t="shared" si="16"/>
        <v>0</v>
      </c>
    </row>
    <row r="138" spans="2:6" ht="12.75">
      <c r="B138" s="24" t="s">
        <v>161</v>
      </c>
      <c r="C138" s="26" t="s">
        <v>17</v>
      </c>
      <c r="D138" s="20">
        <f>E138*FM</f>
        <v>137208.91799999998</v>
      </c>
      <c r="E138" s="21">
        <v>121220</v>
      </c>
      <c r="F138" s="21">
        <f>+E138*1.1319-D138</f>
        <v>0</v>
      </c>
    </row>
    <row r="139" spans="2:6" ht="12.75">
      <c r="B139" s="24" t="s">
        <v>162</v>
      </c>
      <c r="C139" s="27" t="s">
        <v>4</v>
      </c>
      <c r="D139" s="20">
        <f t="shared" si="17"/>
        <v>28297.499999999996</v>
      </c>
      <c r="E139" s="21">
        <v>25000</v>
      </c>
      <c r="F139" s="21">
        <f t="shared" si="16"/>
        <v>0</v>
      </c>
    </row>
    <row r="140" spans="2:6" ht="12.75">
      <c r="B140" s="24" t="s">
        <v>163</v>
      </c>
      <c r="C140" s="26" t="s">
        <v>50</v>
      </c>
      <c r="D140" s="20">
        <f t="shared" si="17"/>
        <v>36220.799999999996</v>
      </c>
      <c r="E140" s="21">
        <v>32000</v>
      </c>
      <c r="F140" s="21">
        <f t="shared" si="16"/>
        <v>0</v>
      </c>
    </row>
    <row r="141" spans="2:6" ht="12.75">
      <c r="B141" s="24" t="s">
        <v>164</v>
      </c>
      <c r="C141" s="35" t="s">
        <v>14</v>
      </c>
      <c r="D141" s="20">
        <f t="shared" si="17"/>
        <v>3961.6499999999996</v>
      </c>
      <c r="E141" s="21">
        <v>3500</v>
      </c>
      <c r="F141" s="21">
        <f t="shared" si="16"/>
        <v>0</v>
      </c>
    </row>
    <row r="142" spans="2:6" ht="12.75">
      <c r="B142" s="24" t="s">
        <v>165</v>
      </c>
      <c r="C142" s="35" t="s">
        <v>14</v>
      </c>
      <c r="D142" s="20">
        <f t="shared" si="17"/>
        <v>5093.5499999999993</v>
      </c>
      <c r="E142" s="21">
        <v>4500</v>
      </c>
      <c r="F142" s="21">
        <f t="shared" si="16"/>
        <v>0</v>
      </c>
    </row>
    <row r="143" spans="2:6" ht="12.75" customHeight="1">
      <c r="B143" s="23" t="s">
        <v>166</v>
      </c>
      <c r="C143" s="22" t="s">
        <v>18</v>
      </c>
      <c r="D143" s="20">
        <f t="shared" si="17"/>
        <v>47426.609999999993</v>
      </c>
      <c r="E143" s="21">
        <v>41900</v>
      </c>
      <c r="F143" s="21">
        <f t="shared" si="16"/>
        <v>0</v>
      </c>
    </row>
    <row r="144" spans="2:6" ht="12.75" customHeight="1">
      <c r="B144" s="44" t="s">
        <v>41</v>
      </c>
      <c r="C144" s="22" t="s">
        <v>18</v>
      </c>
      <c r="D144" s="20">
        <f t="shared" si="17"/>
        <v>339570</v>
      </c>
      <c r="E144" s="21">
        <v>300000</v>
      </c>
      <c r="F144" s="21">
        <f t="shared" si="16"/>
        <v>0</v>
      </c>
    </row>
    <row r="145" spans="2:6" ht="12.75">
      <c r="B145" s="28" t="s">
        <v>167</v>
      </c>
      <c r="C145" s="25" t="s">
        <v>52</v>
      </c>
      <c r="D145" s="20">
        <f t="shared" si="17"/>
        <v>125867.27999999998</v>
      </c>
      <c r="E145" s="21">
        <v>111200</v>
      </c>
      <c r="F145" s="21">
        <f t="shared" si="16"/>
        <v>0</v>
      </c>
    </row>
    <row r="146" spans="2:6" ht="12.75">
      <c r="B146" s="23" t="s">
        <v>278</v>
      </c>
      <c r="C146" s="35" t="s">
        <v>43</v>
      </c>
      <c r="D146" s="20">
        <f t="shared" si="17"/>
        <v>45275.999999999993</v>
      </c>
      <c r="E146" s="21">
        <v>40000</v>
      </c>
      <c r="F146" s="21">
        <f t="shared" si="16"/>
        <v>0</v>
      </c>
    </row>
    <row r="147" spans="2:6" ht="12.75">
      <c r="B147" s="23" t="s">
        <v>168</v>
      </c>
      <c r="C147" s="27" t="s">
        <v>132</v>
      </c>
      <c r="D147" s="20">
        <f t="shared" si="17"/>
        <v>2241.1619999999998</v>
      </c>
      <c r="E147" s="21">
        <v>1980</v>
      </c>
      <c r="F147" s="21">
        <f t="shared" si="16"/>
        <v>0</v>
      </c>
    </row>
    <row r="148" spans="2:6" ht="12.75" customHeight="1">
      <c r="B148" s="23" t="s">
        <v>279</v>
      </c>
      <c r="C148" s="35" t="s">
        <v>169</v>
      </c>
      <c r="D148" s="20">
        <f t="shared" si="17"/>
        <v>58349.444999999992</v>
      </c>
      <c r="E148" s="21">
        <v>51550</v>
      </c>
      <c r="F148" s="21">
        <f t="shared" si="16"/>
        <v>0</v>
      </c>
    </row>
    <row r="149" spans="2:6" ht="12.75">
      <c r="B149" s="18" t="s">
        <v>202</v>
      </c>
      <c r="C149" s="35" t="s">
        <v>18</v>
      </c>
      <c r="D149" s="20">
        <v>10000</v>
      </c>
    </row>
    <row r="150" spans="2:6" ht="12.75">
      <c r="B150" s="23" t="s">
        <v>280</v>
      </c>
      <c r="C150" s="35" t="s">
        <v>81</v>
      </c>
      <c r="D150" s="20">
        <f t="shared" ref="D150:D162" si="18">E150*FM</f>
        <v>68739.155099999989</v>
      </c>
      <c r="E150" s="21">
        <v>60729</v>
      </c>
      <c r="F150" s="21">
        <f t="shared" si="16"/>
        <v>0</v>
      </c>
    </row>
    <row r="151" spans="2:6" ht="12.75">
      <c r="B151" s="18" t="s">
        <v>281</v>
      </c>
      <c r="C151" s="35" t="s">
        <v>81</v>
      </c>
      <c r="D151" s="20">
        <f t="shared" si="18"/>
        <v>147147</v>
      </c>
      <c r="E151" s="21">
        <v>130000</v>
      </c>
      <c r="F151" s="21">
        <f t="shared" si="16"/>
        <v>0</v>
      </c>
    </row>
    <row r="152" spans="2:6" ht="12.75">
      <c r="B152" s="18" t="s">
        <v>170</v>
      </c>
      <c r="C152" s="35" t="s">
        <v>81</v>
      </c>
      <c r="D152" s="20">
        <f t="shared" si="18"/>
        <v>147147</v>
      </c>
      <c r="E152" s="21">
        <v>130000</v>
      </c>
      <c r="F152" s="21">
        <f t="shared" si="16"/>
        <v>0</v>
      </c>
    </row>
    <row r="153" spans="2:6" ht="12.75">
      <c r="B153" s="24" t="s">
        <v>171</v>
      </c>
      <c r="C153" s="22" t="s">
        <v>18</v>
      </c>
      <c r="D153" s="20">
        <f t="shared" si="18"/>
        <v>79233</v>
      </c>
      <c r="E153" s="21">
        <v>70000</v>
      </c>
      <c r="F153" s="21">
        <f t="shared" si="16"/>
        <v>0</v>
      </c>
    </row>
    <row r="154" spans="2:6" ht="12.75">
      <c r="B154" s="24" t="s">
        <v>172</v>
      </c>
      <c r="C154" s="22" t="s">
        <v>18</v>
      </c>
      <c r="D154" s="20">
        <f t="shared" si="18"/>
        <v>24290.573999999997</v>
      </c>
      <c r="E154" s="21">
        <v>21460</v>
      </c>
      <c r="F154" s="21">
        <f t="shared" si="16"/>
        <v>0</v>
      </c>
    </row>
    <row r="155" spans="2:6" ht="12.75">
      <c r="B155" s="24" t="s">
        <v>173</v>
      </c>
      <c r="C155" s="22" t="s">
        <v>18</v>
      </c>
      <c r="D155" s="20">
        <f t="shared" si="18"/>
        <v>27573.083999999999</v>
      </c>
      <c r="E155" s="21">
        <v>24360</v>
      </c>
      <c r="F155" s="21">
        <f t="shared" si="16"/>
        <v>0</v>
      </c>
    </row>
    <row r="156" spans="2:6" ht="13.7" customHeight="1">
      <c r="B156" s="33" t="s">
        <v>174</v>
      </c>
      <c r="C156" s="26" t="s">
        <v>26</v>
      </c>
      <c r="D156" s="20">
        <f t="shared" si="18"/>
        <v>17544.449999999997</v>
      </c>
      <c r="E156" s="21">
        <v>15500</v>
      </c>
      <c r="F156" s="21">
        <f t="shared" si="16"/>
        <v>0</v>
      </c>
    </row>
    <row r="157" spans="2:6" ht="12.75">
      <c r="B157" s="23" t="s">
        <v>300</v>
      </c>
      <c r="C157" s="27" t="s">
        <v>17</v>
      </c>
      <c r="D157" s="20">
        <v>62255</v>
      </c>
    </row>
    <row r="158" spans="2:6" ht="12.75" customHeight="1">
      <c r="B158" s="28" t="s">
        <v>175</v>
      </c>
      <c r="C158" s="27" t="s">
        <v>17</v>
      </c>
      <c r="D158" s="20">
        <f>E158*FM</f>
        <v>50550.653999999995</v>
      </c>
      <c r="E158" s="21">
        <v>44660</v>
      </c>
      <c r="F158" s="21">
        <f>+E158*1.1319-D158</f>
        <v>0</v>
      </c>
    </row>
    <row r="159" spans="2:6" ht="12.75" customHeight="1">
      <c r="B159" s="28" t="s">
        <v>176</v>
      </c>
      <c r="C159" s="27" t="s">
        <v>17</v>
      </c>
      <c r="D159" s="20">
        <f t="shared" si="18"/>
        <v>66306.70199999999</v>
      </c>
      <c r="E159" s="21">
        <v>58579.999999999993</v>
      </c>
      <c r="F159" s="21">
        <f t="shared" si="16"/>
        <v>0</v>
      </c>
    </row>
    <row r="160" spans="2:6" ht="12.75">
      <c r="B160" s="28" t="s">
        <v>177</v>
      </c>
      <c r="C160" s="27" t="s">
        <v>17</v>
      </c>
      <c r="D160" s="20">
        <f t="shared" si="18"/>
        <v>66306.70199999999</v>
      </c>
      <c r="E160" s="21">
        <v>58579.999999999993</v>
      </c>
      <c r="F160" s="21">
        <f t="shared" si="16"/>
        <v>0</v>
      </c>
    </row>
    <row r="161" spans="1:6" ht="12.75">
      <c r="B161" s="23" t="s">
        <v>178</v>
      </c>
      <c r="C161" s="27" t="s">
        <v>43</v>
      </c>
      <c r="D161" s="20">
        <f t="shared" si="18"/>
        <v>56594.999999999993</v>
      </c>
      <c r="E161" s="21">
        <v>50000</v>
      </c>
      <c r="F161" s="21">
        <f t="shared" ref="F161:F172" si="19">+E161*1.1319-D161</f>
        <v>0</v>
      </c>
    </row>
    <row r="162" spans="1:6" ht="12.75">
      <c r="B162" s="18" t="s">
        <v>179</v>
      </c>
      <c r="C162" s="22" t="s">
        <v>18</v>
      </c>
      <c r="D162" s="20">
        <f t="shared" si="18"/>
        <v>1131.8999999999999</v>
      </c>
      <c r="E162" s="21">
        <v>1000</v>
      </c>
      <c r="F162" s="21">
        <f t="shared" si="19"/>
        <v>0</v>
      </c>
    </row>
    <row r="163" spans="1:6" ht="12.75" customHeight="1">
      <c r="B163" s="18" t="s">
        <v>180</v>
      </c>
      <c r="C163" s="27" t="s">
        <v>17</v>
      </c>
      <c r="D163" s="20">
        <f>E163*FM</f>
        <v>34862.519999999997</v>
      </c>
      <c r="E163" s="21">
        <v>30800</v>
      </c>
      <c r="F163" s="21">
        <f t="shared" si="19"/>
        <v>0</v>
      </c>
    </row>
    <row r="164" spans="1:6" ht="12.75">
      <c r="B164" s="18" t="s">
        <v>181</v>
      </c>
      <c r="C164" s="35" t="s">
        <v>81</v>
      </c>
      <c r="D164" s="20">
        <f>E164*FM</f>
        <v>8489.25</v>
      </c>
      <c r="E164" s="21">
        <v>7500</v>
      </c>
      <c r="F164" s="21">
        <f t="shared" si="19"/>
        <v>0</v>
      </c>
    </row>
    <row r="165" spans="1:6" ht="12.75">
      <c r="B165" s="30" t="s">
        <v>182</v>
      </c>
      <c r="C165" s="32" t="s">
        <v>43</v>
      </c>
      <c r="D165" s="20">
        <f>E165*FM</f>
        <v>101870.99999999999</v>
      </c>
      <c r="E165" s="21">
        <v>90000</v>
      </c>
      <c r="F165" s="21">
        <f t="shared" si="19"/>
        <v>0</v>
      </c>
    </row>
    <row r="166" spans="1:6" ht="12.75">
      <c r="B166" s="24" t="s">
        <v>183</v>
      </c>
      <c r="C166" s="26" t="s">
        <v>17</v>
      </c>
      <c r="D166" s="20">
        <f t="shared" ref="D166:D172" si="20">E166*FM</f>
        <v>79233</v>
      </c>
      <c r="E166" s="21">
        <v>70000</v>
      </c>
      <c r="F166" s="21">
        <f t="shared" si="19"/>
        <v>0</v>
      </c>
    </row>
    <row r="167" spans="1:6" ht="12.75">
      <c r="B167" s="23" t="s">
        <v>184</v>
      </c>
      <c r="C167" s="22" t="s">
        <v>18</v>
      </c>
      <c r="D167" s="20">
        <f t="shared" ref="D167" si="21">E167*FM</f>
        <v>1244412.671464728</v>
      </c>
      <c r="E167" s="21">
        <v>1099401.6003752346</v>
      </c>
      <c r="F167" s="21">
        <f t="shared" ref="F167" si="22">+E167*1.1319-D167</f>
        <v>0</v>
      </c>
    </row>
    <row r="168" spans="1:6" ht="12.75">
      <c r="B168" s="23" t="s">
        <v>264</v>
      </c>
      <c r="C168" s="22" t="s">
        <v>18</v>
      </c>
      <c r="D168" s="20">
        <v>165000</v>
      </c>
    </row>
    <row r="169" spans="1:6" ht="12.75">
      <c r="B169" s="18" t="s">
        <v>201</v>
      </c>
      <c r="C169" s="35" t="s">
        <v>18</v>
      </c>
      <c r="D169" s="20">
        <v>7500</v>
      </c>
    </row>
    <row r="170" spans="1:6" ht="12.75">
      <c r="B170" s="18" t="s">
        <v>185</v>
      </c>
      <c r="C170" s="35" t="s">
        <v>81</v>
      </c>
      <c r="D170" s="20">
        <f t="shared" si="20"/>
        <v>6072.6434999999992</v>
      </c>
      <c r="E170" s="21">
        <v>5365</v>
      </c>
      <c r="F170" s="21">
        <f t="shared" si="19"/>
        <v>0</v>
      </c>
    </row>
    <row r="171" spans="1:6" ht="12.75" customHeight="1">
      <c r="B171" s="23" t="s">
        <v>299</v>
      </c>
      <c r="C171" s="27" t="s">
        <v>97</v>
      </c>
      <c r="D171" s="20">
        <f t="shared" si="20"/>
        <v>147712.94999999998</v>
      </c>
      <c r="E171" s="21">
        <v>130500</v>
      </c>
      <c r="F171" s="21">
        <f t="shared" si="19"/>
        <v>0</v>
      </c>
    </row>
    <row r="172" spans="1:6" ht="12.75">
      <c r="B172" s="23" t="s">
        <v>186</v>
      </c>
      <c r="C172" s="45" t="s">
        <v>39</v>
      </c>
      <c r="D172" s="20">
        <f t="shared" si="20"/>
        <v>1131.8999999999999</v>
      </c>
      <c r="E172" s="21">
        <v>1000</v>
      </c>
      <c r="F172" s="21">
        <f t="shared" si="19"/>
        <v>0</v>
      </c>
    </row>
    <row r="173" spans="1:6">
      <c r="A173" s="17" t="s">
        <v>193</v>
      </c>
      <c r="B173" s="17" t="s">
        <v>189</v>
      </c>
      <c r="C173" s="17" t="s">
        <v>18</v>
      </c>
      <c r="D173" s="50" t="s">
        <v>45</v>
      </c>
      <c r="E173" s="17" t="s">
        <v>194</v>
      </c>
      <c r="F173" s="17" t="s">
        <v>12</v>
      </c>
    </row>
    <row r="174" spans="1:6">
      <c r="A174" s="21">
        <v>1</v>
      </c>
      <c r="B174" s="21" t="s">
        <v>245</v>
      </c>
      <c r="C174" s="46" t="s">
        <v>13</v>
      </c>
      <c r="D174" s="47" t="e">
        <f>#REF!</f>
        <v>#REF!</v>
      </c>
      <c r="E174" s="51" t="s">
        <v>190</v>
      </c>
      <c r="F174" s="51" t="s">
        <v>195</v>
      </c>
    </row>
    <row r="175" spans="1:6">
      <c r="A175" s="21">
        <v>2</v>
      </c>
      <c r="B175" s="21" t="s">
        <v>246</v>
      </c>
      <c r="C175" s="46" t="s">
        <v>13</v>
      </c>
      <c r="D175" s="47" t="e">
        <f>#REF!</f>
        <v>#REF!</v>
      </c>
      <c r="E175" s="51" t="s">
        <v>190</v>
      </c>
      <c r="F175" s="51" t="s">
        <v>241</v>
      </c>
    </row>
    <row r="176" spans="1:6">
      <c r="A176" s="21">
        <v>4</v>
      </c>
      <c r="B176" s="21" t="s">
        <v>207</v>
      </c>
      <c r="C176" s="46" t="s">
        <v>18</v>
      </c>
      <c r="D176" s="47" t="e">
        <f>#REF!</f>
        <v>#REF!</v>
      </c>
      <c r="E176" s="51" t="s">
        <v>229</v>
      </c>
      <c r="F176" s="51" t="s">
        <v>230</v>
      </c>
    </row>
    <row r="177" spans="1:6">
      <c r="A177" s="21">
        <v>5</v>
      </c>
      <c r="B177" s="21" t="s">
        <v>15</v>
      </c>
      <c r="C177" s="46" t="s">
        <v>37</v>
      </c>
      <c r="D177" s="47" t="e">
        <f>#REF!</f>
        <v>#REF!</v>
      </c>
      <c r="E177" s="51" t="s">
        <v>208</v>
      </c>
      <c r="F177" s="51" t="s">
        <v>210</v>
      </c>
    </row>
    <row r="178" spans="1:6">
      <c r="A178" s="21">
        <v>7</v>
      </c>
      <c r="B178" s="21" t="s">
        <v>242</v>
      </c>
      <c r="C178" s="46" t="s">
        <v>17</v>
      </c>
      <c r="D178" s="47" t="e">
        <f>#REF!</f>
        <v>#REF!</v>
      </c>
      <c r="E178" s="51" t="s">
        <v>211</v>
      </c>
      <c r="F178" s="51" t="s">
        <v>212</v>
      </c>
    </row>
    <row r="179" spans="1:6">
      <c r="A179" s="21">
        <v>8</v>
      </c>
      <c r="B179" s="21" t="s">
        <v>238</v>
      </c>
      <c r="C179" s="46" t="s">
        <v>17</v>
      </c>
      <c r="D179" s="47" t="e">
        <f>#REF!</f>
        <v>#REF!</v>
      </c>
      <c r="E179" s="51" t="s">
        <v>231</v>
      </c>
      <c r="F179" s="51" t="s">
        <v>232</v>
      </c>
    </row>
    <row r="180" spans="1:6">
      <c r="A180" s="21">
        <v>9</v>
      </c>
      <c r="B180" s="21" t="s">
        <v>213</v>
      </c>
      <c r="C180" s="46" t="s">
        <v>4</v>
      </c>
      <c r="D180" s="47" t="e">
        <f>#REF!</f>
        <v>#REF!</v>
      </c>
      <c r="E180" s="51" t="s">
        <v>209</v>
      </c>
      <c r="F180" s="51" t="s">
        <v>214</v>
      </c>
    </row>
    <row r="181" spans="1:6">
      <c r="A181" s="21">
        <v>10</v>
      </c>
      <c r="B181" s="21" t="s">
        <v>265</v>
      </c>
      <c r="C181" s="46" t="s">
        <v>4</v>
      </c>
      <c r="D181" s="47" t="e">
        <f>#REF!</f>
        <v>#REF!</v>
      </c>
      <c r="E181" s="51" t="s">
        <v>233</v>
      </c>
      <c r="F181" s="51" t="s">
        <v>234</v>
      </c>
    </row>
    <row r="182" spans="1:6">
      <c r="A182" s="21" t="s">
        <v>215</v>
      </c>
      <c r="B182" s="21" t="s">
        <v>266</v>
      </c>
      <c r="C182" s="46" t="s">
        <v>17</v>
      </c>
      <c r="D182" s="47" t="e">
        <f>#REF!</f>
        <v>#REF!</v>
      </c>
      <c r="E182" s="51" t="s">
        <v>203</v>
      </c>
      <c r="F182" s="51" t="s">
        <v>204</v>
      </c>
    </row>
    <row r="183" spans="1:6">
      <c r="A183" s="21">
        <v>11</v>
      </c>
      <c r="B183" s="21" t="s">
        <v>228</v>
      </c>
      <c r="C183" s="46" t="s">
        <v>42</v>
      </c>
      <c r="D183" s="47" t="e">
        <f>#REF!</f>
        <v>#REF!</v>
      </c>
      <c r="E183" s="51" t="s">
        <v>243</v>
      </c>
      <c r="F183" s="51" t="s">
        <v>244</v>
      </c>
    </row>
    <row r="184" spans="1:6">
      <c r="A184" s="21">
        <v>12</v>
      </c>
      <c r="B184" s="21" t="s">
        <v>221</v>
      </c>
      <c r="C184" s="46" t="s">
        <v>18</v>
      </c>
      <c r="D184" s="47" t="e">
        <f>#REF!</f>
        <v>#REF!</v>
      </c>
      <c r="E184" s="51" t="s">
        <v>223</v>
      </c>
      <c r="F184" s="51" t="s">
        <v>224</v>
      </c>
    </row>
    <row r="185" spans="1:6">
      <c r="A185" s="21">
        <v>13</v>
      </c>
      <c r="B185" s="21" t="s">
        <v>222</v>
      </c>
      <c r="C185" s="46" t="s">
        <v>18</v>
      </c>
      <c r="D185" s="47" t="e">
        <f>#REF!</f>
        <v>#REF!</v>
      </c>
      <c r="E185" s="51" t="s">
        <v>223</v>
      </c>
      <c r="F185" s="51" t="s">
        <v>225</v>
      </c>
    </row>
    <row r="186" spans="1:6">
      <c r="A186" s="21">
        <v>14</v>
      </c>
      <c r="B186" s="21" t="s">
        <v>46</v>
      </c>
      <c r="C186" s="46" t="s">
        <v>39</v>
      </c>
      <c r="D186" s="47" t="e">
        <f>#REF!</f>
        <v>#REF!</v>
      </c>
      <c r="E186" s="51" t="s">
        <v>205</v>
      </c>
      <c r="F186" s="51" t="s">
        <v>206</v>
      </c>
    </row>
    <row r="187" spans="1:6">
      <c r="A187" s="21">
        <v>15</v>
      </c>
      <c r="B187" s="21" t="s">
        <v>263</v>
      </c>
      <c r="C187" s="46" t="s">
        <v>17</v>
      </c>
      <c r="D187" s="47" t="e">
        <f>#REF!</f>
        <v>#REF!</v>
      </c>
      <c r="E187" s="51" t="s">
        <v>235</v>
      </c>
      <c r="F187" s="51" t="s">
        <v>236</v>
      </c>
    </row>
    <row r="188" spans="1:6">
      <c r="A188" s="21">
        <v>16</v>
      </c>
      <c r="B188" s="21" t="s">
        <v>16</v>
      </c>
      <c r="C188" s="46" t="s">
        <v>17</v>
      </c>
      <c r="D188" s="47" t="e">
        <f>#REF!</f>
        <v>#REF!</v>
      </c>
      <c r="E188" s="51" t="s">
        <v>208</v>
      </c>
      <c r="F188" s="51" t="s">
        <v>210</v>
      </c>
    </row>
    <row r="189" spans="1:6">
      <c r="A189" s="21">
        <v>18</v>
      </c>
      <c r="B189" s="21" t="s">
        <v>239</v>
      </c>
      <c r="C189" s="46" t="s">
        <v>17</v>
      </c>
      <c r="D189" s="47" t="e">
        <f>#REF!</f>
        <v>#REF!</v>
      </c>
      <c r="E189" s="51" t="s">
        <v>211</v>
      </c>
      <c r="F189" s="51" t="s">
        <v>240</v>
      </c>
    </row>
    <row r="190" spans="1:6">
      <c r="A190" s="21">
        <v>19</v>
      </c>
      <c r="B190" s="21" t="s">
        <v>247</v>
      </c>
      <c r="C190" s="46" t="s">
        <v>17</v>
      </c>
      <c r="D190" s="47" t="e">
        <f>#REF!</f>
        <v>#REF!</v>
      </c>
      <c r="E190" s="51" t="s">
        <v>211</v>
      </c>
      <c r="F190" s="51" t="s">
        <v>248</v>
      </c>
    </row>
    <row r="191" spans="1:6">
      <c r="A191" s="21">
        <v>20</v>
      </c>
      <c r="B191" s="21" t="s">
        <v>282</v>
      </c>
      <c r="C191" s="46" t="s">
        <v>17</v>
      </c>
      <c r="D191" s="47" t="e">
        <f>#REF!</f>
        <v>#REF!</v>
      </c>
      <c r="E191" s="51" t="s">
        <v>283</v>
      </c>
      <c r="F191" s="51" t="s">
        <v>284</v>
      </c>
    </row>
    <row r="192" spans="1:6">
      <c r="A192" s="21">
        <v>21</v>
      </c>
      <c r="B192" s="21" t="s">
        <v>285</v>
      </c>
      <c r="C192" s="46" t="s">
        <v>17</v>
      </c>
      <c r="D192" s="47" t="e">
        <f>#REF!</f>
        <v>#REF!</v>
      </c>
      <c r="E192" s="51" t="s">
        <v>286</v>
      </c>
      <c r="F192" s="51" t="s">
        <v>287</v>
      </c>
    </row>
    <row r="193" spans="1:6">
      <c r="A193" s="21">
        <v>22</v>
      </c>
      <c r="B193" s="21" t="s">
        <v>288</v>
      </c>
      <c r="C193" s="46" t="s">
        <v>17</v>
      </c>
      <c r="D193" s="47" t="e">
        <f>#REF!</f>
        <v>#REF!</v>
      </c>
      <c r="E193" s="51" t="s">
        <v>289</v>
      </c>
      <c r="F193" s="51" t="s">
        <v>290</v>
      </c>
    </row>
    <row r="194" spans="1:6">
      <c r="A194" s="21">
        <v>23</v>
      </c>
      <c r="B194" s="21" t="s">
        <v>291</v>
      </c>
      <c r="C194" s="46" t="s">
        <v>17</v>
      </c>
      <c r="D194" s="47" t="e">
        <f>#REF!</f>
        <v>#REF!</v>
      </c>
      <c r="E194" s="51" t="s">
        <v>292</v>
      </c>
      <c r="F194" s="51" t="s">
        <v>293</v>
      </c>
    </row>
    <row r="195" spans="1:6">
      <c r="A195" s="21">
        <v>24</v>
      </c>
      <c r="B195" s="21" t="s">
        <v>73</v>
      </c>
      <c r="C195" s="46" t="s">
        <v>17</v>
      </c>
      <c r="D195" s="47" t="e">
        <f>#REF!</f>
        <v>#REF!</v>
      </c>
      <c r="E195" s="51" t="s">
        <v>294</v>
      </c>
      <c r="F195" s="51" t="s">
        <v>295</v>
      </c>
    </row>
    <row r="196" spans="1:6">
      <c r="A196" s="21">
        <v>25</v>
      </c>
      <c r="B196" s="21" t="s">
        <v>296</v>
      </c>
      <c r="C196" s="46" t="s">
        <v>17</v>
      </c>
      <c r="D196" s="47" t="e">
        <f>#REF!</f>
        <v>#REF!</v>
      </c>
      <c r="E196" s="51" t="s">
        <v>297</v>
      </c>
      <c r="F196" s="51" t="s">
        <v>298</v>
      </c>
    </row>
    <row r="197" spans="1:6">
      <c r="F197" s="51"/>
    </row>
    <row r="198" spans="1:6">
      <c r="E198" s="51"/>
      <c r="F198" s="51"/>
    </row>
    <row r="199" spans="1:6">
      <c r="E199" s="51"/>
      <c r="F199" s="51"/>
    </row>
    <row r="200" spans="1:6">
      <c r="E200" s="51"/>
      <c r="F200" s="51"/>
    </row>
    <row r="201" spans="1:6">
      <c r="E201" s="51"/>
      <c r="F201" s="51"/>
    </row>
    <row r="202" spans="1:6">
      <c r="E202" s="51"/>
      <c r="F202" s="51"/>
    </row>
    <row r="203" spans="1:6">
      <c r="E203" s="51"/>
      <c r="F203" s="51"/>
    </row>
    <row r="204" spans="1:6">
      <c r="E204" s="51"/>
      <c r="F204" s="51"/>
    </row>
    <row r="205" spans="1:6">
      <c r="E205" s="51"/>
      <c r="F205" s="51"/>
    </row>
    <row r="206" spans="1:6">
      <c r="E206" s="51"/>
      <c r="F206" s="51"/>
    </row>
    <row r="207" spans="1:6">
      <c r="E207" s="51"/>
      <c r="F207" s="51"/>
    </row>
    <row r="208" spans="1:6">
      <c r="E208" s="51"/>
      <c r="F208" s="51"/>
    </row>
    <row r="209" spans="5:6">
      <c r="E209" s="51"/>
      <c r="F209" s="51"/>
    </row>
    <row r="210" spans="5:6">
      <c r="E210" s="51"/>
      <c r="F210" s="51"/>
    </row>
    <row r="211" spans="5:6">
      <c r="E211" s="51"/>
      <c r="F211" s="51"/>
    </row>
    <row r="212" spans="5:6">
      <c r="E212" s="51"/>
      <c r="F212" s="51"/>
    </row>
    <row r="213" spans="5:6">
      <c r="E213" s="51"/>
      <c r="F213" s="51"/>
    </row>
    <row r="214" spans="5:6">
      <c r="E214" s="51"/>
      <c r="F214" s="51"/>
    </row>
    <row r="215" spans="5:6">
      <c r="E215" s="51"/>
      <c r="F215" s="51"/>
    </row>
    <row r="216" spans="5:6">
      <c r="E216" s="51"/>
      <c r="F216" s="51"/>
    </row>
    <row r="217" spans="5:6">
      <c r="E217" s="51"/>
      <c r="F217" s="51"/>
    </row>
    <row r="218" spans="5:6">
      <c r="E218" s="51"/>
      <c r="F218" s="51"/>
    </row>
    <row r="219" spans="5:6">
      <c r="E219" s="51"/>
      <c r="F219" s="51"/>
    </row>
  </sheetData>
  <autoFilter ref="B1:D172" xr:uid="{00000000-0009-0000-0000-000002000000}"/>
  <pageMargins left="0.70866141732283472" right="0.70866141732283472" top="0.74803149606299213" bottom="0.74803149606299213" header="0.31496062992125984" footer="0.31496062992125984"/>
  <pageSetup scale="28" orientation="portrait" r:id="rId1"/>
  <ignoredErrors>
    <ignoredError sqref="D25 D16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workbookViewId="0">
      <selection activeCell="A57" sqref="A57:H66"/>
    </sheetView>
  </sheetViews>
  <sheetFormatPr baseColWidth="10" defaultColWidth="10.85546875" defaultRowHeight="15"/>
  <cols>
    <col min="1" max="1" width="35.85546875" bestFit="1" customWidth="1"/>
    <col min="2" max="2" width="14.140625" bestFit="1" customWidth="1"/>
  </cols>
  <sheetData>
    <row r="1" spans="1:3">
      <c r="A1" s="55" t="s">
        <v>249</v>
      </c>
      <c r="B1" s="56">
        <v>120000</v>
      </c>
      <c r="C1" t="s">
        <v>261</v>
      </c>
    </row>
    <row r="2" spans="1:3">
      <c r="A2" t="s">
        <v>250</v>
      </c>
      <c r="B2" s="54">
        <v>4</v>
      </c>
    </row>
    <row r="3" spans="1:3">
      <c r="A3" t="s">
        <v>252</v>
      </c>
      <c r="B3" s="53">
        <f>+B1*B2</f>
        <v>480000</v>
      </c>
    </row>
    <row r="4" spans="1:3">
      <c r="A4" t="s">
        <v>251</v>
      </c>
      <c r="B4" s="54">
        <v>60</v>
      </c>
    </row>
    <row r="5" spans="1:3">
      <c r="A5" s="55" t="s">
        <v>253</v>
      </c>
      <c r="B5" s="56">
        <f>+B3*B4</f>
        <v>28800000</v>
      </c>
    </row>
    <row r="6" spans="1:3">
      <c r="A6" s="55" t="s">
        <v>254</v>
      </c>
      <c r="B6" s="56">
        <v>150000</v>
      </c>
    </row>
    <row r="7" spans="1:3">
      <c r="A7" t="s">
        <v>251</v>
      </c>
      <c r="B7" s="54">
        <v>60</v>
      </c>
    </row>
    <row r="8" spans="1:3">
      <c r="A8" s="55" t="s">
        <v>255</v>
      </c>
      <c r="B8" s="56">
        <f>+B6*B7</f>
        <v>9000000</v>
      </c>
    </row>
    <row r="10" spans="1:3">
      <c r="A10" s="55" t="s">
        <v>256</v>
      </c>
      <c r="B10" s="56">
        <f>+$B$5+$B$8</f>
        <v>37800000</v>
      </c>
    </row>
    <row r="11" spans="1:3">
      <c r="A11" s="55" t="s">
        <v>262</v>
      </c>
      <c r="B11" s="56">
        <f>+B10*2</f>
        <v>75600000</v>
      </c>
    </row>
    <row r="12" spans="1:3">
      <c r="A12" t="s">
        <v>257</v>
      </c>
      <c r="B12" s="54">
        <v>14819.5</v>
      </c>
    </row>
    <row r="13" spans="1:3">
      <c r="A13" s="55" t="s">
        <v>258</v>
      </c>
      <c r="B13" s="56">
        <f>+B11/B12</f>
        <v>5101.386686460407</v>
      </c>
    </row>
    <row r="15" spans="1:3">
      <c r="A15" s="55" t="s">
        <v>260</v>
      </c>
      <c r="B15" s="56">
        <f>($B$3+$B$6)</f>
        <v>630000</v>
      </c>
    </row>
    <row r="16" spans="1:3">
      <c r="B16" s="53"/>
    </row>
    <row r="20" spans="6:6">
      <c r="F20" s="57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72E71-B219-4D6E-93B7-AA23F6913257}">
  <dimension ref="A1:M43"/>
  <sheetViews>
    <sheetView workbookViewId="0">
      <selection activeCell="L44" sqref="L44"/>
    </sheetView>
  </sheetViews>
  <sheetFormatPr baseColWidth="10" defaultColWidth="8.85546875" defaultRowHeight="12.75"/>
  <cols>
    <col min="1" max="1" width="6.85546875" style="84" customWidth="1"/>
    <col min="2" max="2" width="6" style="84" customWidth="1"/>
    <col min="3" max="3" width="11.7109375" style="84" customWidth="1"/>
    <col min="4" max="4" width="3.28515625" style="84" customWidth="1"/>
    <col min="5" max="5" width="4.7109375" style="84" customWidth="1"/>
    <col min="6" max="6" width="2.7109375" style="84" customWidth="1"/>
    <col min="7" max="7" width="6.85546875" style="84" customWidth="1"/>
    <col min="8" max="8" width="4.28515625" style="84" customWidth="1"/>
    <col min="9" max="9" width="2.28515625" style="84" customWidth="1"/>
    <col min="10" max="10" width="13.140625" style="84" customWidth="1"/>
    <col min="11" max="11" width="17.28515625" style="84" customWidth="1"/>
    <col min="12" max="12" width="16.42578125" style="84" customWidth="1"/>
    <col min="13" max="13" width="30.85546875" style="84" customWidth="1"/>
    <col min="14" max="16384" width="8.85546875" style="84"/>
  </cols>
  <sheetData>
    <row r="1" spans="1:13" ht="17.45" customHeight="1">
      <c r="A1" s="449" t="s">
        <v>319</v>
      </c>
      <c r="B1" s="449"/>
      <c r="C1" s="450">
        <v>1.3</v>
      </c>
      <c r="D1" s="450"/>
      <c r="E1" s="451" t="s">
        <v>320</v>
      </c>
      <c r="F1" s="451"/>
      <c r="G1" s="451"/>
      <c r="H1" s="488" t="s">
        <v>317</v>
      </c>
      <c r="I1" s="491"/>
      <c r="J1" s="491"/>
      <c r="K1" s="491"/>
      <c r="L1" s="491"/>
      <c r="M1" s="98"/>
    </row>
    <row r="2" spans="1:13" ht="10.35" customHeight="1">
      <c r="A2" s="449" t="s">
        <v>321</v>
      </c>
      <c r="B2" s="449"/>
      <c r="C2" s="450" t="s">
        <v>322</v>
      </c>
      <c r="D2" s="450"/>
      <c r="E2" s="451" t="s">
        <v>323</v>
      </c>
      <c r="F2" s="451"/>
      <c r="G2" s="451"/>
      <c r="H2" s="452"/>
      <c r="I2" s="452"/>
      <c r="J2" s="452"/>
      <c r="K2" s="452"/>
      <c r="L2" s="452"/>
      <c r="M2" s="452"/>
    </row>
    <row r="3" spans="1:13" ht="8.4499999999999993" customHeight="1">
      <c r="A3" s="458" t="s">
        <v>324</v>
      </c>
      <c r="B3" s="458"/>
      <c r="C3" s="458"/>
      <c r="D3" s="458"/>
      <c r="E3" s="458"/>
      <c r="F3" s="458"/>
      <c r="G3" s="458"/>
      <c r="H3" s="458"/>
      <c r="I3" s="458"/>
      <c r="J3" s="458"/>
      <c r="K3" s="458"/>
      <c r="L3" s="458"/>
    </row>
    <row r="4" spans="1:13" ht="8.4499999999999993" customHeight="1">
      <c r="A4" s="85" t="s">
        <v>325</v>
      </c>
      <c r="B4" s="459" t="s">
        <v>326</v>
      </c>
      <c r="C4" s="460"/>
      <c r="D4" s="460"/>
      <c r="E4" s="460"/>
      <c r="F4" s="461"/>
      <c r="G4" s="459" t="s">
        <v>327</v>
      </c>
      <c r="H4" s="461"/>
      <c r="I4" s="462" t="s">
        <v>328</v>
      </c>
      <c r="J4" s="463"/>
      <c r="K4" s="85" t="s">
        <v>329</v>
      </c>
      <c r="L4" s="85" t="s">
        <v>330</v>
      </c>
    </row>
    <row r="5" spans="1:13" ht="8.4499999999999993" customHeight="1">
      <c r="A5" s="86" t="s">
        <v>331</v>
      </c>
      <c r="B5" s="456" t="s">
        <v>332</v>
      </c>
      <c r="C5" s="464"/>
      <c r="D5" s="464"/>
      <c r="E5" s="464"/>
      <c r="F5" s="457"/>
      <c r="G5" s="489" t="s">
        <v>333</v>
      </c>
      <c r="H5" s="490"/>
      <c r="I5" s="467">
        <v>190000</v>
      </c>
      <c r="J5" s="468"/>
      <c r="K5" s="87">
        <v>10</v>
      </c>
      <c r="L5" s="88">
        <f>+I5/K5</f>
        <v>19000</v>
      </c>
    </row>
    <row r="6" spans="1:13" ht="8.4499999999999993" customHeight="1">
      <c r="A6" s="89"/>
      <c r="B6" s="453"/>
      <c r="C6" s="454"/>
      <c r="D6" s="454"/>
      <c r="E6" s="454"/>
      <c r="F6" s="455"/>
      <c r="G6" s="453"/>
      <c r="H6" s="455"/>
      <c r="I6" s="456"/>
      <c r="J6" s="457"/>
      <c r="K6" s="89"/>
      <c r="L6" s="88"/>
    </row>
    <row r="7" spans="1:13" ht="8.4499999999999993" customHeight="1">
      <c r="A7" s="89"/>
      <c r="B7" s="453"/>
      <c r="C7" s="454"/>
      <c r="D7" s="454"/>
      <c r="E7" s="454"/>
      <c r="F7" s="455"/>
      <c r="G7" s="453"/>
      <c r="H7" s="455"/>
      <c r="I7" s="456"/>
      <c r="J7" s="457"/>
      <c r="K7" s="89"/>
      <c r="L7" s="88"/>
    </row>
    <row r="8" spans="1:13" ht="8.4499999999999993" customHeight="1">
      <c r="A8" s="89"/>
      <c r="B8" s="453"/>
      <c r="C8" s="454"/>
      <c r="D8" s="454"/>
      <c r="E8" s="454"/>
      <c r="F8" s="455"/>
      <c r="G8" s="453"/>
      <c r="H8" s="455"/>
      <c r="I8" s="456"/>
      <c r="J8" s="457"/>
      <c r="K8" s="89"/>
      <c r="L8" s="88"/>
    </row>
    <row r="9" spans="1:13" ht="8.4499999999999993" customHeight="1">
      <c r="A9" s="89"/>
      <c r="B9" s="453"/>
      <c r="C9" s="454"/>
      <c r="D9" s="454"/>
      <c r="E9" s="454"/>
      <c r="F9" s="455"/>
      <c r="G9" s="453"/>
      <c r="H9" s="455"/>
      <c r="I9" s="456"/>
      <c r="J9" s="457"/>
      <c r="K9" s="89"/>
      <c r="L9" s="88"/>
    </row>
    <row r="10" spans="1:13" ht="8.4499999999999993" customHeight="1">
      <c r="A10" s="89"/>
      <c r="B10" s="453"/>
      <c r="C10" s="454"/>
      <c r="D10" s="454"/>
      <c r="E10" s="454"/>
      <c r="F10" s="455"/>
      <c r="G10" s="453"/>
      <c r="H10" s="455"/>
      <c r="I10" s="456"/>
      <c r="J10" s="457"/>
      <c r="K10" s="89"/>
      <c r="L10" s="88"/>
    </row>
    <row r="11" spans="1:13" ht="8.4499999999999993" customHeight="1">
      <c r="A11" s="89"/>
      <c r="B11" s="453"/>
      <c r="C11" s="454"/>
      <c r="D11" s="454"/>
      <c r="E11" s="454"/>
      <c r="F11" s="455"/>
      <c r="G11" s="453"/>
      <c r="H11" s="455"/>
      <c r="I11" s="456"/>
      <c r="J11" s="457"/>
      <c r="K11" s="89"/>
      <c r="L11" s="88"/>
    </row>
    <row r="12" spans="1:13" ht="8.4499999999999993" customHeight="1">
      <c r="A12" s="86" t="s">
        <v>336</v>
      </c>
      <c r="B12" s="456" t="s">
        <v>337</v>
      </c>
      <c r="C12" s="464"/>
      <c r="D12" s="464"/>
      <c r="E12" s="464"/>
      <c r="F12" s="457"/>
      <c r="G12" s="453"/>
      <c r="H12" s="455"/>
      <c r="I12" s="469">
        <v>164</v>
      </c>
      <c r="J12" s="470"/>
      <c r="K12" s="87">
        <v>1</v>
      </c>
      <c r="L12" s="88">
        <f t="shared" ref="L12" si="0">+I12/K12</f>
        <v>164</v>
      </c>
    </row>
    <row r="13" spans="1:13" ht="8.4499999999999993" customHeight="1">
      <c r="A13" s="471"/>
      <c r="B13" s="471"/>
      <c r="C13" s="471"/>
      <c r="D13" s="471"/>
      <c r="E13" s="471"/>
      <c r="F13" s="471"/>
      <c r="G13" s="471"/>
      <c r="H13" s="471"/>
      <c r="I13" s="471"/>
      <c r="J13" s="472"/>
      <c r="K13" s="85" t="s">
        <v>338</v>
      </c>
      <c r="L13" s="91">
        <f>SUM(L5:L12)</f>
        <v>19164</v>
      </c>
    </row>
    <row r="14" spans="1:13" ht="8.4499999999999993" customHeight="1">
      <c r="A14" s="458" t="s">
        <v>339</v>
      </c>
      <c r="B14" s="458"/>
      <c r="C14" s="458"/>
      <c r="D14" s="458"/>
      <c r="E14" s="458"/>
      <c r="F14" s="458"/>
      <c r="G14" s="458"/>
      <c r="H14" s="458"/>
      <c r="I14" s="458"/>
      <c r="J14" s="458"/>
      <c r="K14" s="458"/>
      <c r="L14" s="458"/>
    </row>
    <row r="15" spans="1:13" ht="8.4499999999999993" customHeight="1">
      <c r="A15" s="85" t="s">
        <v>325</v>
      </c>
      <c r="B15" s="459" t="s">
        <v>326</v>
      </c>
      <c r="C15" s="460"/>
      <c r="D15" s="460"/>
      <c r="E15" s="460"/>
      <c r="F15" s="461"/>
      <c r="G15" s="459" t="s">
        <v>340</v>
      </c>
      <c r="H15" s="461"/>
      <c r="I15" s="462" t="s">
        <v>341</v>
      </c>
      <c r="J15" s="463"/>
      <c r="K15" s="85" t="s">
        <v>342</v>
      </c>
      <c r="L15" s="85" t="s">
        <v>330</v>
      </c>
    </row>
    <row r="16" spans="1:13" ht="8.4499999999999993" customHeight="1">
      <c r="A16" s="86"/>
      <c r="B16" s="456"/>
      <c r="C16" s="464"/>
      <c r="D16" s="464"/>
      <c r="E16" s="464"/>
      <c r="F16" s="457"/>
      <c r="G16" s="465"/>
      <c r="H16" s="466"/>
      <c r="I16" s="467"/>
      <c r="J16" s="468"/>
      <c r="K16" s="87"/>
      <c r="L16" s="88"/>
    </row>
    <row r="17" spans="1:12" ht="8.4499999999999993" customHeight="1">
      <c r="A17" s="89"/>
      <c r="B17" s="453"/>
      <c r="C17" s="454"/>
      <c r="D17" s="454"/>
      <c r="E17" s="454"/>
      <c r="F17" s="455"/>
      <c r="G17" s="453"/>
      <c r="H17" s="455"/>
      <c r="I17" s="456"/>
      <c r="J17" s="457"/>
      <c r="K17" s="89"/>
      <c r="L17" s="86"/>
    </row>
    <row r="18" spans="1:12" ht="8.4499999999999993" customHeight="1">
      <c r="A18" s="89"/>
      <c r="B18" s="453"/>
      <c r="C18" s="454"/>
      <c r="D18" s="454"/>
      <c r="E18" s="454"/>
      <c r="F18" s="455"/>
      <c r="G18" s="453"/>
      <c r="H18" s="455"/>
      <c r="I18" s="456"/>
      <c r="J18" s="457"/>
      <c r="K18" s="89"/>
      <c r="L18" s="86"/>
    </row>
    <row r="19" spans="1:12" ht="8.4499999999999993" customHeight="1">
      <c r="A19" s="89"/>
      <c r="B19" s="453"/>
      <c r="C19" s="454"/>
      <c r="D19" s="454"/>
      <c r="E19" s="454"/>
      <c r="F19" s="455"/>
      <c r="G19" s="453"/>
      <c r="H19" s="455"/>
      <c r="I19" s="456"/>
      <c r="J19" s="457"/>
      <c r="K19" s="89"/>
      <c r="L19" s="86"/>
    </row>
    <row r="20" spans="1:12" ht="8.4499999999999993" customHeight="1">
      <c r="A20" s="89"/>
      <c r="B20" s="453"/>
      <c r="C20" s="454"/>
      <c r="D20" s="454"/>
      <c r="E20" s="454"/>
      <c r="F20" s="455"/>
      <c r="G20" s="453"/>
      <c r="H20" s="455"/>
      <c r="I20" s="456"/>
      <c r="J20" s="457"/>
      <c r="K20" s="89"/>
      <c r="L20" s="86"/>
    </row>
    <row r="21" spans="1:12" ht="8.4499999999999993" customHeight="1">
      <c r="A21" s="89"/>
      <c r="B21" s="453"/>
      <c r="C21" s="454"/>
      <c r="D21" s="454"/>
      <c r="E21" s="454"/>
      <c r="F21" s="455"/>
      <c r="G21" s="453"/>
      <c r="H21" s="455"/>
      <c r="I21" s="456"/>
      <c r="J21" s="457"/>
      <c r="K21" s="89"/>
      <c r="L21" s="86"/>
    </row>
    <row r="22" spans="1:12" ht="8.4499999999999993" customHeight="1">
      <c r="A22" s="89"/>
      <c r="B22" s="453"/>
      <c r="C22" s="454"/>
      <c r="D22" s="454"/>
      <c r="E22" s="454"/>
      <c r="F22" s="455"/>
      <c r="G22" s="453"/>
      <c r="H22" s="455"/>
      <c r="I22" s="456"/>
      <c r="J22" s="457"/>
      <c r="K22" s="89"/>
      <c r="L22" s="86"/>
    </row>
    <row r="23" spans="1:12" ht="8.4499999999999993" customHeight="1">
      <c r="A23" s="89"/>
      <c r="B23" s="453"/>
      <c r="C23" s="454"/>
      <c r="D23" s="454"/>
      <c r="E23" s="454"/>
      <c r="F23" s="455"/>
      <c r="G23" s="453"/>
      <c r="H23" s="455"/>
      <c r="I23" s="456"/>
      <c r="J23" s="457"/>
      <c r="K23" s="89"/>
      <c r="L23" s="86"/>
    </row>
    <row r="24" spans="1:12" ht="8.4499999999999993" customHeight="1">
      <c r="A24" s="89"/>
      <c r="B24" s="453"/>
      <c r="C24" s="454"/>
      <c r="D24" s="454"/>
      <c r="E24" s="454"/>
      <c r="F24" s="455"/>
      <c r="G24" s="453"/>
      <c r="H24" s="455"/>
      <c r="I24" s="456"/>
      <c r="J24" s="457"/>
      <c r="K24" s="89"/>
      <c r="L24" s="86"/>
    </row>
    <row r="25" spans="1:12" ht="8.4499999999999993" customHeight="1">
      <c r="A25" s="89"/>
      <c r="B25" s="453"/>
      <c r="C25" s="454"/>
      <c r="D25" s="454"/>
      <c r="E25" s="454"/>
      <c r="F25" s="455"/>
      <c r="G25" s="453"/>
      <c r="H25" s="455"/>
      <c r="I25" s="456"/>
      <c r="J25" s="457"/>
      <c r="K25" s="89"/>
      <c r="L25" s="86"/>
    </row>
    <row r="26" spans="1:12" ht="8.4499999999999993" customHeight="1">
      <c r="A26" s="89"/>
      <c r="B26" s="453"/>
      <c r="C26" s="454"/>
      <c r="D26" s="454"/>
      <c r="E26" s="454"/>
      <c r="F26" s="455"/>
      <c r="G26" s="453"/>
      <c r="H26" s="455"/>
      <c r="I26" s="456"/>
      <c r="J26" s="457"/>
      <c r="K26" s="89"/>
      <c r="L26" s="86"/>
    </row>
    <row r="27" spans="1:12" ht="8.4499999999999993" customHeight="1">
      <c r="A27" s="89"/>
      <c r="B27" s="453"/>
      <c r="C27" s="454"/>
      <c r="D27" s="454"/>
      <c r="E27" s="454"/>
      <c r="F27" s="455"/>
      <c r="G27" s="453"/>
      <c r="H27" s="455"/>
      <c r="I27" s="456"/>
      <c r="J27" s="457"/>
      <c r="K27" s="89"/>
      <c r="L27" s="86"/>
    </row>
    <row r="28" spans="1:12" ht="8.4499999999999993" customHeight="1">
      <c r="A28" s="89"/>
      <c r="B28" s="453"/>
      <c r="C28" s="454"/>
      <c r="D28" s="454"/>
      <c r="E28" s="454"/>
      <c r="F28" s="455"/>
      <c r="G28" s="453"/>
      <c r="H28" s="455"/>
      <c r="I28" s="456"/>
      <c r="J28" s="457"/>
      <c r="K28" s="89"/>
      <c r="L28" s="86"/>
    </row>
    <row r="29" spans="1:12" ht="8.4499999999999993" customHeight="1">
      <c r="A29" s="89"/>
      <c r="B29" s="453"/>
      <c r="C29" s="454"/>
      <c r="D29" s="454"/>
      <c r="E29" s="454"/>
      <c r="F29" s="455"/>
      <c r="G29" s="453"/>
      <c r="H29" s="455"/>
      <c r="I29" s="456"/>
      <c r="J29" s="457"/>
      <c r="K29" s="89"/>
      <c r="L29" s="86"/>
    </row>
    <row r="30" spans="1:12" ht="8.4499999999999993" customHeight="1">
      <c r="A30" s="89"/>
      <c r="B30" s="453"/>
      <c r="C30" s="454"/>
      <c r="D30" s="454"/>
      <c r="E30" s="454"/>
      <c r="F30" s="455"/>
      <c r="G30" s="453"/>
      <c r="H30" s="455"/>
      <c r="I30" s="456"/>
      <c r="J30" s="457"/>
      <c r="K30" s="89"/>
      <c r="L30" s="86"/>
    </row>
    <row r="31" spans="1:12" ht="8.4499999999999993" customHeight="1">
      <c r="A31" s="471"/>
      <c r="B31" s="471"/>
      <c r="C31" s="471"/>
      <c r="D31" s="471"/>
      <c r="E31" s="471"/>
      <c r="F31" s="471"/>
      <c r="G31" s="471"/>
      <c r="H31" s="471"/>
      <c r="I31" s="471"/>
      <c r="J31" s="472"/>
      <c r="K31" s="85" t="s">
        <v>338</v>
      </c>
      <c r="L31" s="91">
        <f>SUM(L16:L30)</f>
        <v>0</v>
      </c>
    </row>
    <row r="32" spans="1:12" ht="8.4499999999999993" customHeight="1">
      <c r="A32" s="458" t="s">
        <v>346</v>
      </c>
      <c r="B32" s="458"/>
      <c r="C32" s="458"/>
      <c r="D32" s="458"/>
      <c r="E32" s="458"/>
      <c r="F32" s="458"/>
      <c r="G32" s="458"/>
      <c r="H32" s="458"/>
      <c r="I32" s="458"/>
      <c r="J32" s="458"/>
      <c r="K32" s="458"/>
      <c r="L32" s="458"/>
    </row>
    <row r="33" spans="1:12" ht="16.5" customHeight="1">
      <c r="A33" s="92" t="s">
        <v>325</v>
      </c>
      <c r="B33" s="475" t="s">
        <v>347</v>
      </c>
      <c r="C33" s="476"/>
      <c r="D33" s="477" t="s">
        <v>348</v>
      </c>
      <c r="E33" s="478"/>
      <c r="F33" s="479"/>
      <c r="G33" s="459" t="s">
        <v>349</v>
      </c>
      <c r="H33" s="461"/>
      <c r="I33" s="459" t="s">
        <v>350</v>
      </c>
      <c r="J33" s="461"/>
      <c r="K33" s="85" t="s">
        <v>351</v>
      </c>
      <c r="L33" s="85" t="s">
        <v>330</v>
      </c>
    </row>
    <row r="34" spans="1:12" ht="8.4499999999999993" customHeight="1">
      <c r="A34" s="93" t="s">
        <v>352</v>
      </c>
      <c r="B34" s="456" t="s">
        <v>353</v>
      </c>
      <c r="C34" s="457"/>
      <c r="D34" s="473">
        <v>1</v>
      </c>
      <c r="E34" s="492"/>
      <c r="F34" s="474"/>
      <c r="G34" s="473">
        <v>10</v>
      </c>
      <c r="H34" s="474"/>
      <c r="I34" s="473">
        <v>22.584000000000003</v>
      </c>
      <c r="J34" s="474"/>
      <c r="K34" s="88">
        <v>1500</v>
      </c>
      <c r="L34" s="88">
        <f>+I34*K34</f>
        <v>33876.000000000007</v>
      </c>
    </row>
    <row r="35" spans="1:12" ht="8.4499999999999993" customHeight="1">
      <c r="A35" s="89"/>
      <c r="B35" s="453"/>
      <c r="C35" s="455"/>
      <c r="D35" s="453"/>
      <c r="E35" s="454"/>
      <c r="F35" s="455"/>
      <c r="G35" s="453"/>
      <c r="H35" s="455"/>
      <c r="I35" s="473"/>
      <c r="J35" s="474"/>
      <c r="K35" s="86"/>
      <c r="L35" s="86"/>
    </row>
    <row r="36" spans="1:12" ht="8.4499999999999993" customHeight="1">
      <c r="A36" s="471"/>
      <c r="B36" s="471"/>
      <c r="C36" s="471"/>
      <c r="D36" s="471"/>
      <c r="E36" s="471"/>
      <c r="F36" s="471"/>
      <c r="G36" s="471"/>
      <c r="H36" s="471"/>
      <c r="I36" s="471"/>
      <c r="J36" s="472"/>
      <c r="K36" s="85" t="s">
        <v>338</v>
      </c>
      <c r="L36" s="91">
        <f>SUM(L34:L35)</f>
        <v>33876.000000000007</v>
      </c>
    </row>
    <row r="37" spans="1:12" ht="8.4499999999999993" customHeight="1">
      <c r="A37" s="458" t="s">
        <v>355</v>
      </c>
      <c r="B37" s="458"/>
      <c r="C37" s="458"/>
      <c r="D37" s="458"/>
      <c r="E37" s="458"/>
      <c r="F37" s="458"/>
      <c r="G37" s="458"/>
      <c r="H37" s="458"/>
      <c r="I37" s="458"/>
      <c r="J37" s="458"/>
      <c r="K37" s="458"/>
      <c r="L37" s="458"/>
    </row>
    <row r="38" spans="1:12" ht="8.4499999999999993" customHeight="1">
      <c r="A38" s="92" t="s">
        <v>325</v>
      </c>
      <c r="B38" s="459" t="s">
        <v>356</v>
      </c>
      <c r="C38" s="460"/>
      <c r="D38" s="460"/>
      <c r="E38" s="460"/>
      <c r="F38" s="461"/>
      <c r="G38" s="459" t="s">
        <v>340</v>
      </c>
      <c r="H38" s="461"/>
      <c r="I38" s="462" t="s">
        <v>357</v>
      </c>
      <c r="J38" s="463"/>
      <c r="K38" s="85" t="s">
        <v>329</v>
      </c>
      <c r="L38" s="85" t="s">
        <v>330</v>
      </c>
    </row>
    <row r="39" spans="1:12" ht="8.4499999999999993" customHeight="1">
      <c r="A39" s="93"/>
      <c r="B39" s="456"/>
      <c r="C39" s="464"/>
      <c r="D39" s="464"/>
      <c r="E39" s="464"/>
      <c r="F39" s="457"/>
      <c r="G39" s="465"/>
      <c r="H39" s="466"/>
      <c r="I39" s="467"/>
      <c r="J39" s="468"/>
      <c r="K39" s="87"/>
      <c r="L39" s="88"/>
    </row>
    <row r="40" spans="1:12" ht="8.4499999999999993" customHeight="1">
      <c r="A40" s="89"/>
      <c r="B40" s="453"/>
      <c r="C40" s="454"/>
      <c r="D40" s="454"/>
      <c r="E40" s="454"/>
      <c r="F40" s="455"/>
      <c r="G40" s="453"/>
      <c r="H40" s="455"/>
      <c r="I40" s="456"/>
      <c r="J40" s="457"/>
      <c r="K40" s="89"/>
      <c r="L40" s="86"/>
    </row>
    <row r="41" spans="1:12" ht="8.4499999999999993" customHeight="1">
      <c r="A41" s="89"/>
      <c r="B41" s="453"/>
      <c r="C41" s="454"/>
      <c r="D41" s="454"/>
      <c r="E41" s="454"/>
      <c r="F41" s="455"/>
      <c r="G41" s="453"/>
      <c r="H41" s="455"/>
      <c r="I41" s="456"/>
      <c r="J41" s="457"/>
      <c r="K41" s="89"/>
      <c r="L41" s="86"/>
    </row>
    <row r="42" spans="1:12" ht="8.4499999999999993" customHeight="1">
      <c r="A42" s="471"/>
      <c r="B42" s="471"/>
      <c r="C42" s="471"/>
      <c r="D42" s="471"/>
      <c r="E42" s="471"/>
      <c r="F42" s="471"/>
      <c r="G42" s="471"/>
      <c r="H42" s="471"/>
      <c r="I42" s="471"/>
      <c r="J42" s="472"/>
      <c r="K42" s="85" t="s">
        <v>338</v>
      </c>
      <c r="L42" s="91">
        <f>SUM(L39:L41)</f>
        <v>0</v>
      </c>
    </row>
    <row r="43" spans="1:12" ht="8.4499999999999993" customHeight="1">
      <c r="A43" s="482" t="s">
        <v>361</v>
      </c>
      <c r="B43" s="483"/>
      <c r="C43" s="483"/>
      <c r="D43" s="483"/>
      <c r="E43" s="484"/>
      <c r="F43" s="485">
        <f>+L42+L36+L31+L13</f>
        <v>53040.000000000007</v>
      </c>
      <c r="G43" s="486"/>
      <c r="H43" s="486"/>
      <c r="I43" s="487"/>
    </row>
  </sheetData>
  <mergeCells count="117">
    <mergeCell ref="A42:J42"/>
    <mergeCell ref="A43:E43"/>
    <mergeCell ref="F43:I43"/>
    <mergeCell ref="H1:L1"/>
    <mergeCell ref="B40:F40"/>
    <mergeCell ref="G40:H40"/>
    <mergeCell ref="I40:J40"/>
    <mergeCell ref="B41:F41"/>
    <mergeCell ref="G41:H41"/>
    <mergeCell ref="I41:J41"/>
    <mergeCell ref="A36:J36"/>
    <mergeCell ref="A37:L37"/>
    <mergeCell ref="B38:F38"/>
    <mergeCell ref="G38:H38"/>
    <mergeCell ref="I38:J38"/>
    <mergeCell ref="B39:F39"/>
    <mergeCell ref="G39:H39"/>
    <mergeCell ref="I39:J39"/>
    <mergeCell ref="B34:C34"/>
    <mergeCell ref="D34:F34"/>
    <mergeCell ref="G34:H34"/>
    <mergeCell ref="I34:J34"/>
    <mergeCell ref="B35:C35"/>
    <mergeCell ref="D35:F35"/>
    <mergeCell ref="G35:H35"/>
    <mergeCell ref="I35:J35"/>
    <mergeCell ref="B30:F30"/>
    <mergeCell ref="G30:H30"/>
    <mergeCell ref="I30:J30"/>
    <mergeCell ref="A31:J31"/>
    <mergeCell ref="A32:L32"/>
    <mergeCell ref="B33:C33"/>
    <mergeCell ref="D33:F33"/>
    <mergeCell ref="G33:H33"/>
    <mergeCell ref="I33:J33"/>
    <mergeCell ref="B28:F28"/>
    <mergeCell ref="G28:H28"/>
    <mergeCell ref="I28:J28"/>
    <mergeCell ref="B29:F29"/>
    <mergeCell ref="G29:H29"/>
    <mergeCell ref="I29:J29"/>
    <mergeCell ref="B26:F26"/>
    <mergeCell ref="G26:H26"/>
    <mergeCell ref="I26:J26"/>
    <mergeCell ref="B27:F27"/>
    <mergeCell ref="G27:H27"/>
    <mergeCell ref="I27:J27"/>
    <mergeCell ref="B24:F24"/>
    <mergeCell ref="G24:H24"/>
    <mergeCell ref="I24:J24"/>
    <mergeCell ref="B25:F25"/>
    <mergeCell ref="G25:H25"/>
    <mergeCell ref="I25:J25"/>
    <mergeCell ref="B22:F22"/>
    <mergeCell ref="G22:H22"/>
    <mergeCell ref="I22:J22"/>
    <mergeCell ref="B23:F23"/>
    <mergeCell ref="G23:H23"/>
    <mergeCell ref="I23:J23"/>
    <mergeCell ref="B20:F20"/>
    <mergeCell ref="G20:H20"/>
    <mergeCell ref="I20:J20"/>
    <mergeCell ref="B21:F21"/>
    <mergeCell ref="G21:H21"/>
    <mergeCell ref="I21:J21"/>
    <mergeCell ref="B18:F18"/>
    <mergeCell ref="G18:H18"/>
    <mergeCell ref="I18:J18"/>
    <mergeCell ref="B19:F19"/>
    <mergeCell ref="G19:H19"/>
    <mergeCell ref="I19:J19"/>
    <mergeCell ref="B16:F16"/>
    <mergeCell ref="G16:H16"/>
    <mergeCell ref="I16:J16"/>
    <mergeCell ref="B17:F17"/>
    <mergeCell ref="G17:H17"/>
    <mergeCell ref="I17:J17"/>
    <mergeCell ref="B12:F12"/>
    <mergeCell ref="G12:H12"/>
    <mergeCell ref="I12:J12"/>
    <mergeCell ref="A13:J13"/>
    <mergeCell ref="A14:L14"/>
    <mergeCell ref="B15:F15"/>
    <mergeCell ref="G15:H15"/>
    <mergeCell ref="I15:J15"/>
    <mergeCell ref="B10:F10"/>
    <mergeCell ref="G10:H10"/>
    <mergeCell ref="I10:J10"/>
    <mergeCell ref="B11:F11"/>
    <mergeCell ref="G11:H11"/>
    <mergeCell ref="I11:J11"/>
    <mergeCell ref="B8:F8"/>
    <mergeCell ref="G8:H8"/>
    <mergeCell ref="I8:J8"/>
    <mergeCell ref="B9:F9"/>
    <mergeCell ref="G9:H9"/>
    <mergeCell ref="I9:J9"/>
    <mergeCell ref="B7:F7"/>
    <mergeCell ref="G7:H7"/>
    <mergeCell ref="I7:J7"/>
    <mergeCell ref="A3:L3"/>
    <mergeCell ref="B4:F4"/>
    <mergeCell ref="G4:H4"/>
    <mergeCell ref="I4:J4"/>
    <mergeCell ref="B5:F5"/>
    <mergeCell ref="G5:H5"/>
    <mergeCell ref="I5:J5"/>
    <mergeCell ref="A1:B1"/>
    <mergeCell ref="C1:D1"/>
    <mergeCell ref="E1:G1"/>
    <mergeCell ref="A2:B2"/>
    <mergeCell ref="C2:D2"/>
    <mergeCell ref="E2:G2"/>
    <mergeCell ref="H2:M2"/>
    <mergeCell ref="B6:F6"/>
    <mergeCell ref="G6:H6"/>
    <mergeCell ref="I6:J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D76D2-9E3E-4965-B1EC-DB615CA7F2C6}">
  <dimension ref="A1:M43"/>
  <sheetViews>
    <sheetView workbookViewId="0">
      <selection activeCell="C2" sqref="C2:D2"/>
    </sheetView>
  </sheetViews>
  <sheetFormatPr baseColWidth="10" defaultColWidth="8.85546875" defaultRowHeight="12.75"/>
  <cols>
    <col min="1" max="1" width="6.85546875" style="84" customWidth="1"/>
    <col min="2" max="2" width="6" style="84" customWidth="1"/>
    <col min="3" max="3" width="11.7109375" style="84" customWidth="1"/>
    <col min="4" max="4" width="3.28515625" style="84" customWidth="1"/>
    <col min="5" max="5" width="4.7109375" style="84" customWidth="1"/>
    <col min="6" max="6" width="2.7109375" style="84" customWidth="1"/>
    <col min="7" max="7" width="6.85546875" style="84" customWidth="1"/>
    <col min="8" max="8" width="4.28515625" style="84" customWidth="1"/>
    <col min="9" max="9" width="2.28515625" style="84" customWidth="1"/>
    <col min="10" max="10" width="13.140625" style="84" customWidth="1"/>
    <col min="11" max="11" width="17.28515625" style="84" customWidth="1"/>
    <col min="12" max="12" width="16.42578125" style="84" customWidth="1"/>
    <col min="13" max="13" width="30.85546875" style="84" customWidth="1"/>
    <col min="14" max="16384" width="8.85546875" style="84"/>
  </cols>
  <sheetData>
    <row r="1" spans="1:13" ht="17.45" customHeight="1">
      <c r="A1" s="449" t="s">
        <v>319</v>
      </c>
      <c r="B1" s="449"/>
      <c r="C1" s="450">
        <v>1.4</v>
      </c>
      <c r="D1" s="450"/>
      <c r="E1" s="451" t="s">
        <v>320</v>
      </c>
      <c r="F1" s="451"/>
      <c r="G1" s="451"/>
      <c r="H1" s="488" t="s">
        <v>384</v>
      </c>
      <c r="I1" s="491"/>
      <c r="J1" s="491"/>
      <c r="K1" s="491"/>
      <c r="L1" s="491"/>
      <c r="M1" s="98"/>
    </row>
    <row r="2" spans="1:13">
      <c r="A2" s="449" t="s">
        <v>321</v>
      </c>
      <c r="B2" s="449"/>
      <c r="C2" s="450" t="s">
        <v>322</v>
      </c>
      <c r="D2" s="450"/>
      <c r="E2" s="451" t="s">
        <v>323</v>
      </c>
      <c r="F2" s="451"/>
      <c r="G2" s="451"/>
      <c r="H2" s="452"/>
      <c r="I2" s="452"/>
      <c r="J2" s="452"/>
      <c r="K2" s="452"/>
      <c r="L2" s="452"/>
      <c r="M2" s="452"/>
    </row>
    <row r="3" spans="1:13" ht="8.4499999999999993" customHeight="1">
      <c r="A3" s="458" t="s">
        <v>324</v>
      </c>
      <c r="B3" s="458"/>
      <c r="C3" s="458"/>
      <c r="D3" s="458"/>
      <c r="E3" s="458"/>
      <c r="F3" s="458"/>
      <c r="G3" s="458"/>
      <c r="H3" s="458"/>
      <c r="I3" s="458"/>
      <c r="J3" s="458"/>
      <c r="K3" s="458"/>
      <c r="L3" s="458"/>
    </row>
    <row r="4" spans="1:13" ht="8.4499999999999993" customHeight="1">
      <c r="A4" s="85" t="s">
        <v>325</v>
      </c>
      <c r="B4" s="459" t="s">
        <v>326</v>
      </c>
      <c r="C4" s="460"/>
      <c r="D4" s="460"/>
      <c r="E4" s="460"/>
      <c r="F4" s="461"/>
      <c r="G4" s="459" t="s">
        <v>327</v>
      </c>
      <c r="H4" s="461"/>
      <c r="I4" s="462" t="s">
        <v>328</v>
      </c>
      <c r="J4" s="463"/>
      <c r="K4" s="85" t="s">
        <v>329</v>
      </c>
      <c r="L4" s="85" t="s">
        <v>330</v>
      </c>
    </row>
    <row r="5" spans="1:13" ht="8.4499999999999993" customHeight="1">
      <c r="A5" s="86"/>
      <c r="B5" s="456"/>
      <c r="C5" s="464"/>
      <c r="D5" s="464"/>
      <c r="E5" s="464"/>
      <c r="F5" s="457"/>
      <c r="G5" s="489"/>
      <c r="H5" s="490"/>
      <c r="I5" s="467"/>
      <c r="J5" s="468"/>
      <c r="K5" s="87"/>
      <c r="L5" s="88"/>
    </row>
    <row r="6" spans="1:13" ht="8.4499999999999993" customHeight="1">
      <c r="A6" s="89"/>
      <c r="B6" s="453"/>
      <c r="C6" s="454"/>
      <c r="D6" s="454"/>
      <c r="E6" s="454"/>
      <c r="F6" s="455"/>
      <c r="G6" s="453"/>
      <c r="H6" s="455"/>
      <c r="I6" s="456"/>
      <c r="J6" s="457"/>
      <c r="K6" s="89"/>
      <c r="L6" s="88"/>
    </row>
    <row r="7" spans="1:13" ht="8.4499999999999993" customHeight="1">
      <c r="A7" s="89"/>
      <c r="B7" s="453"/>
      <c r="C7" s="454"/>
      <c r="D7" s="454"/>
      <c r="E7" s="454"/>
      <c r="F7" s="455"/>
      <c r="G7" s="453"/>
      <c r="H7" s="455"/>
      <c r="I7" s="456"/>
      <c r="J7" s="457"/>
      <c r="K7" s="89"/>
      <c r="L7" s="88"/>
    </row>
    <row r="8" spans="1:13" ht="8.4499999999999993" customHeight="1">
      <c r="A8" s="89"/>
      <c r="B8" s="453"/>
      <c r="C8" s="454"/>
      <c r="D8" s="454"/>
      <c r="E8" s="454"/>
      <c r="F8" s="455"/>
      <c r="G8" s="453"/>
      <c r="H8" s="455"/>
      <c r="I8" s="456"/>
      <c r="J8" s="457"/>
      <c r="K8" s="89"/>
      <c r="L8" s="88"/>
    </row>
    <row r="9" spans="1:13" ht="8.4499999999999993" customHeight="1">
      <c r="A9" s="89"/>
      <c r="B9" s="453"/>
      <c r="C9" s="454"/>
      <c r="D9" s="454"/>
      <c r="E9" s="454"/>
      <c r="F9" s="455"/>
      <c r="G9" s="453"/>
      <c r="H9" s="455"/>
      <c r="I9" s="456"/>
      <c r="J9" s="457"/>
      <c r="K9" s="89"/>
      <c r="L9" s="88"/>
    </row>
    <row r="10" spans="1:13" ht="8.4499999999999993" customHeight="1">
      <c r="A10" s="89"/>
      <c r="B10" s="453"/>
      <c r="C10" s="454"/>
      <c r="D10" s="454"/>
      <c r="E10" s="454"/>
      <c r="F10" s="455"/>
      <c r="G10" s="453"/>
      <c r="H10" s="455"/>
      <c r="I10" s="456"/>
      <c r="J10" s="457"/>
      <c r="K10" s="89"/>
      <c r="L10" s="88"/>
    </row>
    <row r="11" spans="1:13" ht="8.4499999999999993" customHeight="1">
      <c r="A11" s="89"/>
      <c r="B11" s="453"/>
      <c r="C11" s="454"/>
      <c r="D11" s="454"/>
      <c r="E11" s="454"/>
      <c r="F11" s="455"/>
      <c r="G11" s="453"/>
      <c r="H11" s="455"/>
      <c r="I11" s="456"/>
      <c r="J11" s="457"/>
      <c r="K11" s="89"/>
      <c r="L11" s="88"/>
    </row>
    <row r="12" spans="1:13" ht="8.4499999999999993" customHeight="1">
      <c r="A12" s="86" t="s">
        <v>336</v>
      </c>
      <c r="B12" s="456" t="s">
        <v>337</v>
      </c>
      <c r="C12" s="464"/>
      <c r="D12" s="464"/>
      <c r="E12" s="464"/>
      <c r="F12" s="457"/>
      <c r="G12" s="453"/>
      <c r="H12" s="455"/>
      <c r="I12" s="469">
        <v>164.03</v>
      </c>
      <c r="J12" s="470"/>
      <c r="K12" s="87">
        <v>1</v>
      </c>
      <c r="L12" s="88">
        <f t="shared" ref="L12" si="0">+I12/K12</f>
        <v>164.03</v>
      </c>
    </row>
    <row r="13" spans="1:13" ht="8.4499999999999993" customHeight="1">
      <c r="A13" s="471"/>
      <c r="B13" s="471"/>
      <c r="C13" s="471"/>
      <c r="D13" s="471"/>
      <c r="E13" s="471"/>
      <c r="F13" s="471"/>
      <c r="G13" s="471"/>
      <c r="H13" s="471"/>
      <c r="I13" s="471"/>
      <c r="J13" s="472"/>
      <c r="K13" s="85" t="s">
        <v>338</v>
      </c>
      <c r="L13" s="91">
        <f>SUM(L5:L12)</f>
        <v>164.03</v>
      </c>
    </row>
    <row r="14" spans="1:13" ht="8.4499999999999993" customHeight="1">
      <c r="A14" s="458" t="s">
        <v>339</v>
      </c>
      <c r="B14" s="458"/>
      <c r="C14" s="458"/>
      <c r="D14" s="458"/>
      <c r="E14" s="458"/>
      <c r="F14" s="458"/>
      <c r="G14" s="458"/>
      <c r="H14" s="458"/>
      <c r="I14" s="458"/>
      <c r="J14" s="458"/>
      <c r="K14" s="458"/>
      <c r="L14" s="458"/>
    </row>
    <row r="15" spans="1:13" ht="8.4499999999999993" customHeight="1">
      <c r="A15" s="85" t="s">
        <v>325</v>
      </c>
      <c r="B15" s="459" t="s">
        <v>326</v>
      </c>
      <c r="C15" s="460"/>
      <c r="D15" s="460"/>
      <c r="E15" s="460"/>
      <c r="F15" s="461"/>
      <c r="G15" s="459" t="s">
        <v>340</v>
      </c>
      <c r="H15" s="461"/>
      <c r="I15" s="462" t="s">
        <v>341</v>
      </c>
      <c r="J15" s="463"/>
      <c r="K15" s="85" t="s">
        <v>342</v>
      </c>
      <c r="L15" s="85" t="s">
        <v>330</v>
      </c>
    </row>
    <row r="16" spans="1:13" ht="8.4499999999999993" customHeight="1">
      <c r="A16" s="86"/>
      <c r="B16" s="456"/>
      <c r="C16" s="464"/>
      <c r="D16" s="464"/>
      <c r="E16" s="464"/>
      <c r="F16" s="457"/>
      <c r="G16" s="465"/>
      <c r="H16" s="466"/>
      <c r="I16" s="467"/>
      <c r="J16" s="468"/>
      <c r="K16" s="87"/>
      <c r="L16" s="88"/>
    </row>
    <row r="17" spans="1:12" ht="8.4499999999999993" customHeight="1">
      <c r="A17" s="89"/>
      <c r="B17" s="453"/>
      <c r="C17" s="454"/>
      <c r="D17" s="454"/>
      <c r="E17" s="454"/>
      <c r="F17" s="455"/>
      <c r="G17" s="453"/>
      <c r="H17" s="455"/>
      <c r="I17" s="456"/>
      <c r="J17" s="457"/>
      <c r="K17" s="89"/>
      <c r="L17" s="86"/>
    </row>
    <row r="18" spans="1:12" ht="8.4499999999999993" customHeight="1">
      <c r="A18" s="89"/>
      <c r="B18" s="453"/>
      <c r="C18" s="454"/>
      <c r="D18" s="454"/>
      <c r="E18" s="454"/>
      <c r="F18" s="455"/>
      <c r="G18" s="453"/>
      <c r="H18" s="455"/>
      <c r="I18" s="456"/>
      <c r="J18" s="457"/>
      <c r="K18" s="89"/>
      <c r="L18" s="86"/>
    </row>
    <row r="19" spans="1:12" ht="8.4499999999999993" customHeight="1">
      <c r="A19" s="89"/>
      <c r="B19" s="453"/>
      <c r="C19" s="454"/>
      <c r="D19" s="454"/>
      <c r="E19" s="454"/>
      <c r="F19" s="455"/>
      <c r="G19" s="453"/>
      <c r="H19" s="455"/>
      <c r="I19" s="456"/>
      <c r="J19" s="457"/>
      <c r="K19" s="89"/>
      <c r="L19" s="86"/>
    </row>
    <row r="20" spans="1:12" ht="8.4499999999999993" customHeight="1">
      <c r="A20" s="89"/>
      <c r="B20" s="453"/>
      <c r="C20" s="454"/>
      <c r="D20" s="454"/>
      <c r="E20" s="454"/>
      <c r="F20" s="455"/>
      <c r="G20" s="453"/>
      <c r="H20" s="455"/>
      <c r="I20" s="456"/>
      <c r="J20" s="457"/>
      <c r="K20" s="89"/>
      <c r="L20" s="86"/>
    </row>
    <row r="21" spans="1:12" ht="8.4499999999999993" customHeight="1">
      <c r="A21" s="89"/>
      <c r="B21" s="453"/>
      <c r="C21" s="454"/>
      <c r="D21" s="454"/>
      <c r="E21" s="454"/>
      <c r="F21" s="455"/>
      <c r="G21" s="453"/>
      <c r="H21" s="455"/>
      <c r="I21" s="456"/>
      <c r="J21" s="457"/>
      <c r="K21" s="89"/>
      <c r="L21" s="86"/>
    </row>
    <row r="22" spans="1:12" ht="8.4499999999999993" customHeight="1">
      <c r="A22" s="89"/>
      <c r="B22" s="453"/>
      <c r="C22" s="454"/>
      <c r="D22" s="454"/>
      <c r="E22" s="454"/>
      <c r="F22" s="455"/>
      <c r="G22" s="453"/>
      <c r="H22" s="455"/>
      <c r="I22" s="456"/>
      <c r="J22" s="457"/>
      <c r="K22" s="89"/>
      <c r="L22" s="86"/>
    </row>
    <row r="23" spans="1:12" ht="8.4499999999999993" customHeight="1">
      <c r="A23" s="89"/>
      <c r="B23" s="453"/>
      <c r="C23" s="454"/>
      <c r="D23" s="454"/>
      <c r="E23" s="454"/>
      <c r="F23" s="455"/>
      <c r="G23" s="453"/>
      <c r="H23" s="455"/>
      <c r="I23" s="456"/>
      <c r="J23" s="457"/>
      <c r="K23" s="89"/>
      <c r="L23" s="86"/>
    </row>
    <row r="24" spans="1:12" ht="8.4499999999999993" customHeight="1">
      <c r="A24" s="89"/>
      <c r="B24" s="453"/>
      <c r="C24" s="454"/>
      <c r="D24" s="454"/>
      <c r="E24" s="454"/>
      <c r="F24" s="455"/>
      <c r="G24" s="453"/>
      <c r="H24" s="455"/>
      <c r="I24" s="456"/>
      <c r="J24" s="457"/>
      <c r="K24" s="89"/>
      <c r="L24" s="86"/>
    </row>
    <row r="25" spans="1:12" ht="8.4499999999999993" customHeight="1">
      <c r="A25" s="89"/>
      <c r="B25" s="453"/>
      <c r="C25" s="454"/>
      <c r="D25" s="454"/>
      <c r="E25" s="454"/>
      <c r="F25" s="455"/>
      <c r="G25" s="453"/>
      <c r="H25" s="455"/>
      <c r="I25" s="456"/>
      <c r="J25" s="457"/>
      <c r="K25" s="89"/>
      <c r="L25" s="86"/>
    </row>
    <row r="26" spans="1:12" ht="8.4499999999999993" customHeight="1">
      <c r="A26" s="89"/>
      <c r="B26" s="453"/>
      <c r="C26" s="454"/>
      <c r="D26" s="454"/>
      <c r="E26" s="454"/>
      <c r="F26" s="455"/>
      <c r="G26" s="453"/>
      <c r="H26" s="455"/>
      <c r="I26" s="456"/>
      <c r="J26" s="457"/>
      <c r="K26" s="89"/>
      <c r="L26" s="86"/>
    </row>
    <row r="27" spans="1:12" ht="8.4499999999999993" customHeight="1">
      <c r="A27" s="89"/>
      <c r="B27" s="453"/>
      <c r="C27" s="454"/>
      <c r="D27" s="454"/>
      <c r="E27" s="454"/>
      <c r="F27" s="455"/>
      <c r="G27" s="453"/>
      <c r="H27" s="455"/>
      <c r="I27" s="456"/>
      <c r="J27" s="457"/>
      <c r="K27" s="89"/>
      <c r="L27" s="86"/>
    </row>
    <row r="28" spans="1:12" ht="8.4499999999999993" customHeight="1">
      <c r="A28" s="89"/>
      <c r="B28" s="453"/>
      <c r="C28" s="454"/>
      <c r="D28" s="454"/>
      <c r="E28" s="454"/>
      <c r="F28" s="455"/>
      <c r="G28" s="453"/>
      <c r="H28" s="455"/>
      <c r="I28" s="456"/>
      <c r="J28" s="457"/>
      <c r="K28" s="89"/>
      <c r="L28" s="86"/>
    </row>
    <row r="29" spans="1:12" ht="8.4499999999999993" customHeight="1">
      <c r="A29" s="89"/>
      <c r="B29" s="453"/>
      <c r="C29" s="454"/>
      <c r="D29" s="454"/>
      <c r="E29" s="454"/>
      <c r="F29" s="455"/>
      <c r="G29" s="453"/>
      <c r="H29" s="455"/>
      <c r="I29" s="456"/>
      <c r="J29" s="457"/>
      <c r="K29" s="89"/>
      <c r="L29" s="86"/>
    </row>
    <row r="30" spans="1:12" ht="8.4499999999999993" customHeight="1">
      <c r="A30" s="89"/>
      <c r="B30" s="453"/>
      <c r="C30" s="454"/>
      <c r="D30" s="454"/>
      <c r="E30" s="454"/>
      <c r="F30" s="455"/>
      <c r="G30" s="453"/>
      <c r="H30" s="455"/>
      <c r="I30" s="456"/>
      <c r="J30" s="457"/>
      <c r="K30" s="89"/>
      <c r="L30" s="86"/>
    </row>
    <row r="31" spans="1:12" ht="8.4499999999999993" customHeight="1">
      <c r="A31" s="471"/>
      <c r="B31" s="471"/>
      <c r="C31" s="471"/>
      <c r="D31" s="471"/>
      <c r="E31" s="471"/>
      <c r="F31" s="471"/>
      <c r="G31" s="471"/>
      <c r="H31" s="471"/>
      <c r="I31" s="471"/>
      <c r="J31" s="472"/>
      <c r="K31" s="85" t="s">
        <v>338</v>
      </c>
      <c r="L31" s="91">
        <f>SUM(L16:L30)</f>
        <v>0</v>
      </c>
    </row>
    <row r="32" spans="1:12" ht="8.4499999999999993" customHeight="1">
      <c r="A32" s="458" t="s">
        <v>346</v>
      </c>
      <c r="B32" s="458"/>
      <c r="C32" s="458"/>
      <c r="D32" s="458"/>
      <c r="E32" s="458"/>
      <c r="F32" s="458"/>
      <c r="G32" s="458"/>
      <c r="H32" s="458"/>
      <c r="I32" s="458"/>
      <c r="J32" s="458"/>
      <c r="K32" s="458"/>
      <c r="L32" s="458"/>
    </row>
    <row r="33" spans="1:12" ht="16.5" customHeight="1">
      <c r="A33" s="92" t="s">
        <v>325</v>
      </c>
      <c r="B33" s="475" t="s">
        <v>347</v>
      </c>
      <c r="C33" s="476"/>
      <c r="D33" s="477" t="s">
        <v>348</v>
      </c>
      <c r="E33" s="478"/>
      <c r="F33" s="479"/>
      <c r="G33" s="459" t="s">
        <v>349</v>
      </c>
      <c r="H33" s="461"/>
      <c r="I33" s="459" t="s">
        <v>350</v>
      </c>
      <c r="J33" s="461"/>
      <c r="K33" s="85" t="s">
        <v>351</v>
      </c>
      <c r="L33" s="85" t="s">
        <v>330</v>
      </c>
    </row>
    <row r="34" spans="1:12" ht="8.4499999999999993" customHeight="1">
      <c r="A34" s="93"/>
      <c r="B34" s="456"/>
      <c r="C34" s="457"/>
      <c r="D34" s="473"/>
      <c r="E34" s="492"/>
      <c r="F34" s="474"/>
      <c r="G34" s="473"/>
      <c r="H34" s="474"/>
      <c r="I34" s="473"/>
      <c r="J34" s="474"/>
      <c r="K34" s="88"/>
      <c r="L34" s="88"/>
    </row>
    <row r="35" spans="1:12" ht="8.4499999999999993" customHeight="1">
      <c r="A35" s="89"/>
      <c r="B35" s="453"/>
      <c r="C35" s="455"/>
      <c r="D35" s="453"/>
      <c r="E35" s="454"/>
      <c r="F35" s="455"/>
      <c r="G35" s="453"/>
      <c r="H35" s="455"/>
      <c r="I35" s="473"/>
      <c r="J35" s="474"/>
      <c r="K35" s="86"/>
      <c r="L35" s="86"/>
    </row>
    <row r="36" spans="1:12" ht="8.4499999999999993" customHeight="1">
      <c r="A36" s="471"/>
      <c r="B36" s="471"/>
      <c r="C36" s="471"/>
      <c r="D36" s="471"/>
      <c r="E36" s="471"/>
      <c r="F36" s="471"/>
      <c r="G36" s="471"/>
      <c r="H36" s="471"/>
      <c r="I36" s="471"/>
      <c r="J36" s="472"/>
      <c r="K36" s="85" t="s">
        <v>338</v>
      </c>
      <c r="L36" s="91">
        <f>SUM(L34:L35)</f>
        <v>0</v>
      </c>
    </row>
    <row r="37" spans="1:12" ht="8.4499999999999993" customHeight="1">
      <c r="A37" s="458" t="s">
        <v>355</v>
      </c>
      <c r="B37" s="458"/>
      <c r="C37" s="458"/>
      <c r="D37" s="458"/>
      <c r="E37" s="458"/>
      <c r="F37" s="458"/>
      <c r="G37" s="458"/>
      <c r="H37" s="458"/>
      <c r="I37" s="458"/>
      <c r="J37" s="458"/>
      <c r="K37" s="458"/>
      <c r="L37" s="458"/>
    </row>
    <row r="38" spans="1:12" ht="8.4499999999999993" customHeight="1">
      <c r="A38" s="92" t="s">
        <v>325</v>
      </c>
      <c r="B38" s="459" t="s">
        <v>356</v>
      </c>
      <c r="C38" s="460"/>
      <c r="D38" s="460"/>
      <c r="E38" s="460"/>
      <c r="F38" s="461"/>
      <c r="G38" s="459" t="s">
        <v>340</v>
      </c>
      <c r="H38" s="461"/>
      <c r="I38" s="462" t="s">
        <v>357</v>
      </c>
      <c r="J38" s="463"/>
      <c r="K38" s="85" t="s">
        <v>329</v>
      </c>
      <c r="L38" s="85" t="s">
        <v>330</v>
      </c>
    </row>
    <row r="39" spans="1:12" ht="8.4499999999999993" customHeight="1">
      <c r="A39" s="93" t="s">
        <v>358</v>
      </c>
      <c r="B39" s="456" t="s">
        <v>359</v>
      </c>
      <c r="C39" s="464"/>
      <c r="D39" s="464"/>
      <c r="E39" s="464"/>
      <c r="F39" s="457"/>
      <c r="G39" s="465" t="s">
        <v>360</v>
      </c>
      <c r="H39" s="466"/>
      <c r="I39" s="467">
        <v>456258.19</v>
      </c>
      <c r="J39" s="468"/>
      <c r="K39" s="87">
        <v>141.3014645325444</v>
      </c>
      <c r="L39" s="88">
        <f>+I39/K39</f>
        <v>3228.9700004837182</v>
      </c>
    </row>
    <row r="40" spans="1:12" ht="8.4499999999999993" customHeight="1">
      <c r="A40" s="89"/>
      <c r="B40" s="453"/>
      <c r="C40" s="454"/>
      <c r="D40" s="454"/>
      <c r="E40" s="454"/>
      <c r="F40" s="455"/>
      <c r="G40" s="453"/>
      <c r="H40" s="455"/>
      <c r="I40" s="456"/>
      <c r="J40" s="457"/>
      <c r="K40" s="89"/>
      <c r="L40" s="86"/>
    </row>
    <row r="41" spans="1:12" ht="8.4499999999999993" customHeight="1">
      <c r="A41" s="89"/>
      <c r="B41" s="453"/>
      <c r="C41" s="454"/>
      <c r="D41" s="454"/>
      <c r="E41" s="454"/>
      <c r="F41" s="455"/>
      <c r="G41" s="453"/>
      <c r="H41" s="455"/>
      <c r="I41" s="456"/>
      <c r="J41" s="457"/>
      <c r="K41" s="89"/>
      <c r="L41" s="86"/>
    </row>
    <row r="42" spans="1:12" ht="8.4499999999999993" customHeight="1">
      <c r="A42" s="471"/>
      <c r="B42" s="471"/>
      <c r="C42" s="471"/>
      <c r="D42" s="471"/>
      <c r="E42" s="471"/>
      <c r="F42" s="471"/>
      <c r="G42" s="471"/>
      <c r="H42" s="471"/>
      <c r="I42" s="471"/>
      <c r="J42" s="472"/>
      <c r="K42" s="85" t="s">
        <v>338</v>
      </c>
      <c r="L42" s="91">
        <f>SUM(L39:L41)</f>
        <v>3228.9700004837182</v>
      </c>
    </row>
    <row r="43" spans="1:12" ht="8.4499999999999993" customHeight="1">
      <c r="A43" s="482" t="s">
        <v>361</v>
      </c>
      <c r="B43" s="483"/>
      <c r="C43" s="483"/>
      <c r="D43" s="483"/>
      <c r="E43" s="484"/>
      <c r="F43" s="485">
        <f>+L42+L36+L31+L13</f>
        <v>3393.0000004837184</v>
      </c>
      <c r="G43" s="486"/>
      <c r="H43" s="486"/>
      <c r="I43" s="487"/>
    </row>
  </sheetData>
  <mergeCells count="117">
    <mergeCell ref="A42:J42"/>
    <mergeCell ref="A43:E43"/>
    <mergeCell ref="F43:I43"/>
    <mergeCell ref="B40:F40"/>
    <mergeCell ref="G40:H40"/>
    <mergeCell ref="I40:J40"/>
    <mergeCell ref="B41:F41"/>
    <mergeCell ref="G41:H41"/>
    <mergeCell ref="I41:J41"/>
    <mergeCell ref="A36:J36"/>
    <mergeCell ref="A37:L37"/>
    <mergeCell ref="B38:F38"/>
    <mergeCell ref="G38:H38"/>
    <mergeCell ref="I38:J38"/>
    <mergeCell ref="B39:F39"/>
    <mergeCell ref="G39:H39"/>
    <mergeCell ref="I39:J39"/>
    <mergeCell ref="B34:C34"/>
    <mergeCell ref="D34:F34"/>
    <mergeCell ref="G34:H34"/>
    <mergeCell ref="I34:J34"/>
    <mergeCell ref="B35:C35"/>
    <mergeCell ref="D35:F35"/>
    <mergeCell ref="G35:H35"/>
    <mergeCell ref="I35:J35"/>
    <mergeCell ref="B30:F30"/>
    <mergeCell ref="G30:H30"/>
    <mergeCell ref="I30:J30"/>
    <mergeCell ref="A31:J31"/>
    <mergeCell ref="A32:L32"/>
    <mergeCell ref="B33:C33"/>
    <mergeCell ref="D33:F33"/>
    <mergeCell ref="G33:H33"/>
    <mergeCell ref="I33:J33"/>
    <mergeCell ref="B28:F28"/>
    <mergeCell ref="G28:H28"/>
    <mergeCell ref="I28:J28"/>
    <mergeCell ref="B29:F29"/>
    <mergeCell ref="G29:H29"/>
    <mergeCell ref="I29:J29"/>
    <mergeCell ref="B26:F26"/>
    <mergeCell ref="G26:H26"/>
    <mergeCell ref="I26:J26"/>
    <mergeCell ref="B27:F27"/>
    <mergeCell ref="G27:H27"/>
    <mergeCell ref="I27:J27"/>
    <mergeCell ref="B24:F24"/>
    <mergeCell ref="G24:H24"/>
    <mergeCell ref="I24:J24"/>
    <mergeCell ref="B25:F25"/>
    <mergeCell ref="G25:H25"/>
    <mergeCell ref="I25:J25"/>
    <mergeCell ref="B22:F22"/>
    <mergeCell ref="G22:H22"/>
    <mergeCell ref="I22:J22"/>
    <mergeCell ref="B23:F23"/>
    <mergeCell ref="G23:H23"/>
    <mergeCell ref="I23:J23"/>
    <mergeCell ref="B20:F20"/>
    <mergeCell ref="G20:H20"/>
    <mergeCell ref="I20:J20"/>
    <mergeCell ref="B21:F21"/>
    <mergeCell ref="G21:H21"/>
    <mergeCell ref="I21:J21"/>
    <mergeCell ref="B18:F18"/>
    <mergeCell ref="G18:H18"/>
    <mergeCell ref="I18:J18"/>
    <mergeCell ref="B19:F19"/>
    <mergeCell ref="G19:H19"/>
    <mergeCell ref="I19:J19"/>
    <mergeCell ref="B16:F16"/>
    <mergeCell ref="G16:H16"/>
    <mergeCell ref="I16:J16"/>
    <mergeCell ref="B17:F17"/>
    <mergeCell ref="G17:H17"/>
    <mergeCell ref="I17:J17"/>
    <mergeCell ref="B12:F12"/>
    <mergeCell ref="G12:H12"/>
    <mergeCell ref="I12:J12"/>
    <mergeCell ref="A13:J13"/>
    <mergeCell ref="A14:L14"/>
    <mergeCell ref="B15:F15"/>
    <mergeCell ref="G15:H15"/>
    <mergeCell ref="I15:J15"/>
    <mergeCell ref="B10:F10"/>
    <mergeCell ref="G10:H10"/>
    <mergeCell ref="I10:J10"/>
    <mergeCell ref="B11:F11"/>
    <mergeCell ref="G11:H11"/>
    <mergeCell ref="I11:J11"/>
    <mergeCell ref="B8:F8"/>
    <mergeCell ref="G8:H8"/>
    <mergeCell ref="I8:J8"/>
    <mergeCell ref="B9:F9"/>
    <mergeCell ref="G9:H9"/>
    <mergeCell ref="I9:J9"/>
    <mergeCell ref="B7:F7"/>
    <mergeCell ref="G7:H7"/>
    <mergeCell ref="I7:J7"/>
    <mergeCell ref="A3:L3"/>
    <mergeCell ref="B4:F4"/>
    <mergeCell ref="G4:H4"/>
    <mergeCell ref="I4:J4"/>
    <mergeCell ref="B5:F5"/>
    <mergeCell ref="G5:H5"/>
    <mergeCell ref="I5:J5"/>
    <mergeCell ref="A1:B1"/>
    <mergeCell ref="C1:D1"/>
    <mergeCell ref="E1:G1"/>
    <mergeCell ref="H1:L1"/>
    <mergeCell ref="A2:B2"/>
    <mergeCell ref="C2:D2"/>
    <mergeCell ref="E2:G2"/>
    <mergeCell ref="H2:M2"/>
    <mergeCell ref="B6:F6"/>
    <mergeCell ref="G6:H6"/>
    <mergeCell ref="I6:J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477B-D502-44A1-8DDC-D6552F032676}">
  <dimension ref="A1:M43"/>
  <sheetViews>
    <sheetView workbookViewId="0">
      <selection activeCell="L46" sqref="L46"/>
    </sheetView>
  </sheetViews>
  <sheetFormatPr baseColWidth="10" defaultColWidth="8.85546875" defaultRowHeight="12.75"/>
  <cols>
    <col min="1" max="1" width="6.85546875" style="84" customWidth="1"/>
    <col min="2" max="2" width="6" style="84" customWidth="1"/>
    <col min="3" max="3" width="11.7109375" style="84" customWidth="1"/>
    <col min="4" max="4" width="3.28515625" style="84" customWidth="1"/>
    <col min="5" max="5" width="4.7109375" style="84" customWidth="1"/>
    <col min="6" max="6" width="2.7109375" style="84" customWidth="1"/>
    <col min="7" max="7" width="6.85546875" style="84" customWidth="1"/>
    <col min="8" max="8" width="4.28515625" style="84" customWidth="1"/>
    <col min="9" max="9" width="2.28515625" style="84" customWidth="1"/>
    <col min="10" max="10" width="13.140625" style="84" customWidth="1"/>
    <col min="11" max="11" width="17.28515625" style="84" customWidth="1"/>
    <col min="12" max="12" width="16.42578125" style="84" customWidth="1"/>
    <col min="13" max="13" width="30.85546875" style="84" customWidth="1"/>
    <col min="14" max="16384" width="8.85546875" style="84"/>
  </cols>
  <sheetData>
    <row r="1" spans="1:13" ht="17.45" customHeight="1">
      <c r="A1" s="449" t="s">
        <v>319</v>
      </c>
      <c r="B1" s="449"/>
      <c r="C1" s="450">
        <v>1.5</v>
      </c>
      <c r="D1" s="450"/>
      <c r="E1" s="451" t="s">
        <v>320</v>
      </c>
      <c r="F1" s="451"/>
      <c r="G1" s="451"/>
      <c r="H1" s="488" t="e">
        <f>+'Presupuesto '!#REF!</f>
        <v>#REF!</v>
      </c>
      <c r="I1" s="491"/>
      <c r="J1" s="491"/>
      <c r="K1" s="491"/>
      <c r="L1" s="491"/>
      <c r="M1" s="98"/>
    </row>
    <row r="2" spans="1:13" ht="10.35" customHeight="1">
      <c r="A2" s="449" t="s">
        <v>321</v>
      </c>
      <c r="B2" s="449"/>
      <c r="C2" s="450" t="s">
        <v>322</v>
      </c>
      <c r="D2" s="450"/>
      <c r="E2" s="451" t="s">
        <v>323</v>
      </c>
      <c r="F2" s="451"/>
      <c r="G2" s="451"/>
      <c r="H2" s="452"/>
      <c r="I2" s="452"/>
      <c r="J2" s="452"/>
      <c r="K2" s="452"/>
      <c r="L2" s="452"/>
      <c r="M2" s="452"/>
    </row>
    <row r="3" spans="1:13" ht="8.4499999999999993" customHeight="1">
      <c r="A3" s="458" t="s">
        <v>324</v>
      </c>
      <c r="B3" s="458"/>
      <c r="C3" s="458"/>
      <c r="D3" s="458"/>
      <c r="E3" s="458"/>
      <c r="F3" s="458"/>
      <c r="G3" s="458"/>
      <c r="H3" s="458"/>
      <c r="I3" s="458"/>
      <c r="J3" s="458"/>
      <c r="K3" s="458"/>
      <c r="L3" s="458"/>
    </row>
    <row r="4" spans="1:13" ht="8.4499999999999993" customHeight="1">
      <c r="A4" s="85" t="s">
        <v>325</v>
      </c>
      <c r="B4" s="459" t="s">
        <v>326</v>
      </c>
      <c r="C4" s="460"/>
      <c r="D4" s="460"/>
      <c r="E4" s="460"/>
      <c r="F4" s="461"/>
      <c r="G4" s="459" t="s">
        <v>327</v>
      </c>
      <c r="H4" s="461"/>
      <c r="I4" s="462" t="s">
        <v>328</v>
      </c>
      <c r="J4" s="463"/>
      <c r="K4" s="85" t="s">
        <v>329</v>
      </c>
      <c r="L4" s="85" t="s">
        <v>330</v>
      </c>
    </row>
    <row r="5" spans="1:13" ht="8.4499999999999993" customHeight="1">
      <c r="A5" s="86"/>
      <c r="B5" s="456"/>
      <c r="C5" s="464"/>
      <c r="D5" s="464"/>
      <c r="E5" s="464"/>
      <c r="F5" s="457"/>
      <c r="G5" s="489"/>
      <c r="H5" s="490"/>
      <c r="I5" s="467"/>
      <c r="J5" s="468"/>
      <c r="K5" s="87"/>
      <c r="L5" s="88"/>
    </row>
    <row r="6" spans="1:13" ht="8.4499999999999993" customHeight="1">
      <c r="A6" s="89"/>
      <c r="B6" s="453"/>
      <c r="C6" s="454"/>
      <c r="D6" s="454"/>
      <c r="E6" s="454"/>
      <c r="F6" s="455"/>
      <c r="G6" s="453"/>
      <c r="H6" s="455"/>
      <c r="I6" s="456"/>
      <c r="J6" s="457"/>
      <c r="K6" s="89"/>
      <c r="L6" s="88"/>
    </row>
    <row r="7" spans="1:13" ht="8.4499999999999993" customHeight="1">
      <c r="A7" s="89"/>
      <c r="B7" s="453"/>
      <c r="C7" s="454"/>
      <c r="D7" s="454"/>
      <c r="E7" s="454"/>
      <c r="F7" s="455"/>
      <c r="G7" s="453"/>
      <c r="H7" s="455"/>
      <c r="I7" s="456"/>
      <c r="J7" s="457"/>
      <c r="K7" s="89"/>
      <c r="L7" s="88"/>
    </row>
    <row r="8" spans="1:13" ht="8.4499999999999993" customHeight="1">
      <c r="A8" s="89"/>
      <c r="B8" s="453"/>
      <c r="C8" s="454"/>
      <c r="D8" s="454"/>
      <c r="E8" s="454"/>
      <c r="F8" s="455"/>
      <c r="G8" s="453"/>
      <c r="H8" s="455"/>
      <c r="I8" s="456"/>
      <c r="J8" s="457"/>
      <c r="K8" s="89"/>
      <c r="L8" s="88"/>
    </row>
    <row r="9" spans="1:13" ht="8.4499999999999993" customHeight="1">
      <c r="A9" s="89"/>
      <c r="B9" s="453"/>
      <c r="C9" s="454"/>
      <c r="D9" s="454"/>
      <c r="E9" s="454"/>
      <c r="F9" s="455"/>
      <c r="G9" s="453"/>
      <c r="H9" s="455"/>
      <c r="I9" s="456"/>
      <c r="J9" s="457"/>
      <c r="K9" s="89"/>
      <c r="L9" s="88"/>
    </row>
    <row r="10" spans="1:13" ht="8.4499999999999993" customHeight="1">
      <c r="A10" s="89"/>
      <c r="B10" s="453"/>
      <c r="C10" s="454"/>
      <c r="D10" s="454"/>
      <c r="E10" s="454"/>
      <c r="F10" s="455"/>
      <c r="G10" s="453"/>
      <c r="H10" s="455"/>
      <c r="I10" s="456"/>
      <c r="J10" s="457"/>
      <c r="K10" s="89"/>
      <c r="L10" s="88"/>
    </row>
    <row r="11" spans="1:13" ht="8.4499999999999993" customHeight="1">
      <c r="A11" s="89"/>
      <c r="B11" s="453"/>
      <c r="C11" s="454"/>
      <c r="D11" s="454"/>
      <c r="E11" s="454"/>
      <c r="F11" s="455"/>
      <c r="G11" s="453"/>
      <c r="H11" s="455"/>
      <c r="I11" s="456"/>
      <c r="J11" s="457"/>
      <c r="K11" s="89"/>
      <c r="L11" s="88"/>
    </row>
    <row r="12" spans="1:13" ht="8.4499999999999993" customHeight="1">
      <c r="A12" s="86"/>
      <c r="B12" s="456"/>
      <c r="C12" s="464"/>
      <c r="D12" s="464"/>
      <c r="E12" s="464"/>
      <c r="F12" s="457"/>
      <c r="G12" s="453"/>
      <c r="H12" s="455"/>
      <c r="I12" s="469"/>
      <c r="J12" s="470"/>
      <c r="K12" s="87"/>
      <c r="L12" s="88"/>
    </row>
    <row r="13" spans="1:13" ht="8.4499999999999993" customHeight="1">
      <c r="A13" s="471"/>
      <c r="B13" s="471"/>
      <c r="C13" s="471"/>
      <c r="D13" s="471"/>
      <c r="E13" s="471"/>
      <c r="F13" s="471"/>
      <c r="G13" s="471"/>
      <c r="H13" s="471"/>
      <c r="I13" s="471"/>
      <c r="J13" s="472"/>
      <c r="K13" s="85" t="s">
        <v>338</v>
      </c>
      <c r="L13" s="91">
        <f>SUM(L5:L12)</f>
        <v>0</v>
      </c>
    </row>
    <row r="14" spans="1:13" ht="8.4499999999999993" customHeight="1">
      <c r="A14" s="458" t="s">
        <v>339</v>
      </c>
      <c r="B14" s="458"/>
      <c r="C14" s="458"/>
      <c r="D14" s="458"/>
      <c r="E14" s="458"/>
      <c r="F14" s="458"/>
      <c r="G14" s="458"/>
      <c r="H14" s="458"/>
      <c r="I14" s="458"/>
      <c r="J14" s="458"/>
      <c r="K14" s="458"/>
      <c r="L14" s="458"/>
    </row>
    <row r="15" spans="1:13" ht="8.4499999999999993" customHeight="1">
      <c r="A15" s="85" t="s">
        <v>325</v>
      </c>
      <c r="B15" s="459" t="s">
        <v>326</v>
      </c>
      <c r="C15" s="460"/>
      <c r="D15" s="460"/>
      <c r="E15" s="460"/>
      <c r="F15" s="461"/>
      <c r="G15" s="459" t="s">
        <v>340</v>
      </c>
      <c r="H15" s="461"/>
      <c r="I15" s="462" t="s">
        <v>341</v>
      </c>
      <c r="J15" s="463"/>
      <c r="K15" s="85" t="s">
        <v>342</v>
      </c>
      <c r="L15" s="85" t="s">
        <v>330</v>
      </c>
    </row>
    <row r="16" spans="1:13" ht="8.4499999999999993" customHeight="1">
      <c r="A16" s="86" t="s">
        <v>343</v>
      </c>
      <c r="B16" s="456" t="s">
        <v>344</v>
      </c>
      <c r="C16" s="464"/>
      <c r="D16" s="464"/>
      <c r="E16" s="464"/>
      <c r="F16" s="457"/>
      <c r="G16" s="465" t="s">
        <v>345</v>
      </c>
      <c r="H16" s="466"/>
      <c r="I16" s="467">
        <v>12599</v>
      </c>
      <c r="J16" s="468"/>
      <c r="K16" s="87">
        <v>1</v>
      </c>
      <c r="L16" s="88">
        <f>+I16/K16</f>
        <v>12599</v>
      </c>
    </row>
    <row r="17" spans="1:12" ht="8.4499999999999993" customHeight="1">
      <c r="A17" s="89"/>
      <c r="B17" s="453"/>
      <c r="C17" s="454"/>
      <c r="D17" s="454"/>
      <c r="E17" s="454"/>
      <c r="F17" s="455"/>
      <c r="G17" s="453"/>
      <c r="H17" s="455"/>
      <c r="I17" s="456"/>
      <c r="J17" s="457"/>
      <c r="K17" s="89"/>
      <c r="L17" s="86"/>
    </row>
    <row r="18" spans="1:12" ht="8.4499999999999993" customHeight="1">
      <c r="A18" s="89"/>
      <c r="B18" s="453"/>
      <c r="C18" s="454"/>
      <c r="D18" s="454"/>
      <c r="E18" s="454"/>
      <c r="F18" s="455"/>
      <c r="G18" s="453"/>
      <c r="H18" s="455"/>
      <c r="I18" s="456"/>
      <c r="J18" s="457"/>
      <c r="K18" s="89"/>
      <c r="L18" s="86"/>
    </row>
    <row r="19" spans="1:12" ht="8.4499999999999993" customHeight="1">
      <c r="A19" s="89"/>
      <c r="B19" s="453"/>
      <c r="C19" s="454"/>
      <c r="D19" s="454"/>
      <c r="E19" s="454"/>
      <c r="F19" s="455"/>
      <c r="G19" s="453"/>
      <c r="H19" s="455"/>
      <c r="I19" s="456"/>
      <c r="J19" s="457"/>
      <c r="K19" s="89"/>
      <c r="L19" s="86"/>
    </row>
    <row r="20" spans="1:12" ht="8.4499999999999993" customHeight="1">
      <c r="A20" s="89"/>
      <c r="B20" s="453"/>
      <c r="C20" s="454"/>
      <c r="D20" s="454"/>
      <c r="E20" s="454"/>
      <c r="F20" s="455"/>
      <c r="G20" s="453"/>
      <c r="H20" s="455"/>
      <c r="I20" s="456"/>
      <c r="J20" s="457"/>
      <c r="K20" s="89"/>
      <c r="L20" s="86"/>
    </row>
    <row r="21" spans="1:12" ht="8.4499999999999993" customHeight="1">
      <c r="A21" s="89"/>
      <c r="B21" s="453"/>
      <c r="C21" s="454"/>
      <c r="D21" s="454"/>
      <c r="E21" s="454"/>
      <c r="F21" s="455"/>
      <c r="G21" s="453"/>
      <c r="H21" s="455"/>
      <c r="I21" s="456"/>
      <c r="J21" s="457"/>
      <c r="K21" s="89"/>
      <c r="L21" s="86"/>
    </row>
    <row r="22" spans="1:12" ht="8.4499999999999993" customHeight="1">
      <c r="A22" s="89"/>
      <c r="B22" s="453"/>
      <c r="C22" s="454"/>
      <c r="D22" s="454"/>
      <c r="E22" s="454"/>
      <c r="F22" s="455"/>
      <c r="G22" s="453"/>
      <c r="H22" s="455"/>
      <c r="I22" s="456"/>
      <c r="J22" s="457"/>
      <c r="K22" s="89"/>
      <c r="L22" s="86"/>
    </row>
    <row r="23" spans="1:12" ht="8.4499999999999993" customHeight="1">
      <c r="A23" s="89"/>
      <c r="B23" s="453"/>
      <c r="C23" s="454"/>
      <c r="D23" s="454"/>
      <c r="E23" s="454"/>
      <c r="F23" s="455"/>
      <c r="G23" s="453"/>
      <c r="H23" s="455"/>
      <c r="I23" s="456"/>
      <c r="J23" s="457"/>
      <c r="K23" s="89"/>
      <c r="L23" s="86"/>
    </row>
    <row r="24" spans="1:12" ht="8.4499999999999993" customHeight="1">
      <c r="A24" s="89"/>
      <c r="B24" s="453"/>
      <c r="C24" s="454"/>
      <c r="D24" s="454"/>
      <c r="E24" s="454"/>
      <c r="F24" s="455"/>
      <c r="G24" s="453"/>
      <c r="H24" s="455"/>
      <c r="I24" s="456"/>
      <c r="J24" s="457"/>
      <c r="K24" s="89"/>
      <c r="L24" s="86"/>
    </row>
    <row r="25" spans="1:12" ht="8.4499999999999993" customHeight="1">
      <c r="A25" s="89"/>
      <c r="B25" s="453"/>
      <c r="C25" s="454"/>
      <c r="D25" s="454"/>
      <c r="E25" s="454"/>
      <c r="F25" s="455"/>
      <c r="G25" s="453"/>
      <c r="H25" s="455"/>
      <c r="I25" s="456"/>
      <c r="J25" s="457"/>
      <c r="K25" s="89"/>
      <c r="L25" s="86"/>
    </row>
    <row r="26" spans="1:12" ht="8.4499999999999993" customHeight="1">
      <c r="A26" s="89"/>
      <c r="B26" s="453"/>
      <c r="C26" s="454"/>
      <c r="D26" s="454"/>
      <c r="E26" s="454"/>
      <c r="F26" s="455"/>
      <c r="G26" s="453"/>
      <c r="H26" s="455"/>
      <c r="I26" s="456"/>
      <c r="J26" s="457"/>
      <c r="K26" s="89"/>
      <c r="L26" s="86"/>
    </row>
    <row r="27" spans="1:12" ht="8.4499999999999993" customHeight="1">
      <c r="A27" s="89"/>
      <c r="B27" s="453"/>
      <c r="C27" s="454"/>
      <c r="D27" s="454"/>
      <c r="E27" s="454"/>
      <c r="F27" s="455"/>
      <c r="G27" s="453"/>
      <c r="H27" s="455"/>
      <c r="I27" s="456"/>
      <c r="J27" s="457"/>
      <c r="K27" s="89"/>
      <c r="L27" s="86"/>
    </row>
    <row r="28" spans="1:12" ht="8.4499999999999993" customHeight="1">
      <c r="A28" s="89"/>
      <c r="B28" s="453"/>
      <c r="C28" s="454"/>
      <c r="D28" s="454"/>
      <c r="E28" s="454"/>
      <c r="F28" s="455"/>
      <c r="G28" s="453"/>
      <c r="H28" s="455"/>
      <c r="I28" s="456"/>
      <c r="J28" s="457"/>
      <c r="K28" s="89"/>
      <c r="L28" s="86"/>
    </row>
    <row r="29" spans="1:12" ht="8.4499999999999993" customHeight="1">
      <c r="A29" s="89"/>
      <c r="B29" s="453"/>
      <c r="C29" s="454"/>
      <c r="D29" s="454"/>
      <c r="E29" s="454"/>
      <c r="F29" s="455"/>
      <c r="G29" s="453"/>
      <c r="H29" s="455"/>
      <c r="I29" s="456"/>
      <c r="J29" s="457"/>
      <c r="K29" s="89"/>
      <c r="L29" s="86"/>
    </row>
    <row r="30" spans="1:12" ht="8.4499999999999993" customHeight="1">
      <c r="A30" s="89"/>
      <c r="B30" s="453"/>
      <c r="C30" s="454"/>
      <c r="D30" s="454"/>
      <c r="E30" s="454"/>
      <c r="F30" s="455"/>
      <c r="G30" s="453"/>
      <c r="H30" s="455"/>
      <c r="I30" s="456"/>
      <c r="J30" s="457"/>
      <c r="K30" s="89"/>
      <c r="L30" s="86"/>
    </row>
    <row r="31" spans="1:12" ht="8.4499999999999993" customHeight="1">
      <c r="A31" s="471"/>
      <c r="B31" s="471"/>
      <c r="C31" s="471"/>
      <c r="D31" s="471"/>
      <c r="E31" s="471"/>
      <c r="F31" s="471"/>
      <c r="G31" s="471"/>
      <c r="H31" s="471"/>
      <c r="I31" s="471"/>
      <c r="J31" s="472"/>
      <c r="K31" s="85" t="s">
        <v>338</v>
      </c>
      <c r="L31" s="91">
        <f>SUM(L16:L30)</f>
        <v>12599</v>
      </c>
    </row>
    <row r="32" spans="1:12" ht="8.4499999999999993" customHeight="1">
      <c r="A32" s="458" t="s">
        <v>346</v>
      </c>
      <c r="B32" s="458"/>
      <c r="C32" s="458"/>
      <c r="D32" s="458"/>
      <c r="E32" s="458"/>
      <c r="F32" s="458"/>
      <c r="G32" s="458"/>
      <c r="H32" s="458"/>
      <c r="I32" s="458"/>
      <c r="J32" s="458"/>
      <c r="K32" s="458"/>
      <c r="L32" s="458"/>
    </row>
    <row r="33" spans="1:12" ht="16.5" customHeight="1">
      <c r="A33" s="92" t="s">
        <v>325</v>
      </c>
      <c r="B33" s="475" t="s">
        <v>347</v>
      </c>
      <c r="C33" s="476"/>
      <c r="D33" s="477" t="s">
        <v>348</v>
      </c>
      <c r="E33" s="478"/>
      <c r="F33" s="479"/>
      <c r="G33" s="459" t="s">
        <v>349</v>
      </c>
      <c r="H33" s="461"/>
      <c r="I33" s="459" t="s">
        <v>350</v>
      </c>
      <c r="J33" s="461"/>
      <c r="K33" s="85" t="s">
        <v>351</v>
      </c>
      <c r="L33" s="85" t="s">
        <v>330</v>
      </c>
    </row>
    <row r="34" spans="1:12" ht="8.4499999999999993" customHeight="1">
      <c r="A34" s="93"/>
      <c r="B34" s="456"/>
      <c r="C34" s="457"/>
      <c r="D34" s="473"/>
      <c r="E34" s="492"/>
      <c r="F34" s="474"/>
      <c r="G34" s="473"/>
      <c r="H34" s="474"/>
      <c r="I34" s="473"/>
      <c r="J34" s="474"/>
      <c r="K34" s="88"/>
      <c r="L34" s="88"/>
    </row>
    <row r="35" spans="1:12" ht="8.4499999999999993" customHeight="1">
      <c r="A35" s="89"/>
      <c r="B35" s="453"/>
      <c r="C35" s="455"/>
      <c r="D35" s="453"/>
      <c r="E35" s="454"/>
      <c r="F35" s="455"/>
      <c r="G35" s="453"/>
      <c r="H35" s="455"/>
      <c r="I35" s="473"/>
      <c r="J35" s="474"/>
      <c r="K35" s="86"/>
      <c r="L35" s="86"/>
    </row>
    <row r="36" spans="1:12" ht="8.4499999999999993" customHeight="1">
      <c r="A36" s="471"/>
      <c r="B36" s="471"/>
      <c r="C36" s="471"/>
      <c r="D36" s="471"/>
      <c r="E36" s="471"/>
      <c r="F36" s="471"/>
      <c r="G36" s="471"/>
      <c r="H36" s="471"/>
      <c r="I36" s="471"/>
      <c r="J36" s="472"/>
      <c r="K36" s="85" t="s">
        <v>338</v>
      </c>
      <c r="L36" s="91">
        <f>SUM(L34:L35)</f>
        <v>0</v>
      </c>
    </row>
    <row r="37" spans="1:12" ht="8.4499999999999993" customHeight="1">
      <c r="A37" s="458" t="s">
        <v>355</v>
      </c>
      <c r="B37" s="458"/>
      <c r="C37" s="458"/>
      <c r="D37" s="458"/>
      <c r="E37" s="458"/>
      <c r="F37" s="458"/>
      <c r="G37" s="458"/>
      <c r="H37" s="458"/>
      <c r="I37" s="458"/>
      <c r="J37" s="458"/>
      <c r="K37" s="458"/>
      <c r="L37" s="458"/>
    </row>
    <row r="38" spans="1:12" ht="8.4499999999999993" customHeight="1">
      <c r="A38" s="92" t="s">
        <v>325</v>
      </c>
      <c r="B38" s="459" t="s">
        <v>356</v>
      </c>
      <c r="C38" s="460"/>
      <c r="D38" s="460"/>
      <c r="E38" s="460"/>
      <c r="F38" s="461"/>
      <c r="G38" s="459" t="s">
        <v>340</v>
      </c>
      <c r="H38" s="461"/>
      <c r="I38" s="462" t="s">
        <v>357</v>
      </c>
      <c r="J38" s="463"/>
      <c r="K38" s="85" t="s">
        <v>329</v>
      </c>
      <c r="L38" s="85" t="s">
        <v>330</v>
      </c>
    </row>
    <row r="39" spans="1:12" ht="8.4499999999999993" customHeight="1">
      <c r="A39" s="93"/>
      <c r="B39" s="456"/>
      <c r="C39" s="464"/>
      <c r="D39" s="464"/>
      <c r="E39" s="464"/>
      <c r="F39" s="457"/>
      <c r="G39" s="465"/>
      <c r="H39" s="466"/>
      <c r="I39" s="467"/>
      <c r="J39" s="468"/>
      <c r="K39" s="87"/>
      <c r="L39" s="88"/>
    </row>
    <row r="40" spans="1:12" ht="8.4499999999999993" customHeight="1">
      <c r="A40" s="89"/>
      <c r="B40" s="453"/>
      <c r="C40" s="454"/>
      <c r="D40" s="454"/>
      <c r="E40" s="454"/>
      <c r="F40" s="455"/>
      <c r="G40" s="453"/>
      <c r="H40" s="455"/>
      <c r="I40" s="456"/>
      <c r="J40" s="457"/>
      <c r="K40" s="89"/>
      <c r="L40" s="86"/>
    </row>
    <row r="41" spans="1:12" ht="8.4499999999999993" customHeight="1">
      <c r="A41" s="89"/>
      <c r="B41" s="453"/>
      <c r="C41" s="454"/>
      <c r="D41" s="454"/>
      <c r="E41" s="454"/>
      <c r="F41" s="455"/>
      <c r="G41" s="453"/>
      <c r="H41" s="455"/>
      <c r="I41" s="456"/>
      <c r="J41" s="457"/>
      <c r="K41" s="89"/>
      <c r="L41" s="86"/>
    </row>
    <row r="42" spans="1:12" ht="8.4499999999999993" customHeight="1">
      <c r="A42" s="471"/>
      <c r="B42" s="471"/>
      <c r="C42" s="471"/>
      <c r="D42" s="471"/>
      <c r="E42" s="471"/>
      <c r="F42" s="471"/>
      <c r="G42" s="471"/>
      <c r="H42" s="471"/>
      <c r="I42" s="471"/>
      <c r="J42" s="472"/>
      <c r="K42" s="85" t="s">
        <v>338</v>
      </c>
      <c r="L42" s="91">
        <f>SUM(L39:L41)</f>
        <v>0</v>
      </c>
    </row>
    <row r="43" spans="1:12" ht="8.4499999999999993" customHeight="1">
      <c r="A43" s="482" t="s">
        <v>361</v>
      </c>
      <c r="B43" s="483"/>
      <c r="C43" s="483"/>
      <c r="D43" s="483"/>
      <c r="E43" s="484"/>
      <c r="F43" s="485">
        <f>+L42+L36+L31+L13</f>
        <v>12599</v>
      </c>
      <c r="G43" s="486"/>
      <c r="H43" s="486"/>
      <c r="I43" s="487"/>
    </row>
  </sheetData>
  <mergeCells count="117">
    <mergeCell ref="A42:J42"/>
    <mergeCell ref="A43:E43"/>
    <mergeCell ref="F43:I43"/>
    <mergeCell ref="B40:F40"/>
    <mergeCell ref="G40:H40"/>
    <mergeCell ref="I40:J40"/>
    <mergeCell ref="B41:F41"/>
    <mergeCell ref="G41:H41"/>
    <mergeCell ref="I41:J41"/>
    <mergeCell ref="A36:J36"/>
    <mergeCell ref="A37:L37"/>
    <mergeCell ref="B38:F38"/>
    <mergeCell ref="G38:H38"/>
    <mergeCell ref="I38:J38"/>
    <mergeCell ref="B39:F39"/>
    <mergeCell ref="G39:H39"/>
    <mergeCell ref="I39:J39"/>
    <mergeCell ref="B34:C34"/>
    <mergeCell ref="D34:F34"/>
    <mergeCell ref="G34:H34"/>
    <mergeCell ref="I34:J34"/>
    <mergeCell ref="B35:C35"/>
    <mergeCell ref="D35:F35"/>
    <mergeCell ref="G35:H35"/>
    <mergeCell ref="I35:J35"/>
    <mergeCell ref="B30:F30"/>
    <mergeCell ref="G30:H30"/>
    <mergeCell ref="I30:J30"/>
    <mergeCell ref="A31:J31"/>
    <mergeCell ref="A32:L32"/>
    <mergeCell ref="B33:C33"/>
    <mergeCell ref="D33:F33"/>
    <mergeCell ref="G33:H33"/>
    <mergeCell ref="I33:J33"/>
    <mergeCell ref="B28:F28"/>
    <mergeCell ref="G28:H28"/>
    <mergeCell ref="I28:J28"/>
    <mergeCell ref="B29:F29"/>
    <mergeCell ref="G29:H29"/>
    <mergeCell ref="I29:J29"/>
    <mergeCell ref="B26:F26"/>
    <mergeCell ref="G26:H26"/>
    <mergeCell ref="I26:J26"/>
    <mergeCell ref="B27:F27"/>
    <mergeCell ref="G27:H27"/>
    <mergeCell ref="I27:J27"/>
    <mergeCell ref="B24:F24"/>
    <mergeCell ref="G24:H24"/>
    <mergeCell ref="I24:J24"/>
    <mergeCell ref="B25:F25"/>
    <mergeCell ref="G25:H25"/>
    <mergeCell ref="I25:J25"/>
    <mergeCell ref="B22:F22"/>
    <mergeCell ref="G22:H22"/>
    <mergeCell ref="I22:J22"/>
    <mergeCell ref="B23:F23"/>
    <mergeCell ref="G23:H23"/>
    <mergeCell ref="I23:J23"/>
    <mergeCell ref="B20:F20"/>
    <mergeCell ref="G20:H20"/>
    <mergeCell ref="I20:J20"/>
    <mergeCell ref="B21:F21"/>
    <mergeCell ref="G21:H21"/>
    <mergeCell ref="I21:J21"/>
    <mergeCell ref="B18:F18"/>
    <mergeCell ref="G18:H18"/>
    <mergeCell ref="I18:J18"/>
    <mergeCell ref="B19:F19"/>
    <mergeCell ref="G19:H19"/>
    <mergeCell ref="I19:J19"/>
    <mergeCell ref="B16:F16"/>
    <mergeCell ref="G16:H16"/>
    <mergeCell ref="I16:J16"/>
    <mergeCell ref="B17:F17"/>
    <mergeCell ref="G17:H17"/>
    <mergeCell ref="I17:J17"/>
    <mergeCell ref="B12:F12"/>
    <mergeCell ref="G12:H12"/>
    <mergeCell ref="I12:J12"/>
    <mergeCell ref="A13:J13"/>
    <mergeCell ref="A14:L14"/>
    <mergeCell ref="B15:F15"/>
    <mergeCell ref="G15:H15"/>
    <mergeCell ref="I15:J15"/>
    <mergeCell ref="B10:F10"/>
    <mergeCell ref="G10:H10"/>
    <mergeCell ref="I10:J10"/>
    <mergeCell ref="B11:F11"/>
    <mergeCell ref="G11:H11"/>
    <mergeCell ref="I11:J11"/>
    <mergeCell ref="B8:F8"/>
    <mergeCell ref="G8:H8"/>
    <mergeCell ref="I8:J8"/>
    <mergeCell ref="B9:F9"/>
    <mergeCell ref="G9:H9"/>
    <mergeCell ref="I9:J9"/>
    <mergeCell ref="B7:F7"/>
    <mergeCell ref="G7:H7"/>
    <mergeCell ref="I7:J7"/>
    <mergeCell ref="A3:L3"/>
    <mergeCell ref="B4:F4"/>
    <mergeCell ref="G4:H4"/>
    <mergeCell ref="I4:J4"/>
    <mergeCell ref="B5:F5"/>
    <mergeCell ref="G5:H5"/>
    <mergeCell ref="I5:J5"/>
    <mergeCell ref="A1:B1"/>
    <mergeCell ref="C1:D1"/>
    <mergeCell ref="E1:G1"/>
    <mergeCell ref="H1:L1"/>
    <mergeCell ref="A2:B2"/>
    <mergeCell ref="C2:D2"/>
    <mergeCell ref="E2:G2"/>
    <mergeCell ref="H2:M2"/>
    <mergeCell ref="B6:F6"/>
    <mergeCell ref="G6:H6"/>
    <mergeCell ref="I6:J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56FC8-70FB-4515-8BA2-E7D6F3FBCABE}">
  <dimension ref="A1:M43"/>
  <sheetViews>
    <sheetView workbookViewId="0">
      <selection activeCell="H2" sqref="H2:M2"/>
    </sheetView>
  </sheetViews>
  <sheetFormatPr baseColWidth="10" defaultColWidth="8.85546875" defaultRowHeight="12.75"/>
  <cols>
    <col min="1" max="1" width="6.85546875" style="84" customWidth="1"/>
    <col min="2" max="2" width="6" style="84" customWidth="1"/>
    <col min="3" max="3" width="11.7109375" style="84" customWidth="1"/>
    <col min="4" max="4" width="3.28515625" style="84" customWidth="1"/>
    <col min="5" max="5" width="4.7109375" style="84" customWidth="1"/>
    <col min="6" max="6" width="2.7109375" style="84" customWidth="1"/>
    <col min="7" max="7" width="6.85546875" style="84" customWidth="1"/>
    <col min="8" max="8" width="4.28515625" style="84" customWidth="1"/>
    <col min="9" max="9" width="2.28515625" style="84" customWidth="1"/>
    <col min="10" max="10" width="13.140625" style="84" customWidth="1"/>
    <col min="11" max="11" width="17.28515625" style="84" customWidth="1"/>
    <col min="12" max="12" width="16.42578125" style="84" customWidth="1"/>
    <col min="13" max="13" width="30.85546875" style="84" customWidth="1"/>
    <col min="14" max="16384" width="8.85546875" style="84"/>
  </cols>
  <sheetData>
    <row r="1" spans="1:13" ht="20.45" customHeight="1">
      <c r="A1" s="449" t="s">
        <v>319</v>
      </c>
      <c r="B1" s="449"/>
      <c r="C1" s="450">
        <v>2.1</v>
      </c>
      <c r="D1" s="450"/>
      <c r="E1" s="451" t="s">
        <v>320</v>
      </c>
      <c r="F1" s="451"/>
      <c r="G1" s="451"/>
      <c r="H1" s="488" t="s">
        <v>311</v>
      </c>
      <c r="I1" s="488"/>
      <c r="J1" s="488"/>
      <c r="K1" s="488"/>
      <c r="L1" s="488"/>
      <c r="M1" s="97"/>
    </row>
    <row r="2" spans="1:13" ht="10.35" customHeight="1">
      <c r="A2" s="449" t="s">
        <v>321</v>
      </c>
      <c r="B2" s="449"/>
      <c r="C2" s="450" t="s">
        <v>322</v>
      </c>
      <c r="D2" s="450"/>
      <c r="E2" s="451" t="s">
        <v>323</v>
      </c>
      <c r="F2" s="451"/>
      <c r="G2" s="451"/>
      <c r="H2" s="452"/>
      <c r="I2" s="452"/>
      <c r="J2" s="452"/>
      <c r="K2" s="452"/>
      <c r="L2" s="452"/>
      <c r="M2" s="452"/>
    </row>
    <row r="3" spans="1:13" ht="8.4499999999999993" customHeight="1">
      <c r="A3" s="458" t="s">
        <v>324</v>
      </c>
      <c r="B3" s="458"/>
      <c r="C3" s="458"/>
      <c r="D3" s="458"/>
      <c r="E3" s="458"/>
      <c r="F3" s="458"/>
      <c r="G3" s="458"/>
      <c r="H3" s="458"/>
      <c r="I3" s="458"/>
      <c r="J3" s="458"/>
      <c r="K3" s="458"/>
      <c r="L3" s="458"/>
    </row>
    <row r="4" spans="1:13" ht="8.4499999999999993" customHeight="1">
      <c r="A4" s="85" t="s">
        <v>325</v>
      </c>
      <c r="B4" s="459" t="s">
        <v>326</v>
      </c>
      <c r="C4" s="460"/>
      <c r="D4" s="460"/>
      <c r="E4" s="460"/>
      <c r="F4" s="461"/>
      <c r="G4" s="459" t="s">
        <v>327</v>
      </c>
      <c r="H4" s="461"/>
      <c r="I4" s="462" t="s">
        <v>328</v>
      </c>
      <c r="J4" s="463"/>
      <c r="K4" s="85" t="s">
        <v>329</v>
      </c>
      <c r="L4" s="85" t="s">
        <v>330</v>
      </c>
    </row>
    <row r="5" spans="1:13" ht="8.4499999999999993" customHeight="1">
      <c r="A5" s="86" t="s">
        <v>331</v>
      </c>
      <c r="B5" s="456" t="s">
        <v>332</v>
      </c>
      <c r="C5" s="464"/>
      <c r="D5" s="464"/>
      <c r="E5" s="464"/>
      <c r="F5" s="457"/>
      <c r="G5" s="489" t="s">
        <v>333</v>
      </c>
      <c r="H5" s="490"/>
      <c r="I5" s="467">
        <v>190000</v>
      </c>
      <c r="J5" s="468"/>
      <c r="K5" s="87">
        <v>12.4</v>
      </c>
      <c r="L5" s="88">
        <f>+I5/K5</f>
        <v>15322.58064516129</v>
      </c>
    </row>
    <row r="6" spans="1:13" ht="8.4499999999999993" customHeight="1">
      <c r="A6" s="86" t="s">
        <v>385</v>
      </c>
      <c r="B6" s="456" t="s">
        <v>386</v>
      </c>
      <c r="C6" s="464"/>
      <c r="D6" s="464"/>
      <c r="E6" s="464"/>
      <c r="F6" s="457"/>
      <c r="G6" s="489" t="s">
        <v>333</v>
      </c>
      <c r="H6" s="490"/>
      <c r="I6" s="467">
        <v>120000</v>
      </c>
      <c r="J6" s="468"/>
      <c r="K6" s="87">
        <v>12.4</v>
      </c>
      <c r="L6" s="88">
        <f t="shared" ref="L6:L9" si="0">+I6/K6</f>
        <v>9677.4193548387102</v>
      </c>
    </row>
    <row r="7" spans="1:13" ht="8.4499999999999993" customHeight="1">
      <c r="A7" s="86" t="s">
        <v>387</v>
      </c>
      <c r="B7" s="456" t="s">
        <v>388</v>
      </c>
      <c r="C7" s="464"/>
      <c r="D7" s="464"/>
      <c r="E7" s="464"/>
      <c r="F7" s="457"/>
      <c r="G7" s="489" t="s">
        <v>333</v>
      </c>
      <c r="H7" s="490"/>
      <c r="I7" s="467">
        <v>110000</v>
      </c>
      <c r="J7" s="468"/>
      <c r="K7" s="87">
        <v>12.4</v>
      </c>
      <c r="L7" s="88">
        <f t="shared" si="0"/>
        <v>8870.967741935483</v>
      </c>
    </row>
    <row r="8" spans="1:13" ht="8.4499999999999993" customHeight="1">
      <c r="A8" s="86" t="s">
        <v>389</v>
      </c>
      <c r="B8" s="456" t="s">
        <v>390</v>
      </c>
      <c r="C8" s="464"/>
      <c r="D8" s="464"/>
      <c r="E8" s="464"/>
      <c r="F8" s="457"/>
      <c r="G8" s="489" t="s">
        <v>333</v>
      </c>
      <c r="H8" s="490"/>
      <c r="I8" s="467">
        <v>90000</v>
      </c>
      <c r="J8" s="468"/>
      <c r="K8" s="87">
        <v>12.4</v>
      </c>
      <c r="L8" s="88">
        <f t="shared" si="0"/>
        <v>7258.0645161290322</v>
      </c>
    </row>
    <row r="9" spans="1:13" ht="8.4499999999999993" customHeight="1">
      <c r="A9" s="86" t="s">
        <v>391</v>
      </c>
      <c r="B9" s="493" t="s">
        <v>397</v>
      </c>
      <c r="C9" s="464"/>
      <c r="D9" s="464"/>
      <c r="E9" s="464"/>
      <c r="F9" s="457"/>
      <c r="G9" s="489" t="s">
        <v>333</v>
      </c>
      <c r="H9" s="490"/>
      <c r="I9" s="467">
        <v>150000</v>
      </c>
      <c r="J9" s="468"/>
      <c r="K9" s="87">
        <v>12.4</v>
      </c>
      <c r="L9" s="88">
        <f t="shared" si="0"/>
        <v>12096.774193548386</v>
      </c>
    </row>
    <row r="10" spans="1:13" ht="8.4499999999999993" customHeight="1">
      <c r="A10" s="89"/>
      <c r="B10" s="453"/>
      <c r="C10" s="454"/>
      <c r="D10" s="454"/>
      <c r="E10" s="454"/>
      <c r="F10" s="455"/>
      <c r="G10" s="453"/>
      <c r="H10" s="455"/>
      <c r="I10" s="456"/>
      <c r="J10" s="457"/>
      <c r="K10" s="89"/>
      <c r="L10" s="86"/>
    </row>
    <row r="11" spans="1:13" ht="8.4499999999999993" customHeight="1">
      <c r="A11" s="89"/>
      <c r="B11" s="453"/>
      <c r="C11" s="454"/>
      <c r="D11" s="454"/>
      <c r="E11" s="454"/>
      <c r="F11" s="455"/>
      <c r="G11" s="453"/>
      <c r="H11" s="455"/>
      <c r="I11" s="456"/>
      <c r="J11" s="457"/>
      <c r="K11" s="89"/>
      <c r="L11" s="86"/>
    </row>
    <row r="12" spans="1:13" ht="8.4499999999999993" customHeight="1">
      <c r="A12" s="86" t="s">
        <v>336</v>
      </c>
      <c r="B12" s="456" t="s">
        <v>337</v>
      </c>
      <c r="C12" s="464"/>
      <c r="D12" s="464"/>
      <c r="E12" s="464"/>
      <c r="F12" s="457"/>
      <c r="G12" s="453"/>
      <c r="H12" s="455"/>
      <c r="I12" s="469">
        <v>222.54</v>
      </c>
      <c r="J12" s="470"/>
      <c r="K12" s="87">
        <v>1</v>
      </c>
      <c r="L12" s="88">
        <f t="shared" ref="L12" si="1">+I12/K12</f>
        <v>222.54</v>
      </c>
    </row>
    <row r="13" spans="1:13" ht="8.4499999999999993" customHeight="1">
      <c r="A13" s="471"/>
      <c r="B13" s="471"/>
      <c r="C13" s="471"/>
      <c r="D13" s="471"/>
      <c r="E13" s="471"/>
      <c r="F13" s="471"/>
      <c r="G13" s="471"/>
      <c r="H13" s="471"/>
      <c r="I13" s="471"/>
      <c r="J13" s="472"/>
      <c r="K13" s="85" t="s">
        <v>338</v>
      </c>
      <c r="L13" s="91">
        <f>SUM(L5:L12)</f>
        <v>53448.346451612902</v>
      </c>
    </row>
    <row r="14" spans="1:13" ht="8.4499999999999993" customHeight="1">
      <c r="A14" s="458" t="s">
        <v>339</v>
      </c>
      <c r="B14" s="458"/>
      <c r="C14" s="458"/>
      <c r="D14" s="458"/>
      <c r="E14" s="458"/>
      <c r="F14" s="458"/>
      <c r="G14" s="458"/>
      <c r="H14" s="458"/>
      <c r="I14" s="458"/>
      <c r="J14" s="458"/>
      <c r="K14" s="458"/>
      <c r="L14" s="458"/>
    </row>
    <row r="15" spans="1:13" ht="8.4499999999999993" customHeight="1">
      <c r="A15" s="85" t="s">
        <v>325</v>
      </c>
      <c r="B15" s="459" t="s">
        <v>326</v>
      </c>
      <c r="C15" s="460"/>
      <c r="D15" s="460"/>
      <c r="E15" s="460"/>
      <c r="F15" s="461"/>
      <c r="G15" s="459" t="s">
        <v>340</v>
      </c>
      <c r="H15" s="461"/>
      <c r="I15" s="462" t="s">
        <v>341</v>
      </c>
      <c r="J15" s="463"/>
      <c r="K15" s="85" t="s">
        <v>342</v>
      </c>
      <c r="L15" s="85" t="s">
        <v>330</v>
      </c>
    </row>
    <row r="16" spans="1:13" ht="8.4499999999999993" customHeight="1">
      <c r="A16" s="86" t="s">
        <v>392</v>
      </c>
      <c r="B16" s="456" t="s">
        <v>393</v>
      </c>
      <c r="C16" s="464"/>
      <c r="D16" s="464"/>
      <c r="E16" s="464"/>
      <c r="F16" s="457"/>
      <c r="G16" s="465" t="s">
        <v>345</v>
      </c>
      <c r="H16" s="466"/>
      <c r="I16" s="467">
        <v>60000</v>
      </c>
      <c r="J16" s="468"/>
      <c r="K16" s="87">
        <v>1.3</v>
      </c>
      <c r="L16" s="88">
        <f>+I16*K16</f>
        <v>78000</v>
      </c>
    </row>
    <row r="17" spans="1:13" ht="8.4499999999999993" customHeight="1">
      <c r="A17" s="86" t="s">
        <v>394</v>
      </c>
      <c r="B17" s="456" t="s">
        <v>395</v>
      </c>
      <c r="C17" s="464"/>
      <c r="D17" s="464"/>
      <c r="E17" s="464"/>
      <c r="F17" s="457"/>
      <c r="G17" s="465" t="s">
        <v>396</v>
      </c>
      <c r="H17" s="466"/>
      <c r="I17" s="469">
        <v>120</v>
      </c>
      <c r="J17" s="470"/>
      <c r="K17" s="99">
        <v>18.142263736559119</v>
      </c>
      <c r="L17" s="88">
        <f>+I17*K17</f>
        <v>2177.0716483870942</v>
      </c>
    </row>
    <row r="18" spans="1:13" ht="8.4499999999999993" customHeight="1">
      <c r="A18" s="89"/>
      <c r="B18" s="453"/>
      <c r="C18" s="454"/>
      <c r="D18" s="454"/>
      <c r="E18" s="454"/>
      <c r="F18" s="455"/>
      <c r="G18" s="453"/>
      <c r="H18" s="455"/>
      <c r="I18" s="456"/>
      <c r="J18" s="457"/>
      <c r="K18" s="89"/>
      <c r="L18" s="86"/>
    </row>
    <row r="19" spans="1:13" ht="8.4499999999999993" customHeight="1">
      <c r="A19" s="89"/>
      <c r="B19" s="453"/>
      <c r="C19" s="454"/>
      <c r="D19" s="454"/>
      <c r="E19" s="454"/>
      <c r="F19" s="455"/>
      <c r="G19" s="453"/>
      <c r="H19" s="455"/>
      <c r="I19" s="456"/>
      <c r="J19" s="457"/>
      <c r="K19" s="89"/>
      <c r="L19" s="86"/>
    </row>
    <row r="20" spans="1:13" ht="8.4499999999999993" customHeight="1">
      <c r="A20" s="89"/>
      <c r="B20" s="453"/>
      <c r="C20" s="454"/>
      <c r="D20" s="454"/>
      <c r="E20" s="454"/>
      <c r="F20" s="455"/>
      <c r="G20" s="453"/>
      <c r="H20" s="455"/>
      <c r="I20" s="456"/>
      <c r="J20" s="457"/>
      <c r="K20" s="89"/>
      <c r="L20" s="86"/>
    </row>
    <row r="21" spans="1:13" ht="8.4499999999999993" customHeight="1">
      <c r="A21" s="89"/>
      <c r="B21" s="453"/>
      <c r="C21" s="454"/>
      <c r="D21" s="454"/>
      <c r="E21" s="454"/>
      <c r="F21" s="455"/>
      <c r="G21" s="453"/>
      <c r="H21" s="455"/>
      <c r="I21" s="456"/>
      <c r="J21" s="457"/>
      <c r="K21" s="89"/>
      <c r="L21" s="86"/>
    </row>
    <row r="22" spans="1:13" ht="8.4499999999999993" customHeight="1">
      <c r="A22" s="89"/>
      <c r="B22" s="453"/>
      <c r="C22" s="454"/>
      <c r="D22" s="454"/>
      <c r="E22" s="454"/>
      <c r="F22" s="455"/>
      <c r="G22" s="453"/>
      <c r="H22" s="455"/>
      <c r="I22" s="456"/>
      <c r="J22" s="457"/>
      <c r="K22" s="89"/>
      <c r="L22" s="86"/>
    </row>
    <row r="23" spans="1:13" ht="8.4499999999999993" customHeight="1">
      <c r="A23" s="89"/>
      <c r="B23" s="453"/>
      <c r="C23" s="454"/>
      <c r="D23" s="454"/>
      <c r="E23" s="454"/>
      <c r="F23" s="455"/>
      <c r="G23" s="453"/>
      <c r="H23" s="455"/>
      <c r="I23" s="456"/>
      <c r="J23" s="457"/>
      <c r="K23" s="89"/>
      <c r="L23" s="86"/>
    </row>
    <row r="24" spans="1:13" ht="8.4499999999999993" customHeight="1">
      <c r="A24" s="89"/>
      <c r="B24" s="453"/>
      <c r="C24" s="454"/>
      <c r="D24" s="454"/>
      <c r="E24" s="454"/>
      <c r="F24" s="455"/>
      <c r="G24" s="453"/>
      <c r="H24" s="455"/>
      <c r="I24" s="456"/>
      <c r="J24" s="457"/>
      <c r="K24" s="89"/>
      <c r="L24" s="86"/>
    </row>
    <row r="25" spans="1:13" ht="8.4499999999999993" customHeight="1">
      <c r="A25" s="89"/>
      <c r="B25" s="453"/>
      <c r="C25" s="454"/>
      <c r="D25" s="454"/>
      <c r="E25" s="454"/>
      <c r="F25" s="455"/>
      <c r="G25" s="453"/>
      <c r="H25" s="455"/>
      <c r="I25" s="456"/>
      <c r="J25" s="457"/>
      <c r="K25" s="89"/>
      <c r="L25" s="86"/>
    </row>
    <row r="26" spans="1:13" ht="8.4499999999999993" customHeight="1">
      <c r="A26" s="89"/>
      <c r="B26" s="453"/>
      <c r="C26" s="454"/>
      <c r="D26" s="454"/>
      <c r="E26" s="454"/>
      <c r="F26" s="455"/>
      <c r="G26" s="453"/>
      <c r="H26" s="455"/>
      <c r="I26" s="456"/>
      <c r="J26" s="457"/>
      <c r="K26" s="89"/>
      <c r="L26" s="86"/>
    </row>
    <row r="27" spans="1:13" ht="8.4499999999999993" customHeight="1">
      <c r="A27" s="89"/>
      <c r="B27" s="453"/>
      <c r="C27" s="454"/>
      <c r="D27" s="454"/>
      <c r="E27" s="454"/>
      <c r="F27" s="455"/>
      <c r="G27" s="453"/>
      <c r="H27" s="455"/>
      <c r="I27" s="456"/>
      <c r="J27" s="457"/>
      <c r="K27" s="89"/>
      <c r="L27" s="86"/>
    </row>
    <row r="28" spans="1:13" ht="8.4499999999999993" customHeight="1">
      <c r="A28" s="89"/>
      <c r="B28" s="453"/>
      <c r="C28" s="454"/>
      <c r="D28" s="454"/>
      <c r="E28" s="454"/>
      <c r="F28" s="455"/>
      <c r="G28" s="453"/>
      <c r="H28" s="455"/>
      <c r="I28" s="456"/>
      <c r="J28" s="457"/>
      <c r="K28" s="89"/>
      <c r="L28" s="86"/>
    </row>
    <row r="29" spans="1:13" ht="8.4499999999999993" customHeight="1">
      <c r="A29" s="89"/>
      <c r="B29" s="453"/>
      <c r="C29" s="454"/>
      <c r="D29" s="454"/>
      <c r="E29" s="454"/>
      <c r="F29" s="455"/>
      <c r="G29" s="453"/>
      <c r="H29" s="455"/>
      <c r="I29" s="456"/>
      <c r="J29" s="457"/>
      <c r="K29" s="89"/>
      <c r="L29" s="86"/>
    </row>
    <row r="30" spans="1:13" ht="8.4499999999999993" customHeight="1">
      <c r="A30" s="89"/>
      <c r="B30" s="453"/>
      <c r="C30" s="454"/>
      <c r="D30" s="454"/>
      <c r="E30" s="454"/>
      <c r="F30" s="455"/>
      <c r="G30" s="453"/>
      <c r="H30" s="455"/>
      <c r="I30" s="456"/>
      <c r="J30" s="457"/>
      <c r="K30" s="89"/>
      <c r="L30" s="86"/>
      <c r="M30" s="84">
        <v>138188</v>
      </c>
    </row>
    <row r="31" spans="1:13" ht="8.4499999999999993" customHeight="1">
      <c r="A31" s="471"/>
      <c r="B31" s="471"/>
      <c r="C31" s="471"/>
      <c r="D31" s="471"/>
      <c r="E31" s="471"/>
      <c r="F31" s="471"/>
      <c r="G31" s="471"/>
      <c r="H31" s="471"/>
      <c r="I31" s="471"/>
      <c r="J31" s="472"/>
      <c r="K31" s="85" t="s">
        <v>338</v>
      </c>
      <c r="L31" s="91">
        <f>SUM(L16:L30)</f>
        <v>80177.071648387093</v>
      </c>
    </row>
    <row r="32" spans="1:13" ht="8.4499999999999993" customHeight="1">
      <c r="A32" s="458" t="s">
        <v>346</v>
      </c>
      <c r="B32" s="458"/>
      <c r="C32" s="458"/>
      <c r="D32" s="458"/>
      <c r="E32" s="458"/>
      <c r="F32" s="458"/>
      <c r="G32" s="458"/>
      <c r="H32" s="458"/>
      <c r="I32" s="458"/>
      <c r="J32" s="458"/>
      <c r="K32" s="458"/>
      <c r="L32" s="458"/>
    </row>
    <row r="33" spans="1:12" ht="16.5" customHeight="1">
      <c r="A33" s="85" t="s">
        <v>325</v>
      </c>
      <c r="B33" s="475" t="s">
        <v>347</v>
      </c>
      <c r="C33" s="476"/>
      <c r="D33" s="477" t="s">
        <v>348</v>
      </c>
      <c r="E33" s="478"/>
      <c r="F33" s="479"/>
      <c r="G33" s="480" t="s">
        <v>349</v>
      </c>
      <c r="H33" s="481"/>
      <c r="I33" s="459" t="s">
        <v>350</v>
      </c>
      <c r="J33" s="461"/>
      <c r="K33" s="85" t="s">
        <v>351</v>
      </c>
      <c r="L33" s="85" t="s">
        <v>330</v>
      </c>
    </row>
    <row r="34" spans="1:12" ht="8.4499999999999993" customHeight="1">
      <c r="A34" s="89"/>
      <c r="B34" s="453"/>
      <c r="C34" s="455"/>
      <c r="D34" s="453"/>
      <c r="E34" s="454"/>
      <c r="F34" s="455"/>
      <c r="G34" s="453"/>
      <c r="H34" s="455"/>
      <c r="I34" s="473"/>
      <c r="J34" s="474"/>
      <c r="K34" s="95"/>
      <c r="L34" s="86"/>
    </row>
    <row r="35" spans="1:12" ht="8.4499999999999993" customHeight="1">
      <c r="A35" s="89"/>
      <c r="B35" s="453"/>
      <c r="C35" s="455"/>
      <c r="D35" s="453"/>
      <c r="E35" s="454"/>
      <c r="F35" s="455"/>
      <c r="G35" s="453"/>
      <c r="H35" s="455"/>
      <c r="I35" s="473"/>
      <c r="J35" s="474"/>
      <c r="K35" s="95"/>
      <c r="L35" s="86"/>
    </row>
    <row r="36" spans="1:12" ht="8.4499999999999993" customHeight="1">
      <c r="A36" s="471"/>
      <c r="B36" s="471"/>
      <c r="C36" s="471"/>
      <c r="D36" s="471"/>
      <c r="E36" s="471"/>
      <c r="F36" s="471"/>
      <c r="G36" s="471"/>
      <c r="H36" s="471"/>
      <c r="I36" s="471"/>
      <c r="J36" s="472"/>
      <c r="K36" s="96" t="s">
        <v>338</v>
      </c>
      <c r="L36" s="85"/>
    </row>
    <row r="37" spans="1:12" ht="8.4499999999999993" customHeight="1">
      <c r="A37" s="458" t="s">
        <v>355</v>
      </c>
      <c r="B37" s="458"/>
      <c r="C37" s="458"/>
      <c r="D37" s="458"/>
      <c r="E37" s="458"/>
      <c r="F37" s="458"/>
      <c r="G37" s="458"/>
      <c r="H37" s="458"/>
      <c r="I37" s="458"/>
      <c r="J37" s="458"/>
      <c r="K37" s="458"/>
      <c r="L37" s="458"/>
    </row>
    <row r="38" spans="1:12" ht="8.4499999999999993" customHeight="1">
      <c r="A38" s="92" t="s">
        <v>325</v>
      </c>
      <c r="B38" s="459" t="s">
        <v>356</v>
      </c>
      <c r="C38" s="460"/>
      <c r="D38" s="460"/>
      <c r="E38" s="460"/>
      <c r="F38" s="461"/>
      <c r="G38" s="459" t="s">
        <v>340</v>
      </c>
      <c r="H38" s="461"/>
      <c r="I38" s="462" t="s">
        <v>357</v>
      </c>
      <c r="J38" s="463"/>
      <c r="K38" s="85" t="s">
        <v>329</v>
      </c>
      <c r="L38" s="85" t="s">
        <v>330</v>
      </c>
    </row>
    <row r="39" spans="1:12" ht="8.4499999999999993" customHeight="1">
      <c r="A39" s="93" t="s">
        <v>358</v>
      </c>
      <c r="B39" s="456" t="s">
        <v>359</v>
      </c>
      <c r="C39" s="464"/>
      <c r="D39" s="464"/>
      <c r="E39" s="464"/>
      <c r="F39" s="457"/>
      <c r="G39" s="465" t="s">
        <v>360</v>
      </c>
      <c r="H39" s="466"/>
      <c r="I39" s="467">
        <v>456258.19</v>
      </c>
      <c r="J39" s="468"/>
      <c r="K39" s="87">
        <v>100</v>
      </c>
      <c r="L39" s="88">
        <f>+I39/K39</f>
        <v>4562.5819000000001</v>
      </c>
    </row>
    <row r="40" spans="1:12" ht="8.4499999999999993" customHeight="1">
      <c r="A40" s="89"/>
      <c r="B40" s="453"/>
      <c r="C40" s="454"/>
      <c r="D40" s="454"/>
      <c r="E40" s="454"/>
      <c r="F40" s="455"/>
      <c r="G40" s="453"/>
      <c r="H40" s="455"/>
      <c r="I40" s="456"/>
      <c r="J40" s="457"/>
      <c r="K40" s="89"/>
      <c r="L40" s="86"/>
    </row>
    <row r="41" spans="1:12" ht="8.4499999999999993" customHeight="1">
      <c r="A41" s="89"/>
      <c r="B41" s="453"/>
      <c r="C41" s="454"/>
      <c r="D41" s="454"/>
      <c r="E41" s="454"/>
      <c r="F41" s="455"/>
      <c r="G41" s="453"/>
      <c r="H41" s="455"/>
      <c r="I41" s="456"/>
      <c r="J41" s="457"/>
      <c r="K41" s="89"/>
      <c r="L41" s="86"/>
    </row>
    <row r="42" spans="1:12" ht="8.4499999999999993" customHeight="1">
      <c r="A42" s="471"/>
      <c r="B42" s="471"/>
      <c r="C42" s="471"/>
      <c r="D42" s="471"/>
      <c r="E42" s="471"/>
      <c r="F42" s="471"/>
      <c r="G42" s="471"/>
      <c r="H42" s="471"/>
      <c r="I42" s="471"/>
      <c r="J42" s="472"/>
      <c r="K42" s="85" t="s">
        <v>338</v>
      </c>
      <c r="L42" s="91">
        <f>SUM(L39:L41)</f>
        <v>4562.5819000000001</v>
      </c>
    </row>
    <row r="43" spans="1:12" ht="8.4499999999999993" customHeight="1">
      <c r="A43" s="482" t="s">
        <v>361</v>
      </c>
      <c r="B43" s="483"/>
      <c r="C43" s="483"/>
      <c r="D43" s="483"/>
      <c r="E43" s="484"/>
      <c r="F43" s="485">
        <f>+L13+L31+L42</f>
        <v>138188</v>
      </c>
      <c r="G43" s="486"/>
      <c r="H43" s="486"/>
      <c r="I43" s="487"/>
    </row>
  </sheetData>
  <mergeCells count="117">
    <mergeCell ref="A42:J42"/>
    <mergeCell ref="A43:E43"/>
    <mergeCell ref="F43:I43"/>
    <mergeCell ref="H1:L1"/>
    <mergeCell ref="B40:F40"/>
    <mergeCell ref="G40:H40"/>
    <mergeCell ref="I40:J40"/>
    <mergeCell ref="B41:F41"/>
    <mergeCell ref="G41:H41"/>
    <mergeCell ref="I41:J41"/>
    <mergeCell ref="A36:J36"/>
    <mergeCell ref="A37:L37"/>
    <mergeCell ref="B38:F38"/>
    <mergeCell ref="G38:H38"/>
    <mergeCell ref="I38:J38"/>
    <mergeCell ref="B39:F39"/>
    <mergeCell ref="G39:H39"/>
    <mergeCell ref="I39:J39"/>
    <mergeCell ref="B34:C34"/>
    <mergeCell ref="D34:F34"/>
    <mergeCell ref="G34:H34"/>
    <mergeCell ref="I34:J34"/>
    <mergeCell ref="B35:C35"/>
    <mergeCell ref="D35:F35"/>
    <mergeCell ref="G35:H35"/>
    <mergeCell ref="I35:J35"/>
    <mergeCell ref="B30:F30"/>
    <mergeCell ref="G30:H30"/>
    <mergeCell ref="I30:J30"/>
    <mergeCell ref="A31:J31"/>
    <mergeCell ref="A32:L32"/>
    <mergeCell ref="B33:C33"/>
    <mergeCell ref="D33:F33"/>
    <mergeCell ref="G33:H33"/>
    <mergeCell ref="I33:J33"/>
    <mergeCell ref="B28:F28"/>
    <mergeCell ref="G28:H28"/>
    <mergeCell ref="I28:J28"/>
    <mergeCell ref="B29:F29"/>
    <mergeCell ref="G29:H29"/>
    <mergeCell ref="I29:J29"/>
    <mergeCell ref="B26:F26"/>
    <mergeCell ref="G26:H26"/>
    <mergeCell ref="I26:J26"/>
    <mergeCell ref="B27:F27"/>
    <mergeCell ref="G27:H27"/>
    <mergeCell ref="I27:J27"/>
    <mergeCell ref="B24:F24"/>
    <mergeCell ref="G24:H24"/>
    <mergeCell ref="I24:J24"/>
    <mergeCell ref="B25:F25"/>
    <mergeCell ref="G25:H25"/>
    <mergeCell ref="I25:J25"/>
    <mergeCell ref="B22:F22"/>
    <mergeCell ref="G22:H22"/>
    <mergeCell ref="I22:J22"/>
    <mergeCell ref="B23:F23"/>
    <mergeCell ref="G23:H23"/>
    <mergeCell ref="I23:J23"/>
    <mergeCell ref="B20:F20"/>
    <mergeCell ref="G20:H20"/>
    <mergeCell ref="I20:J20"/>
    <mergeCell ref="B21:F21"/>
    <mergeCell ref="G21:H21"/>
    <mergeCell ref="I21:J21"/>
    <mergeCell ref="B18:F18"/>
    <mergeCell ref="G18:H18"/>
    <mergeCell ref="I18:J18"/>
    <mergeCell ref="B19:F19"/>
    <mergeCell ref="G19:H19"/>
    <mergeCell ref="I19:J19"/>
    <mergeCell ref="B16:F16"/>
    <mergeCell ref="G16:H16"/>
    <mergeCell ref="I16:J16"/>
    <mergeCell ref="B17:F17"/>
    <mergeCell ref="G17:H17"/>
    <mergeCell ref="I17:J17"/>
    <mergeCell ref="B12:F12"/>
    <mergeCell ref="G12:H12"/>
    <mergeCell ref="I12:J12"/>
    <mergeCell ref="A13:J13"/>
    <mergeCell ref="A14:L14"/>
    <mergeCell ref="B15:F15"/>
    <mergeCell ref="G15:H15"/>
    <mergeCell ref="I15:J15"/>
    <mergeCell ref="B10:F10"/>
    <mergeCell ref="G10:H10"/>
    <mergeCell ref="I10:J10"/>
    <mergeCell ref="B11:F11"/>
    <mergeCell ref="G11:H11"/>
    <mergeCell ref="I11:J11"/>
    <mergeCell ref="B8:F8"/>
    <mergeCell ref="G8:H8"/>
    <mergeCell ref="I8:J8"/>
    <mergeCell ref="B9:F9"/>
    <mergeCell ref="G9:H9"/>
    <mergeCell ref="I9:J9"/>
    <mergeCell ref="B7:F7"/>
    <mergeCell ref="G7:H7"/>
    <mergeCell ref="I7:J7"/>
    <mergeCell ref="A3:L3"/>
    <mergeCell ref="B4:F4"/>
    <mergeCell ref="G4:H4"/>
    <mergeCell ref="I4:J4"/>
    <mergeCell ref="B5:F5"/>
    <mergeCell ref="G5:H5"/>
    <mergeCell ref="I5:J5"/>
    <mergeCell ref="A1:B1"/>
    <mergeCell ref="C1:D1"/>
    <mergeCell ref="E1:G1"/>
    <mergeCell ref="A2:B2"/>
    <mergeCell ref="C2:D2"/>
    <mergeCell ref="E2:G2"/>
    <mergeCell ref="H2:M2"/>
    <mergeCell ref="B6:F6"/>
    <mergeCell ref="G6:H6"/>
    <mergeCell ref="I6:J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57DD7-EA14-4E6B-8903-C8881A765C5B}">
  <dimension ref="A1:M43"/>
  <sheetViews>
    <sheetView topLeftCell="B1" workbookViewId="0">
      <selection activeCell="H2" sqref="H2:M2"/>
    </sheetView>
  </sheetViews>
  <sheetFormatPr baseColWidth="10" defaultColWidth="8.85546875" defaultRowHeight="12.75"/>
  <cols>
    <col min="1" max="1" width="6.85546875" style="84" customWidth="1"/>
    <col min="2" max="2" width="6" style="84" customWidth="1"/>
    <col min="3" max="3" width="11.7109375" style="84" customWidth="1"/>
    <col min="4" max="4" width="3.28515625" style="84" customWidth="1"/>
    <col min="5" max="5" width="4.7109375" style="84" customWidth="1"/>
    <col min="6" max="6" width="2.7109375" style="84" customWidth="1"/>
    <col min="7" max="7" width="6.85546875" style="84" customWidth="1"/>
    <col min="8" max="8" width="4.28515625" style="84" customWidth="1"/>
    <col min="9" max="9" width="2.28515625" style="84" customWidth="1"/>
    <col min="10" max="10" width="13.140625" style="84" customWidth="1"/>
    <col min="11" max="11" width="17.28515625" style="84" customWidth="1"/>
    <col min="12" max="12" width="16.42578125" style="84" customWidth="1"/>
    <col min="13" max="13" width="30.85546875" style="84" customWidth="1"/>
    <col min="14" max="16384" width="8.85546875" style="84"/>
  </cols>
  <sheetData>
    <row r="1" spans="1:13" ht="20.45" customHeight="1">
      <c r="A1" s="449" t="s">
        <v>319</v>
      </c>
      <c r="B1" s="449"/>
      <c r="C1" s="450">
        <v>3.1</v>
      </c>
      <c r="D1" s="450"/>
      <c r="E1" s="451" t="s">
        <v>320</v>
      </c>
      <c r="F1" s="451"/>
      <c r="G1" s="451"/>
      <c r="H1" s="488" t="s">
        <v>311</v>
      </c>
      <c r="I1" s="488"/>
      <c r="J1" s="488"/>
      <c r="K1" s="488"/>
      <c r="L1" s="488"/>
      <c r="M1" s="97"/>
    </row>
    <row r="2" spans="1:13" ht="10.35" customHeight="1">
      <c r="A2" s="449" t="s">
        <v>321</v>
      </c>
      <c r="B2" s="449"/>
      <c r="C2" s="450" t="s">
        <v>322</v>
      </c>
      <c r="D2" s="450"/>
      <c r="E2" s="451" t="s">
        <v>323</v>
      </c>
      <c r="F2" s="451"/>
      <c r="G2" s="451"/>
      <c r="H2" s="452"/>
      <c r="I2" s="452"/>
      <c r="J2" s="452"/>
      <c r="K2" s="452"/>
      <c r="L2" s="452"/>
      <c r="M2" s="452"/>
    </row>
    <row r="3" spans="1:13" ht="8.4499999999999993" customHeight="1">
      <c r="A3" s="458" t="s">
        <v>324</v>
      </c>
      <c r="B3" s="458"/>
      <c r="C3" s="458"/>
      <c r="D3" s="458"/>
      <c r="E3" s="458"/>
      <c r="F3" s="458"/>
      <c r="G3" s="458"/>
      <c r="H3" s="458"/>
      <c r="I3" s="458"/>
      <c r="J3" s="458"/>
      <c r="K3" s="458"/>
      <c r="L3" s="458"/>
    </row>
    <row r="4" spans="1:13" ht="8.4499999999999993" customHeight="1">
      <c r="A4" s="85" t="s">
        <v>325</v>
      </c>
      <c r="B4" s="459" t="s">
        <v>326</v>
      </c>
      <c r="C4" s="460"/>
      <c r="D4" s="460"/>
      <c r="E4" s="460"/>
      <c r="F4" s="461"/>
      <c r="G4" s="459" t="s">
        <v>327</v>
      </c>
      <c r="H4" s="461"/>
      <c r="I4" s="462" t="s">
        <v>328</v>
      </c>
      <c r="J4" s="463"/>
      <c r="K4" s="85" t="s">
        <v>329</v>
      </c>
      <c r="L4" s="85" t="s">
        <v>330</v>
      </c>
    </row>
    <row r="5" spans="1:13" s="103" customFormat="1" ht="8.4499999999999993" customHeight="1">
      <c r="A5" s="100" t="s">
        <v>402</v>
      </c>
      <c r="B5" s="494" t="s">
        <v>403</v>
      </c>
      <c r="C5" s="495"/>
      <c r="D5" s="495"/>
      <c r="E5" s="495"/>
      <c r="F5" s="496"/>
      <c r="G5" s="497" t="s">
        <v>404</v>
      </c>
      <c r="H5" s="498"/>
      <c r="I5" s="499">
        <v>45000</v>
      </c>
      <c r="J5" s="500"/>
      <c r="K5" s="101">
        <v>1.6133487044355803</v>
      </c>
      <c r="L5" s="102">
        <f>+I5/K5</f>
        <v>27892.29623842724</v>
      </c>
    </row>
    <row r="6" spans="1:13" ht="8.4499999999999993" customHeight="1">
      <c r="A6" s="86"/>
      <c r="B6" s="456"/>
      <c r="C6" s="464"/>
      <c r="D6" s="464"/>
      <c r="E6" s="464"/>
      <c r="F6" s="457"/>
      <c r="G6" s="489"/>
      <c r="H6" s="490"/>
      <c r="I6" s="467"/>
      <c r="J6" s="468"/>
      <c r="K6" s="87"/>
      <c r="L6" s="88"/>
    </row>
    <row r="7" spans="1:13" ht="8.4499999999999993" customHeight="1">
      <c r="A7" s="86"/>
      <c r="B7" s="456"/>
      <c r="C7" s="464"/>
      <c r="D7" s="464"/>
      <c r="E7" s="464"/>
      <c r="F7" s="457"/>
      <c r="G7" s="489"/>
      <c r="H7" s="490"/>
      <c r="I7" s="467"/>
      <c r="J7" s="468"/>
      <c r="K7" s="87"/>
      <c r="L7" s="88"/>
    </row>
    <row r="8" spans="1:13" ht="8.4499999999999993" customHeight="1">
      <c r="A8" s="86"/>
      <c r="B8" s="456"/>
      <c r="C8" s="464"/>
      <c r="D8" s="464"/>
      <c r="E8" s="464"/>
      <c r="F8" s="457"/>
      <c r="G8" s="489"/>
      <c r="H8" s="490"/>
      <c r="I8" s="467"/>
      <c r="J8" s="468"/>
      <c r="K8" s="87"/>
      <c r="L8" s="88"/>
    </row>
    <row r="9" spans="1:13" ht="8.4499999999999993" customHeight="1">
      <c r="A9" s="86"/>
      <c r="B9" s="493"/>
      <c r="C9" s="464"/>
      <c r="D9" s="464"/>
      <c r="E9" s="464"/>
      <c r="F9" s="457"/>
      <c r="G9" s="489"/>
      <c r="H9" s="490"/>
      <c r="I9" s="467"/>
      <c r="J9" s="468"/>
      <c r="K9" s="87"/>
      <c r="L9" s="88"/>
    </row>
    <row r="10" spans="1:13" ht="8.4499999999999993" customHeight="1">
      <c r="A10" s="89"/>
      <c r="B10" s="453"/>
      <c r="C10" s="454"/>
      <c r="D10" s="454"/>
      <c r="E10" s="454"/>
      <c r="F10" s="455"/>
      <c r="G10" s="453"/>
      <c r="H10" s="455"/>
      <c r="I10" s="456"/>
      <c r="J10" s="457"/>
      <c r="K10" s="89"/>
      <c r="L10" s="86"/>
    </row>
    <row r="11" spans="1:13" ht="8.4499999999999993" customHeight="1">
      <c r="A11" s="89"/>
      <c r="B11" s="453"/>
      <c r="C11" s="454"/>
      <c r="D11" s="454"/>
      <c r="E11" s="454"/>
      <c r="F11" s="455"/>
      <c r="G11" s="453"/>
      <c r="H11" s="455"/>
      <c r="I11" s="456"/>
      <c r="J11" s="457"/>
      <c r="K11" s="89"/>
      <c r="L11" s="86"/>
    </row>
    <row r="12" spans="1:13" ht="8.4499999999999993" customHeight="1">
      <c r="A12" s="86" t="s">
        <v>336</v>
      </c>
      <c r="B12" s="456" t="s">
        <v>337</v>
      </c>
      <c r="C12" s="464"/>
      <c r="D12" s="464"/>
      <c r="E12" s="464"/>
      <c r="F12" s="457"/>
      <c r="G12" s="453"/>
      <c r="H12" s="455"/>
      <c r="I12" s="469">
        <v>222.54</v>
      </c>
      <c r="J12" s="470"/>
      <c r="K12" s="87">
        <v>1</v>
      </c>
      <c r="L12" s="88">
        <f t="shared" ref="L12" si="0">+I12/K12</f>
        <v>222.54</v>
      </c>
    </row>
    <row r="13" spans="1:13" ht="8.4499999999999993" customHeight="1">
      <c r="A13" s="471"/>
      <c r="B13" s="471"/>
      <c r="C13" s="471"/>
      <c r="D13" s="471"/>
      <c r="E13" s="471"/>
      <c r="F13" s="471"/>
      <c r="G13" s="471"/>
      <c r="H13" s="471"/>
      <c r="I13" s="471"/>
      <c r="J13" s="472"/>
      <c r="K13" s="85" t="s">
        <v>338</v>
      </c>
      <c r="L13" s="91">
        <f>SUM(L5:L12)</f>
        <v>28114.83623842724</v>
      </c>
    </row>
    <row r="14" spans="1:13" ht="8.4499999999999993" customHeight="1">
      <c r="A14" s="458" t="s">
        <v>339</v>
      </c>
      <c r="B14" s="458"/>
      <c r="C14" s="458"/>
      <c r="D14" s="458"/>
      <c r="E14" s="458"/>
      <c r="F14" s="458"/>
      <c r="G14" s="458"/>
      <c r="H14" s="458"/>
      <c r="I14" s="458"/>
      <c r="J14" s="458"/>
      <c r="K14" s="458"/>
      <c r="L14" s="458"/>
    </row>
    <row r="15" spans="1:13" ht="8.4499999999999993" customHeight="1">
      <c r="A15" s="85" t="s">
        <v>325</v>
      </c>
      <c r="B15" s="459" t="s">
        <v>326</v>
      </c>
      <c r="C15" s="460"/>
      <c r="D15" s="460"/>
      <c r="E15" s="460"/>
      <c r="F15" s="461"/>
      <c r="G15" s="459" t="s">
        <v>340</v>
      </c>
      <c r="H15" s="461"/>
      <c r="I15" s="462" t="s">
        <v>341</v>
      </c>
      <c r="J15" s="463"/>
      <c r="K15" s="85" t="s">
        <v>342</v>
      </c>
      <c r="L15" s="85" t="s">
        <v>330</v>
      </c>
    </row>
    <row r="16" spans="1:13" ht="8.4499999999999993" customHeight="1">
      <c r="A16" s="100" t="s">
        <v>398</v>
      </c>
      <c r="B16" s="494" t="s">
        <v>399</v>
      </c>
      <c r="C16" s="495"/>
      <c r="D16" s="495"/>
      <c r="E16" s="495"/>
      <c r="F16" s="496"/>
      <c r="G16" s="501" t="s">
        <v>345</v>
      </c>
      <c r="H16" s="502"/>
      <c r="I16" s="499">
        <v>395000</v>
      </c>
      <c r="J16" s="500"/>
      <c r="K16" s="101">
        <v>0.05</v>
      </c>
      <c r="L16" s="102">
        <f>+I16*K16</f>
        <v>19750</v>
      </c>
    </row>
    <row r="17" spans="1:12" s="103" customFormat="1" ht="8.4499999999999993" customHeight="1">
      <c r="A17" s="100" t="s">
        <v>400</v>
      </c>
      <c r="B17" s="494" t="s">
        <v>401</v>
      </c>
      <c r="C17" s="495"/>
      <c r="D17" s="495"/>
      <c r="E17" s="495"/>
      <c r="F17" s="496"/>
      <c r="G17" s="501" t="s">
        <v>376</v>
      </c>
      <c r="H17" s="502"/>
      <c r="I17" s="499">
        <v>25000</v>
      </c>
      <c r="J17" s="500"/>
      <c r="K17" s="101">
        <v>0.02</v>
      </c>
      <c r="L17" s="102">
        <f t="shared" ref="L17:L18" si="1">+I17*K17</f>
        <v>500</v>
      </c>
    </row>
    <row r="18" spans="1:12" ht="8.4499999999999993" customHeight="1">
      <c r="A18" s="89"/>
      <c r="B18" s="503" t="s">
        <v>405</v>
      </c>
      <c r="C18" s="495"/>
      <c r="D18" s="495"/>
      <c r="E18" s="495"/>
      <c r="F18" s="496"/>
      <c r="G18" s="501" t="s">
        <v>345</v>
      </c>
      <c r="H18" s="502"/>
      <c r="I18" s="504">
        <v>100000</v>
      </c>
      <c r="J18" s="505"/>
      <c r="K18" s="101">
        <v>0.8</v>
      </c>
      <c r="L18" s="102">
        <f t="shared" si="1"/>
        <v>80000</v>
      </c>
    </row>
    <row r="19" spans="1:12" ht="8.4499999999999993" customHeight="1">
      <c r="A19" s="89"/>
      <c r="B19" s="453"/>
      <c r="C19" s="454"/>
      <c r="D19" s="454"/>
      <c r="E19" s="454"/>
      <c r="F19" s="455"/>
      <c r="G19" s="453"/>
      <c r="H19" s="455"/>
      <c r="I19" s="456"/>
      <c r="J19" s="457"/>
      <c r="K19" s="89"/>
      <c r="L19" s="86"/>
    </row>
    <row r="20" spans="1:12" ht="8.4499999999999993" customHeight="1">
      <c r="A20" s="89"/>
      <c r="B20" s="453"/>
      <c r="C20" s="454"/>
      <c r="D20" s="454"/>
      <c r="E20" s="454"/>
      <c r="F20" s="455"/>
      <c r="G20" s="453"/>
      <c r="H20" s="455"/>
      <c r="I20" s="456"/>
      <c r="J20" s="457"/>
      <c r="K20" s="89"/>
      <c r="L20" s="86"/>
    </row>
    <row r="21" spans="1:12" ht="8.4499999999999993" customHeight="1">
      <c r="A21" s="89"/>
      <c r="B21" s="453"/>
      <c r="C21" s="454"/>
      <c r="D21" s="454"/>
      <c r="E21" s="454"/>
      <c r="F21" s="455"/>
      <c r="G21" s="453"/>
      <c r="H21" s="455"/>
      <c r="I21" s="456"/>
      <c r="J21" s="457"/>
      <c r="K21" s="89"/>
      <c r="L21" s="86"/>
    </row>
    <row r="22" spans="1:12" ht="8.4499999999999993" customHeight="1">
      <c r="A22" s="89"/>
      <c r="B22" s="453"/>
      <c r="C22" s="454"/>
      <c r="D22" s="454"/>
      <c r="E22" s="454"/>
      <c r="F22" s="455"/>
      <c r="G22" s="453"/>
      <c r="H22" s="455"/>
      <c r="I22" s="456"/>
      <c r="J22" s="457"/>
      <c r="K22" s="89"/>
      <c r="L22" s="86"/>
    </row>
    <row r="23" spans="1:12" ht="8.4499999999999993" customHeight="1">
      <c r="A23" s="89"/>
      <c r="B23" s="453"/>
      <c r="C23" s="454"/>
      <c r="D23" s="454"/>
      <c r="E23" s="454"/>
      <c r="F23" s="455"/>
      <c r="G23" s="453"/>
      <c r="H23" s="455"/>
      <c r="I23" s="456"/>
      <c r="J23" s="457"/>
      <c r="K23" s="89"/>
      <c r="L23" s="86"/>
    </row>
    <row r="24" spans="1:12" ht="8.4499999999999993" customHeight="1">
      <c r="A24" s="89"/>
      <c r="B24" s="453"/>
      <c r="C24" s="454"/>
      <c r="D24" s="454"/>
      <c r="E24" s="454"/>
      <c r="F24" s="455"/>
      <c r="G24" s="453"/>
      <c r="H24" s="455"/>
      <c r="I24" s="456"/>
      <c r="J24" s="457"/>
      <c r="K24" s="89"/>
      <c r="L24" s="86"/>
    </row>
    <row r="25" spans="1:12" ht="8.4499999999999993" customHeight="1">
      <c r="A25" s="89"/>
      <c r="B25" s="453"/>
      <c r="C25" s="454"/>
      <c r="D25" s="454"/>
      <c r="E25" s="454"/>
      <c r="F25" s="455"/>
      <c r="G25" s="453"/>
      <c r="H25" s="455"/>
      <c r="I25" s="456"/>
      <c r="J25" s="457"/>
      <c r="K25" s="89"/>
      <c r="L25" s="86"/>
    </row>
    <row r="26" spans="1:12" ht="8.4499999999999993" customHeight="1">
      <c r="A26" s="89"/>
      <c r="B26" s="453"/>
      <c r="C26" s="454"/>
      <c r="D26" s="454"/>
      <c r="E26" s="454"/>
      <c r="F26" s="455"/>
      <c r="G26" s="453"/>
      <c r="H26" s="455"/>
      <c r="I26" s="456"/>
      <c r="J26" s="457"/>
      <c r="K26" s="89"/>
      <c r="L26" s="86"/>
    </row>
    <row r="27" spans="1:12" ht="8.4499999999999993" customHeight="1">
      <c r="A27" s="89"/>
      <c r="B27" s="453"/>
      <c r="C27" s="454"/>
      <c r="D27" s="454"/>
      <c r="E27" s="454"/>
      <c r="F27" s="455"/>
      <c r="G27" s="453"/>
      <c r="H27" s="455"/>
      <c r="I27" s="456"/>
      <c r="J27" s="457"/>
      <c r="K27" s="89"/>
      <c r="L27" s="86"/>
    </row>
    <row r="28" spans="1:12" ht="8.4499999999999993" customHeight="1">
      <c r="A28" s="89"/>
      <c r="B28" s="453"/>
      <c r="C28" s="454"/>
      <c r="D28" s="454"/>
      <c r="E28" s="454"/>
      <c r="F28" s="455"/>
      <c r="G28" s="453"/>
      <c r="H28" s="455"/>
      <c r="I28" s="456"/>
      <c r="J28" s="457"/>
      <c r="K28" s="89"/>
      <c r="L28" s="86"/>
    </row>
    <row r="29" spans="1:12" ht="8.4499999999999993" customHeight="1">
      <c r="A29" s="89"/>
      <c r="B29" s="453"/>
      <c r="C29" s="454"/>
      <c r="D29" s="454"/>
      <c r="E29" s="454"/>
      <c r="F29" s="455"/>
      <c r="G29" s="453"/>
      <c r="H29" s="455"/>
      <c r="I29" s="456"/>
      <c r="J29" s="457"/>
      <c r="K29" s="89"/>
      <c r="L29" s="86"/>
    </row>
    <row r="30" spans="1:12" ht="8.4499999999999993" customHeight="1">
      <c r="A30" s="89"/>
      <c r="B30" s="453"/>
      <c r="C30" s="454"/>
      <c r="D30" s="454"/>
      <c r="E30" s="454"/>
      <c r="F30" s="455"/>
      <c r="G30" s="453"/>
      <c r="H30" s="455"/>
      <c r="I30" s="456"/>
      <c r="J30" s="457"/>
      <c r="K30" s="89"/>
      <c r="L30" s="86"/>
    </row>
    <row r="31" spans="1:12" ht="8.4499999999999993" customHeight="1">
      <c r="A31" s="471"/>
      <c r="B31" s="471"/>
      <c r="C31" s="471"/>
      <c r="D31" s="471"/>
      <c r="E31" s="471"/>
      <c r="F31" s="471"/>
      <c r="G31" s="471"/>
      <c r="H31" s="471"/>
      <c r="I31" s="471"/>
      <c r="J31" s="472"/>
      <c r="K31" s="85" t="s">
        <v>338</v>
      </c>
      <c r="L31" s="91">
        <f>SUM(L16:L30)</f>
        <v>100250</v>
      </c>
    </row>
    <row r="32" spans="1:12" ht="8.4499999999999993" customHeight="1">
      <c r="A32" s="458" t="s">
        <v>346</v>
      </c>
      <c r="B32" s="458"/>
      <c r="C32" s="458"/>
      <c r="D32" s="458"/>
      <c r="E32" s="458"/>
      <c r="F32" s="458"/>
      <c r="G32" s="458"/>
      <c r="H32" s="458"/>
      <c r="I32" s="458"/>
      <c r="J32" s="458"/>
      <c r="K32" s="458"/>
      <c r="L32" s="458"/>
    </row>
    <row r="33" spans="1:12" ht="16.5" customHeight="1">
      <c r="A33" s="85" t="s">
        <v>325</v>
      </c>
      <c r="B33" s="475" t="s">
        <v>347</v>
      </c>
      <c r="C33" s="476"/>
      <c r="D33" s="477" t="s">
        <v>348</v>
      </c>
      <c r="E33" s="478"/>
      <c r="F33" s="479"/>
      <c r="G33" s="480" t="s">
        <v>349</v>
      </c>
      <c r="H33" s="481"/>
      <c r="I33" s="459" t="s">
        <v>350</v>
      </c>
      <c r="J33" s="461"/>
      <c r="K33" s="85" t="s">
        <v>351</v>
      </c>
      <c r="L33" s="85" t="s">
        <v>330</v>
      </c>
    </row>
    <row r="34" spans="1:12" ht="8.4499999999999993" customHeight="1">
      <c r="A34" s="89"/>
      <c r="B34" s="453"/>
      <c r="C34" s="455"/>
      <c r="D34" s="453"/>
      <c r="E34" s="454"/>
      <c r="F34" s="455"/>
      <c r="G34" s="453"/>
      <c r="H34" s="455"/>
      <c r="I34" s="473"/>
      <c r="J34" s="474"/>
      <c r="K34" s="95"/>
      <c r="L34" s="86"/>
    </row>
    <row r="35" spans="1:12" ht="8.4499999999999993" customHeight="1">
      <c r="A35" s="89"/>
      <c r="B35" s="453"/>
      <c r="C35" s="455"/>
      <c r="D35" s="453"/>
      <c r="E35" s="454"/>
      <c r="F35" s="455"/>
      <c r="G35" s="453"/>
      <c r="H35" s="455"/>
      <c r="I35" s="473"/>
      <c r="J35" s="474"/>
      <c r="K35" s="95"/>
      <c r="L35" s="86"/>
    </row>
    <row r="36" spans="1:12" ht="8.4499999999999993" customHeight="1">
      <c r="A36" s="471"/>
      <c r="B36" s="471"/>
      <c r="C36" s="471"/>
      <c r="D36" s="471"/>
      <c r="E36" s="471"/>
      <c r="F36" s="471"/>
      <c r="G36" s="471"/>
      <c r="H36" s="471"/>
      <c r="I36" s="471"/>
      <c r="J36" s="472"/>
      <c r="K36" s="96" t="s">
        <v>338</v>
      </c>
      <c r="L36" s="85"/>
    </row>
    <row r="37" spans="1:12" ht="8.4499999999999993" customHeight="1">
      <c r="A37" s="458" t="s">
        <v>355</v>
      </c>
      <c r="B37" s="458"/>
      <c r="C37" s="458"/>
      <c r="D37" s="458"/>
      <c r="E37" s="458"/>
      <c r="F37" s="458"/>
      <c r="G37" s="458"/>
      <c r="H37" s="458"/>
      <c r="I37" s="458"/>
      <c r="J37" s="458"/>
      <c r="K37" s="458"/>
      <c r="L37" s="458"/>
    </row>
    <row r="38" spans="1:12" ht="8.4499999999999993" customHeight="1">
      <c r="A38" s="92" t="s">
        <v>325</v>
      </c>
      <c r="B38" s="459" t="s">
        <v>356</v>
      </c>
      <c r="C38" s="460"/>
      <c r="D38" s="460"/>
      <c r="E38" s="460"/>
      <c r="F38" s="461"/>
      <c r="G38" s="459" t="s">
        <v>340</v>
      </c>
      <c r="H38" s="461"/>
      <c r="I38" s="462" t="s">
        <v>357</v>
      </c>
      <c r="J38" s="463"/>
      <c r="K38" s="85" t="s">
        <v>329</v>
      </c>
      <c r="L38" s="85" t="s">
        <v>330</v>
      </c>
    </row>
    <row r="39" spans="1:12" ht="8.4499999999999993" customHeight="1">
      <c r="A39" s="93" t="s">
        <v>358</v>
      </c>
      <c r="B39" s="456" t="s">
        <v>359</v>
      </c>
      <c r="C39" s="464"/>
      <c r="D39" s="464"/>
      <c r="E39" s="464"/>
      <c r="F39" s="457"/>
      <c r="G39" s="465" t="s">
        <v>360</v>
      </c>
      <c r="H39" s="466"/>
      <c r="I39" s="467">
        <v>456258.19</v>
      </c>
      <c r="J39" s="468"/>
      <c r="K39" s="87">
        <v>50</v>
      </c>
      <c r="L39" s="88">
        <f>+I39/K39</f>
        <v>9125.1638000000003</v>
      </c>
    </row>
    <row r="40" spans="1:12" ht="8.4499999999999993" customHeight="1">
      <c r="A40" s="89"/>
      <c r="B40" s="453"/>
      <c r="C40" s="454"/>
      <c r="D40" s="454"/>
      <c r="E40" s="454"/>
      <c r="F40" s="455"/>
      <c r="G40" s="453"/>
      <c r="H40" s="455"/>
      <c r="I40" s="456"/>
      <c r="J40" s="457"/>
      <c r="K40" s="89"/>
      <c r="L40" s="86"/>
    </row>
    <row r="41" spans="1:12" ht="8.4499999999999993" customHeight="1">
      <c r="A41" s="89"/>
      <c r="B41" s="453"/>
      <c r="C41" s="454"/>
      <c r="D41" s="454"/>
      <c r="E41" s="454"/>
      <c r="F41" s="455"/>
      <c r="G41" s="453"/>
      <c r="H41" s="455"/>
      <c r="I41" s="456"/>
      <c r="J41" s="457"/>
      <c r="K41" s="89"/>
      <c r="L41" s="86"/>
    </row>
    <row r="42" spans="1:12" ht="8.4499999999999993" customHeight="1">
      <c r="A42" s="471"/>
      <c r="B42" s="471"/>
      <c r="C42" s="471"/>
      <c r="D42" s="471"/>
      <c r="E42" s="471"/>
      <c r="F42" s="471"/>
      <c r="G42" s="471"/>
      <c r="H42" s="471"/>
      <c r="I42" s="471"/>
      <c r="J42" s="472"/>
      <c r="K42" s="85" t="s">
        <v>338</v>
      </c>
      <c r="L42" s="91">
        <f>SUM(L39:L41)</f>
        <v>9125.1638000000003</v>
      </c>
    </row>
    <row r="43" spans="1:12" ht="8.4499999999999993" customHeight="1">
      <c r="A43" s="482" t="s">
        <v>361</v>
      </c>
      <c r="B43" s="483"/>
      <c r="C43" s="483"/>
      <c r="D43" s="483"/>
      <c r="E43" s="484"/>
      <c r="F43" s="485">
        <f>+L13+L31+L42</f>
        <v>137490.00003842724</v>
      </c>
      <c r="G43" s="486"/>
      <c r="H43" s="486"/>
      <c r="I43" s="487"/>
    </row>
  </sheetData>
  <mergeCells count="117">
    <mergeCell ref="A42:J42"/>
    <mergeCell ref="A43:E43"/>
    <mergeCell ref="F43:I43"/>
    <mergeCell ref="B40:F40"/>
    <mergeCell ref="G40:H40"/>
    <mergeCell ref="I40:J40"/>
    <mergeCell ref="B41:F41"/>
    <mergeCell ref="G41:H41"/>
    <mergeCell ref="I41:J41"/>
    <mergeCell ref="A36:J36"/>
    <mergeCell ref="A37:L37"/>
    <mergeCell ref="B38:F38"/>
    <mergeCell ref="G38:H38"/>
    <mergeCell ref="I38:J38"/>
    <mergeCell ref="B39:F39"/>
    <mergeCell ref="G39:H39"/>
    <mergeCell ref="I39:J39"/>
    <mergeCell ref="B34:C34"/>
    <mergeCell ref="D34:F34"/>
    <mergeCell ref="G34:H34"/>
    <mergeCell ref="I34:J34"/>
    <mergeCell ref="B35:C35"/>
    <mergeCell ref="D35:F35"/>
    <mergeCell ref="G35:H35"/>
    <mergeCell ref="I35:J35"/>
    <mergeCell ref="B30:F30"/>
    <mergeCell ref="G30:H30"/>
    <mergeCell ref="I30:J30"/>
    <mergeCell ref="A31:J31"/>
    <mergeCell ref="A32:L32"/>
    <mergeCell ref="B33:C33"/>
    <mergeCell ref="D33:F33"/>
    <mergeCell ref="G33:H33"/>
    <mergeCell ref="I33:J33"/>
    <mergeCell ref="B28:F28"/>
    <mergeCell ref="G28:H28"/>
    <mergeCell ref="I28:J28"/>
    <mergeCell ref="B29:F29"/>
    <mergeCell ref="G29:H29"/>
    <mergeCell ref="I29:J29"/>
    <mergeCell ref="B26:F26"/>
    <mergeCell ref="G26:H26"/>
    <mergeCell ref="I26:J26"/>
    <mergeCell ref="B27:F27"/>
    <mergeCell ref="G27:H27"/>
    <mergeCell ref="I27:J27"/>
    <mergeCell ref="B24:F24"/>
    <mergeCell ref="G24:H24"/>
    <mergeCell ref="I24:J24"/>
    <mergeCell ref="B25:F25"/>
    <mergeCell ref="G25:H25"/>
    <mergeCell ref="I25:J25"/>
    <mergeCell ref="B22:F22"/>
    <mergeCell ref="G22:H22"/>
    <mergeCell ref="I22:J22"/>
    <mergeCell ref="B23:F23"/>
    <mergeCell ref="G23:H23"/>
    <mergeCell ref="I23:J23"/>
    <mergeCell ref="B20:F20"/>
    <mergeCell ref="G20:H20"/>
    <mergeCell ref="I20:J20"/>
    <mergeCell ref="B21:F21"/>
    <mergeCell ref="G21:H21"/>
    <mergeCell ref="I21:J21"/>
    <mergeCell ref="B18:F18"/>
    <mergeCell ref="G18:H18"/>
    <mergeCell ref="I18:J18"/>
    <mergeCell ref="B19:F19"/>
    <mergeCell ref="G19:H19"/>
    <mergeCell ref="I19:J19"/>
    <mergeCell ref="B16:F16"/>
    <mergeCell ref="G16:H16"/>
    <mergeCell ref="I16:J16"/>
    <mergeCell ref="B17:F17"/>
    <mergeCell ref="G17:H17"/>
    <mergeCell ref="I17:J17"/>
    <mergeCell ref="B12:F12"/>
    <mergeCell ref="G12:H12"/>
    <mergeCell ref="I12:J12"/>
    <mergeCell ref="A13:J13"/>
    <mergeCell ref="A14:L14"/>
    <mergeCell ref="B15:F15"/>
    <mergeCell ref="G15:H15"/>
    <mergeCell ref="I15:J15"/>
    <mergeCell ref="B10:F10"/>
    <mergeCell ref="G10:H10"/>
    <mergeCell ref="I10:J10"/>
    <mergeCell ref="B11:F11"/>
    <mergeCell ref="G11:H11"/>
    <mergeCell ref="I11:J11"/>
    <mergeCell ref="B8:F8"/>
    <mergeCell ref="G8:H8"/>
    <mergeCell ref="I8:J8"/>
    <mergeCell ref="B9:F9"/>
    <mergeCell ref="G9:H9"/>
    <mergeCell ref="I9:J9"/>
    <mergeCell ref="B7:F7"/>
    <mergeCell ref="G7:H7"/>
    <mergeCell ref="I7:J7"/>
    <mergeCell ref="A3:L3"/>
    <mergeCell ref="B4:F4"/>
    <mergeCell ref="G4:H4"/>
    <mergeCell ref="I4:J4"/>
    <mergeCell ref="B5:F5"/>
    <mergeCell ref="G5:H5"/>
    <mergeCell ref="I5:J5"/>
    <mergeCell ref="A1:B1"/>
    <mergeCell ref="C1:D1"/>
    <mergeCell ref="E1:G1"/>
    <mergeCell ref="H1:L1"/>
    <mergeCell ref="A2:B2"/>
    <mergeCell ref="C2:D2"/>
    <mergeCell ref="E2:G2"/>
    <mergeCell ref="H2:M2"/>
    <mergeCell ref="B6:F6"/>
    <mergeCell ref="G6:H6"/>
    <mergeCell ref="I6:J6"/>
  </mergeCells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63D87-E8F6-434F-8522-CADC14FC98B4}">
  <dimension ref="A1:M43"/>
  <sheetViews>
    <sheetView workbookViewId="0">
      <selection activeCell="M19" sqref="M19"/>
    </sheetView>
  </sheetViews>
  <sheetFormatPr baseColWidth="10" defaultColWidth="8.85546875" defaultRowHeight="12.75"/>
  <cols>
    <col min="1" max="1" width="6.85546875" style="104" customWidth="1"/>
    <col min="2" max="2" width="6" style="104" customWidth="1"/>
    <col min="3" max="3" width="11.7109375" style="104" customWidth="1"/>
    <col min="4" max="4" width="3.28515625" style="104" customWidth="1"/>
    <col min="5" max="5" width="4.7109375" style="104" customWidth="1"/>
    <col min="6" max="6" width="2.7109375" style="104" customWidth="1"/>
    <col min="7" max="7" width="6.85546875" style="104" customWidth="1"/>
    <col min="8" max="8" width="4.28515625" style="104" customWidth="1"/>
    <col min="9" max="9" width="2.28515625" style="104" customWidth="1"/>
    <col min="10" max="10" width="13.140625" style="104" customWidth="1"/>
    <col min="11" max="11" width="17.28515625" style="104" customWidth="1"/>
    <col min="12" max="12" width="16.42578125" style="104" customWidth="1"/>
    <col min="13" max="13" width="30.85546875" style="104" customWidth="1"/>
    <col min="14" max="16384" width="8.85546875" style="104"/>
  </cols>
  <sheetData>
    <row r="1" spans="1:13" ht="16.5" customHeight="1">
      <c r="A1" s="506" t="s">
        <v>319</v>
      </c>
      <c r="B1" s="506"/>
      <c r="C1" s="507">
        <v>3.2</v>
      </c>
      <c r="D1" s="507"/>
      <c r="E1" s="508" t="s">
        <v>320</v>
      </c>
      <c r="F1" s="508"/>
      <c r="G1" s="508"/>
      <c r="H1" s="548" t="s">
        <v>307</v>
      </c>
      <c r="I1" s="549"/>
      <c r="J1" s="549"/>
      <c r="K1" s="549"/>
      <c r="L1" s="549"/>
      <c r="M1" s="117"/>
    </row>
    <row r="2" spans="1:13" ht="8.85" customHeight="1">
      <c r="A2" s="506" t="s">
        <v>321</v>
      </c>
      <c r="B2" s="506"/>
      <c r="C2" s="509" t="s">
        <v>4</v>
      </c>
      <c r="D2" s="507"/>
      <c r="E2" s="508" t="s">
        <v>323</v>
      </c>
      <c r="F2" s="508"/>
      <c r="G2" s="508"/>
      <c r="H2" s="510"/>
      <c r="I2" s="510"/>
      <c r="J2" s="510"/>
      <c r="K2" s="510"/>
      <c r="L2" s="510"/>
      <c r="M2" s="510"/>
    </row>
    <row r="3" spans="1:13" ht="8.4499999999999993" customHeight="1">
      <c r="A3" s="518" t="s">
        <v>324</v>
      </c>
      <c r="B3" s="518"/>
      <c r="C3" s="518"/>
      <c r="D3" s="518"/>
      <c r="E3" s="518"/>
      <c r="F3" s="518"/>
      <c r="G3" s="518"/>
      <c r="H3" s="518"/>
      <c r="I3" s="518"/>
      <c r="J3" s="518"/>
      <c r="K3" s="518"/>
      <c r="L3" s="518"/>
    </row>
    <row r="4" spans="1:13" ht="8.4499999999999993" customHeight="1">
      <c r="A4" s="105" t="s">
        <v>325</v>
      </c>
      <c r="B4" s="519" t="s">
        <v>326</v>
      </c>
      <c r="C4" s="520"/>
      <c r="D4" s="520"/>
      <c r="E4" s="520"/>
      <c r="F4" s="521"/>
      <c r="G4" s="519" t="s">
        <v>327</v>
      </c>
      <c r="H4" s="521"/>
      <c r="I4" s="522" t="s">
        <v>328</v>
      </c>
      <c r="J4" s="523"/>
      <c r="K4" s="105" t="s">
        <v>329</v>
      </c>
      <c r="L4" s="105" t="s">
        <v>330</v>
      </c>
    </row>
    <row r="5" spans="1:13" ht="8.4499999999999993" customHeight="1">
      <c r="A5" s="106" t="s">
        <v>331</v>
      </c>
      <c r="B5" s="511" t="s">
        <v>332</v>
      </c>
      <c r="C5" s="512"/>
      <c r="D5" s="512"/>
      <c r="E5" s="512"/>
      <c r="F5" s="513"/>
      <c r="G5" s="514" t="s">
        <v>333</v>
      </c>
      <c r="H5" s="515"/>
      <c r="I5" s="516">
        <v>190000</v>
      </c>
      <c r="J5" s="517"/>
      <c r="K5" s="107">
        <v>75</v>
      </c>
      <c r="L5" s="108">
        <f>+I5/K5</f>
        <v>2533.3333333333335</v>
      </c>
    </row>
    <row r="6" spans="1:13" ht="8.4499999999999993" customHeight="1">
      <c r="A6" s="106"/>
      <c r="B6" s="511"/>
      <c r="C6" s="512"/>
      <c r="D6" s="512"/>
      <c r="E6" s="512"/>
      <c r="F6" s="513"/>
      <c r="G6" s="514"/>
      <c r="H6" s="515"/>
      <c r="I6" s="516"/>
      <c r="J6" s="517"/>
      <c r="K6" s="107"/>
      <c r="L6" s="108"/>
    </row>
    <row r="7" spans="1:13" ht="8.4499999999999993" customHeight="1">
      <c r="A7" s="106" t="s">
        <v>387</v>
      </c>
      <c r="B7" s="511" t="s">
        <v>388</v>
      </c>
      <c r="C7" s="512"/>
      <c r="D7" s="512"/>
      <c r="E7" s="512"/>
      <c r="F7" s="513"/>
      <c r="G7" s="514" t="s">
        <v>333</v>
      </c>
      <c r="H7" s="515"/>
      <c r="I7" s="516">
        <v>110000</v>
      </c>
      <c r="J7" s="517"/>
      <c r="K7" s="107">
        <v>75</v>
      </c>
      <c r="L7" s="108">
        <f t="shared" ref="L7" si="0">+I7/K7</f>
        <v>1466.6666666666667</v>
      </c>
    </row>
    <row r="8" spans="1:13" ht="8.4499999999999993" customHeight="1">
      <c r="A8" s="109"/>
      <c r="B8" s="524"/>
      <c r="C8" s="525"/>
      <c r="D8" s="525"/>
      <c r="E8" s="525"/>
      <c r="F8" s="526"/>
      <c r="G8" s="524"/>
      <c r="H8" s="526"/>
      <c r="I8" s="511"/>
      <c r="J8" s="513"/>
      <c r="K8" s="109"/>
      <c r="L8" s="106"/>
    </row>
    <row r="9" spans="1:13" ht="8.4499999999999993" customHeight="1">
      <c r="A9" s="109"/>
      <c r="B9" s="524"/>
      <c r="C9" s="525"/>
      <c r="D9" s="525"/>
      <c r="E9" s="525"/>
      <c r="F9" s="526"/>
      <c r="G9" s="524"/>
      <c r="H9" s="526"/>
      <c r="I9" s="511"/>
      <c r="J9" s="513"/>
      <c r="K9" s="109"/>
      <c r="L9" s="106"/>
    </row>
    <row r="10" spans="1:13" ht="8.4499999999999993" customHeight="1">
      <c r="A10" s="109"/>
      <c r="B10" s="524"/>
      <c r="C10" s="525"/>
      <c r="D10" s="525"/>
      <c r="E10" s="525"/>
      <c r="F10" s="526"/>
      <c r="G10" s="524"/>
      <c r="H10" s="526"/>
      <c r="I10" s="511"/>
      <c r="J10" s="513"/>
      <c r="K10" s="109"/>
      <c r="L10" s="106"/>
    </row>
    <row r="11" spans="1:13" ht="8.4499999999999993" customHeight="1">
      <c r="A11" s="109"/>
      <c r="B11" s="524"/>
      <c r="C11" s="525"/>
      <c r="D11" s="525"/>
      <c r="E11" s="525"/>
      <c r="F11" s="526"/>
      <c r="G11" s="524"/>
      <c r="H11" s="526"/>
      <c r="I11" s="511"/>
      <c r="J11" s="513"/>
      <c r="K11" s="109"/>
      <c r="L11" s="106"/>
    </row>
    <row r="12" spans="1:13" ht="8.4499999999999993" customHeight="1">
      <c r="A12" s="106" t="s">
        <v>336</v>
      </c>
      <c r="B12" s="511" t="s">
        <v>337</v>
      </c>
      <c r="C12" s="512"/>
      <c r="D12" s="512"/>
      <c r="E12" s="512"/>
      <c r="F12" s="513"/>
      <c r="G12" s="524"/>
      <c r="H12" s="526"/>
      <c r="I12" s="529">
        <v>160.41</v>
      </c>
      <c r="J12" s="530"/>
      <c r="K12" s="107">
        <v>1</v>
      </c>
      <c r="L12" s="108">
        <f>+I12/K12</f>
        <v>160.41</v>
      </c>
    </row>
    <row r="13" spans="1:13" ht="8.4499999999999993" customHeight="1">
      <c r="A13" s="531"/>
      <c r="B13" s="531"/>
      <c r="C13" s="531"/>
      <c r="D13" s="531"/>
      <c r="E13" s="531"/>
      <c r="F13" s="531"/>
      <c r="G13" s="531"/>
      <c r="H13" s="531"/>
      <c r="I13" s="531"/>
      <c r="J13" s="532"/>
      <c r="K13" s="105" t="s">
        <v>338</v>
      </c>
      <c r="L13" s="111">
        <f>SUM(L5:L12)</f>
        <v>4160.41</v>
      </c>
    </row>
    <row r="14" spans="1:13" ht="8.4499999999999993" customHeight="1">
      <c r="A14" s="518" t="s">
        <v>339</v>
      </c>
      <c r="B14" s="518"/>
      <c r="C14" s="518"/>
      <c r="D14" s="518"/>
      <c r="E14" s="518"/>
      <c r="F14" s="518"/>
      <c r="G14" s="518"/>
      <c r="H14" s="518"/>
      <c r="I14" s="518"/>
      <c r="J14" s="518"/>
      <c r="K14" s="518"/>
      <c r="L14" s="518"/>
    </row>
    <row r="15" spans="1:13" ht="8.4499999999999993" customHeight="1">
      <c r="A15" s="105" t="s">
        <v>325</v>
      </c>
      <c r="B15" s="519" t="s">
        <v>326</v>
      </c>
      <c r="C15" s="520"/>
      <c r="D15" s="520"/>
      <c r="E15" s="520"/>
      <c r="F15" s="521"/>
      <c r="G15" s="519" t="s">
        <v>340</v>
      </c>
      <c r="H15" s="521"/>
      <c r="I15" s="522" t="s">
        <v>341</v>
      </c>
      <c r="J15" s="523"/>
      <c r="K15" s="105" t="s">
        <v>342</v>
      </c>
      <c r="L15" s="105" t="s">
        <v>330</v>
      </c>
    </row>
    <row r="16" spans="1:13" ht="8.4499999999999993" customHeight="1">
      <c r="A16" s="106"/>
      <c r="B16" s="511"/>
      <c r="C16" s="512"/>
      <c r="D16" s="512"/>
      <c r="E16" s="512"/>
      <c r="F16" s="513"/>
      <c r="G16" s="527"/>
      <c r="H16" s="528"/>
      <c r="I16" s="516"/>
      <c r="J16" s="517"/>
      <c r="K16" s="107"/>
      <c r="L16" s="108"/>
    </row>
    <row r="17" spans="1:12" ht="8.4499999999999993" customHeight="1">
      <c r="A17" s="109"/>
      <c r="B17" s="524"/>
      <c r="C17" s="525"/>
      <c r="D17" s="525"/>
      <c r="E17" s="525"/>
      <c r="F17" s="526"/>
      <c r="G17" s="524"/>
      <c r="H17" s="526"/>
      <c r="I17" s="511"/>
      <c r="J17" s="513"/>
      <c r="K17" s="109"/>
      <c r="L17" s="106"/>
    </row>
    <row r="18" spans="1:12" ht="8.4499999999999993" customHeight="1">
      <c r="A18" s="109"/>
      <c r="B18" s="524"/>
      <c r="C18" s="525"/>
      <c r="D18" s="525"/>
      <c r="E18" s="525"/>
      <c r="F18" s="526"/>
      <c r="G18" s="524"/>
      <c r="H18" s="526"/>
      <c r="I18" s="511"/>
      <c r="J18" s="513"/>
      <c r="K18" s="109"/>
      <c r="L18" s="106"/>
    </row>
    <row r="19" spans="1:12" ht="8.4499999999999993" customHeight="1">
      <c r="A19" s="109"/>
      <c r="B19" s="524"/>
      <c r="C19" s="525"/>
      <c r="D19" s="525"/>
      <c r="E19" s="525"/>
      <c r="F19" s="526"/>
      <c r="G19" s="524"/>
      <c r="H19" s="526"/>
      <c r="I19" s="511"/>
      <c r="J19" s="513"/>
      <c r="K19" s="109"/>
      <c r="L19" s="106"/>
    </row>
    <row r="20" spans="1:12" ht="8.4499999999999993" customHeight="1">
      <c r="A20" s="109"/>
      <c r="B20" s="524"/>
      <c r="C20" s="525"/>
      <c r="D20" s="525"/>
      <c r="E20" s="525"/>
      <c r="F20" s="526"/>
      <c r="G20" s="524"/>
      <c r="H20" s="526"/>
      <c r="I20" s="511"/>
      <c r="J20" s="513"/>
      <c r="K20" s="109"/>
      <c r="L20" s="106"/>
    </row>
    <row r="21" spans="1:12" ht="8.4499999999999993" customHeight="1">
      <c r="A21" s="109"/>
      <c r="B21" s="524"/>
      <c r="C21" s="525"/>
      <c r="D21" s="525"/>
      <c r="E21" s="525"/>
      <c r="F21" s="526"/>
      <c r="G21" s="524"/>
      <c r="H21" s="526"/>
      <c r="I21" s="511"/>
      <c r="J21" s="513"/>
      <c r="K21" s="109"/>
      <c r="L21" s="106"/>
    </row>
    <row r="22" spans="1:12" ht="8.4499999999999993" customHeight="1">
      <c r="A22" s="109"/>
      <c r="B22" s="524"/>
      <c r="C22" s="525"/>
      <c r="D22" s="525"/>
      <c r="E22" s="525"/>
      <c r="F22" s="526"/>
      <c r="G22" s="524"/>
      <c r="H22" s="526"/>
      <c r="I22" s="511"/>
      <c r="J22" s="513"/>
      <c r="K22" s="109"/>
      <c r="L22" s="106"/>
    </row>
    <row r="23" spans="1:12" ht="8.4499999999999993" customHeight="1">
      <c r="A23" s="109"/>
      <c r="B23" s="524"/>
      <c r="C23" s="525"/>
      <c r="D23" s="525"/>
      <c r="E23" s="525"/>
      <c r="F23" s="526"/>
      <c r="G23" s="524"/>
      <c r="H23" s="526"/>
      <c r="I23" s="511"/>
      <c r="J23" s="513"/>
      <c r="K23" s="109"/>
      <c r="L23" s="106"/>
    </row>
    <row r="24" spans="1:12" ht="8.4499999999999993" customHeight="1">
      <c r="A24" s="109"/>
      <c r="B24" s="524"/>
      <c r="C24" s="525"/>
      <c r="D24" s="525"/>
      <c r="E24" s="525"/>
      <c r="F24" s="526"/>
      <c r="G24" s="524"/>
      <c r="H24" s="526"/>
      <c r="I24" s="511"/>
      <c r="J24" s="513"/>
      <c r="K24" s="109"/>
      <c r="L24" s="106"/>
    </row>
    <row r="25" spans="1:12" ht="8.4499999999999993" customHeight="1">
      <c r="A25" s="109"/>
      <c r="B25" s="524"/>
      <c r="C25" s="525"/>
      <c r="D25" s="525"/>
      <c r="E25" s="525"/>
      <c r="F25" s="526"/>
      <c r="G25" s="524"/>
      <c r="H25" s="526"/>
      <c r="I25" s="511"/>
      <c r="J25" s="513"/>
      <c r="K25" s="109"/>
      <c r="L25" s="106"/>
    </row>
    <row r="26" spans="1:12" ht="8.4499999999999993" customHeight="1">
      <c r="A26" s="109"/>
      <c r="B26" s="524"/>
      <c r="C26" s="525"/>
      <c r="D26" s="525"/>
      <c r="E26" s="525"/>
      <c r="F26" s="526"/>
      <c r="G26" s="524"/>
      <c r="H26" s="526"/>
      <c r="I26" s="511"/>
      <c r="J26" s="513"/>
      <c r="K26" s="109"/>
      <c r="L26" s="106"/>
    </row>
    <row r="27" spans="1:12" ht="8.4499999999999993" customHeight="1">
      <c r="A27" s="109"/>
      <c r="B27" s="524"/>
      <c r="C27" s="525"/>
      <c r="D27" s="525"/>
      <c r="E27" s="525"/>
      <c r="F27" s="526"/>
      <c r="G27" s="524"/>
      <c r="H27" s="526"/>
      <c r="I27" s="511"/>
      <c r="J27" s="513"/>
      <c r="K27" s="109"/>
      <c r="L27" s="106"/>
    </row>
    <row r="28" spans="1:12" ht="8.4499999999999993" customHeight="1">
      <c r="A28" s="109"/>
      <c r="B28" s="524"/>
      <c r="C28" s="525"/>
      <c r="D28" s="525"/>
      <c r="E28" s="525"/>
      <c r="F28" s="526"/>
      <c r="G28" s="524"/>
      <c r="H28" s="526"/>
      <c r="I28" s="511"/>
      <c r="J28" s="513"/>
      <c r="K28" s="109"/>
      <c r="L28" s="106"/>
    </row>
    <row r="29" spans="1:12" ht="8.4499999999999993" customHeight="1">
      <c r="A29" s="109"/>
      <c r="B29" s="524"/>
      <c r="C29" s="525"/>
      <c r="D29" s="525"/>
      <c r="E29" s="525"/>
      <c r="F29" s="526"/>
      <c r="G29" s="524"/>
      <c r="H29" s="526"/>
      <c r="I29" s="511"/>
      <c r="J29" s="513"/>
      <c r="K29" s="109"/>
      <c r="L29" s="106"/>
    </row>
    <row r="30" spans="1:12" ht="8.4499999999999993" customHeight="1">
      <c r="A30" s="109"/>
      <c r="B30" s="524"/>
      <c r="C30" s="525"/>
      <c r="D30" s="525"/>
      <c r="E30" s="525"/>
      <c r="F30" s="526"/>
      <c r="G30" s="524"/>
      <c r="H30" s="526"/>
      <c r="I30" s="511"/>
      <c r="J30" s="513"/>
      <c r="K30" s="109"/>
      <c r="L30" s="106"/>
    </row>
    <row r="31" spans="1:12" ht="8.4499999999999993" customHeight="1">
      <c r="A31" s="531"/>
      <c r="B31" s="531"/>
      <c r="C31" s="531"/>
      <c r="D31" s="531"/>
      <c r="E31" s="531"/>
      <c r="F31" s="531"/>
      <c r="G31" s="531"/>
      <c r="H31" s="531"/>
      <c r="I31" s="531"/>
      <c r="J31" s="532"/>
      <c r="K31" s="105" t="s">
        <v>338</v>
      </c>
      <c r="L31" s="111"/>
    </row>
    <row r="32" spans="1:12" ht="8.4499999999999993" customHeight="1">
      <c r="A32" s="518" t="s">
        <v>346</v>
      </c>
      <c r="B32" s="518"/>
      <c r="C32" s="518"/>
      <c r="D32" s="518"/>
      <c r="E32" s="518"/>
      <c r="F32" s="518"/>
      <c r="G32" s="518"/>
      <c r="H32" s="518"/>
      <c r="I32" s="518"/>
      <c r="J32" s="518"/>
      <c r="K32" s="518"/>
      <c r="L32" s="518"/>
    </row>
    <row r="33" spans="1:12" ht="16.5" customHeight="1">
      <c r="A33" s="105" t="s">
        <v>325</v>
      </c>
      <c r="B33" s="535" t="s">
        <v>347</v>
      </c>
      <c r="C33" s="536"/>
      <c r="D33" s="537" t="s">
        <v>348</v>
      </c>
      <c r="E33" s="538"/>
      <c r="F33" s="539"/>
      <c r="G33" s="540" t="s">
        <v>349</v>
      </c>
      <c r="H33" s="541"/>
      <c r="I33" s="519" t="s">
        <v>350</v>
      </c>
      <c r="J33" s="521"/>
      <c r="K33" s="105" t="s">
        <v>351</v>
      </c>
      <c r="L33" s="105" t="s">
        <v>330</v>
      </c>
    </row>
    <row r="34" spans="1:12" ht="8.4499999999999993" customHeight="1">
      <c r="A34" s="109"/>
      <c r="B34" s="524"/>
      <c r="C34" s="526"/>
      <c r="D34" s="524"/>
      <c r="E34" s="525"/>
      <c r="F34" s="526"/>
      <c r="G34" s="524"/>
      <c r="H34" s="526"/>
      <c r="I34" s="533"/>
      <c r="J34" s="534"/>
      <c r="K34" s="112"/>
      <c r="L34" s="106"/>
    </row>
    <row r="35" spans="1:12" ht="8.4499999999999993" customHeight="1">
      <c r="A35" s="109"/>
      <c r="B35" s="524"/>
      <c r="C35" s="526"/>
      <c r="D35" s="524"/>
      <c r="E35" s="525"/>
      <c r="F35" s="526"/>
      <c r="G35" s="524"/>
      <c r="H35" s="526"/>
      <c r="I35" s="533"/>
      <c r="J35" s="534"/>
      <c r="K35" s="112"/>
      <c r="L35" s="106"/>
    </row>
    <row r="36" spans="1:12" ht="8.4499999999999993" customHeight="1">
      <c r="A36" s="531"/>
      <c r="B36" s="531"/>
      <c r="C36" s="531"/>
      <c r="D36" s="531"/>
      <c r="E36" s="531"/>
      <c r="F36" s="531"/>
      <c r="G36" s="531"/>
      <c r="H36" s="531"/>
      <c r="I36" s="531"/>
      <c r="J36" s="532"/>
      <c r="K36" s="113" t="s">
        <v>338</v>
      </c>
      <c r="L36" s="105"/>
    </row>
    <row r="37" spans="1:12" ht="8.4499999999999993" customHeight="1">
      <c r="A37" s="518" t="s">
        <v>355</v>
      </c>
      <c r="B37" s="518"/>
      <c r="C37" s="518"/>
      <c r="D37" s="518"/>
      <c r="E37" s="518"/>
      <c r="F37" s="518"/>
      <c r="G37" s="518"/>
      <c r="H37" s="518"/>
      <c r="I37" s="518"/>
      <c r="J37" s="518"/>
      <c r="K37" s="518"/>
      <c r="L37" s="518"/>
    </row>
    <row r="38" spans="1:12" ht="8.4499999999999993" customHeight="1">
      <c r="A38" s="114" t="s">
        <v>325</v>
      </c>
      <c r="B38" s="519" t="s">
        <v>356</v>
      </c>
      <c r="C38" s="520"/>
      <c r="D38" s="520"/>
      <c r="E38" s="520"/>
      <c r="F38" s="521"/>
      <c r="G38" s="519" t="s">
        <v>340</v>
      </c>
      <c r="H38" s="521"/>
      <c r="I38" s="522" t="s">
        <v>357</v>
      </c>
      <c r="J38" s="523"/>
      <c r="K38" s="105" t="s">
        <v>329</v>
      </c>
      <c r="L38" s="105" t="s">
        <v>330</v>
      </c>
    </row>
    <row r="39" spans="1:12" ht="8.4499999999999993" customHeight="1">
      <c r="A39" s="115" t="s">
        <v>406</v>
      </c>
      <c r="B39" s="511" t="s">
        <v>407</v>
      </c>
      <c r="C39" s="512"/>
      <c r="D39" s="512"/>
      <c r="E39" s="512"/>
      <c r="F39" s="513"/>
      <c r="G39" s="527" t="s">
        <v>360</v>
      </c>
      <c r="H39" s="528"/>
      <c r="I39" s="516">
        <v>281185.7</v>
      </c>
      <c r="J39" s="517"/>
      <c r="K39" s="118">
        <v>302.48351765373337</v>
      </c>
      <c r="L39" s="110">
        <f>+I39/K39</f>
        <v>929.5901547993966</v>
      </c>
    </row>
    <row r="40" spans="1:12" ht="8.4499999999999993" customHeight="1">
      <c r="A40" s="109"/>
      <c r="B40" s="524"/>
      <c r="C40" s="525"/>
      <c r="D40" s="525"/>
      <c r="E40" s="525"/>
      <c r="F40" s="526"/>
      <c r="G40" s="524"/>
      <c r="H40" s="526"/>
      <c r="I40" s="511"/>
      <c r="J40" s="513"/>
      <c r="K40" s="109"/>
      <c r="L40" s="106"/>
    </row>
    <row r="41" spans="1:12" ht="8.4499999999999993" customHeight="1">
      <c r="A41" s="109"/>
      <c r="B41" s="524"/>
      <c r="C41" s="525"/>
      <c r="D41" s="525"/>
      <c r="E41" s="525"/>
      <c r="F41" s="526"/>
      <c r="G41" s="524"/>
      <c r="H41" s="526"/>
      <c r="I41" s="511"/>
      <c r="J41" s="513"/>
      <c r="K41" s="109"/>
      <c r="L41" s="106"/>
    </row>
    <row r="42" spans="1:12" ht="8.4499999999999993" customHeight="1">
      <c r="A42" s="531"/>
      <c r="B42" s="531"/>
      <c r="C42" s="531"/>
      <c r="D42" s="531"/>
      <c r="E42" s="531"/>
      <c r="F42" s="531"/>
      <c r="G42" s="531"/>
      <c r="H42" s="531"/>
      <c r="I42" s="531"/>
      <c r="J42" s="532"/>
      <c r="K42" s="105" t="s">
        <v>338</v>
      </c>
      <c r="L42" s="116">
        <f>SUM(L39:L41)</f>
        <v>929.5901547993966</v>
      </c>
    </row>
    <row r="43" spans="1:12" ht="8.4499999999999993" customHeight="1">
      <c r="A43" s="542" t="s">
        <v>361</v>
      </c>
      <c r="B43" s="543"/>
      <c r="C43" s="543"/>
      <c r="D43" s="543"/>
      <c r="E43" s="544"/>
      <c r="F43" s="545">
        <f>+L42+L36+L31+L13</f>
        <v>5090.0001547993961</v>
      </c>
      <c r="G43" s="546"/>
      <c r="H43" s="546"/>
      <c r="I43" s="547"/>
    </row>
  </sheetData>
  <mergeCells count="117">
    <mergeCell ref="A42:J42"/>
    <mergeCell ref="A43:E43"/>
    <mergeCell ref="F43:I43"/>
    <mergeCell ref="H1:L1"/>
    <mergeCell ref="B40:F40"/>
    <mergeCell ref="G40:H40"/>
    <mergeCell ref="I40:J40"/>
    <mergeCell ref="B41:F41"/>
    <mergeCell ref="G41:H41"/>
    <mergeCell ref="I41:J41"/>
    <mergeCell ref="A36:J36"/>
    <mergeCell ref="A37:L37"/>
    <mergeCell ref="B38:F38"/>
    <mergeCell ref="G38:H38"/>
    <mergeCell ref="I38:J38"/>
    <mergeCell ref="B39:F39"/>
    <mergeCell ref="G39:H39"/>
    <mergeCell ref="I39:J39"/>
    <mergeCell ref="B34:C34"/>
    <mergeCell ref="D34:F34"/>
    <mergeCell ref="G34:H34"/>
    <mergeCell ref="I34:J34"/>
    <mergeCell ref="B35:C35"/>
    <mergeCell ref="D35:F35"/>
    <mergeCell ref="G35:H35"/>
    <mergeCell ref="I35:J35"/>
    <mergeCell ref="B30:F30"/>
    <mergeCell ref="G30:H30"/>
    <mergeCell ref="I30:J30"/>
    <mergeCell ref="A31:J31"/>
    <mergeCell ref="A32:L32"/>
    <mergeCell ref="B33:C33"/>
    <mergeCell ref="D33:F33"/>
    <mergeCell ref="G33:H33"/>
    <mergeCell ref="I33:J33"/>
    <mergeCell ref="B28:F28"/>
    <mergeCell ref="G28:H28"/>
    <mergeCell ref="I28:J28"/>
    <mergeCell ref="B29:F29"/>
    <mergeCell ref="G29:H29"/>
    <mergeCell ref="I29:J29"/>
    <mergeCell ref="B26:F26"/>
    <mergeCell ref="G26:H26"/>
    <mergeCell ref="I26:J26"/>
    <mergeCell ref="B27:F27"/>
    <mergeCell ref="G27:H27"/>
    <mergeCell ref="I27:J27"/>
    <mergeCell ref="B24:F24"/>
    <mergeCell ref="G24:H24"/>
    <mergeCell ref="I24:J24"/>
    <mergeCell ref="B25:F25"/>
    <mergeCell ref="G25:H25"/>
    <mergeCell ref="I25:J25"/>
    <mergeCell ref="B22:F22"/>
    <mergeCell ref="G22:H22"/>
    <mergeCell ref="I22:J22"/>
    <mergeCell ref="B23:F23"/>
    <mergeCell ref="G23:H23"/>
    <mergeCell ref="I23:J23"/>
    <mergeCell ref="B20:F20"/>
    <mergeCell ref="G20:H20"/>
    <mergeCell ref="I20:J20"/>
    <mergeCell ref="B21:F21"/>
    <mergeCell ref="G21:H21"/>
    <mergeCell ref="I21:J21"/>
    <mergeCell ref="B18:F18"/>
    <mergeCell ref="G18:H18"/>
    <mergeCell ref="I18:J18"/>
    <mergeCell ref="B19:F19"/>
    <mergeCell ref="G19:H19"/>
    <mergeCell ref="I19:J19"/>
    <mergeCell ref="B16:F16"/>
    <mergeCell ref="G16:H16"/>
    <mergeCell ref="I16:J16"/>
    <mergeCell ref="B17:F17"/>
    <mergeCell ref="G17:H17"/>
    <mergeCell ref="I17:J17"/>
    <mergeCell ref="B12:F12"/>
    <mergeCell ref="G12:H12"/>
    <mergeCell ref="I12:J12"/>
    <mergeCell ref="A13:J13"/>
    <mergeCell ref="A14:L14"/>
    <mergeCell ref="B15:F15"/>
    <mergeCell ref="G15:H15"/>
    <mergeCell ref="I15:J15"/>
    <mergeCell ref="B10:F10"/>
    <mergeCell ref="G10:H10"/>
    <mergeCell ref="I10:J10"/>
    <mergeCell ref="B11:F11"/>
    <mergeCell ref="G11:H11"/>
    <mergeCell ref="I11:J11"/>
    <mergeCell ref="B8:F8"/>
    <mergeCell ref="G8:H8"/>
    <mergeCell ref="I8:J8"/>
    <mergeCell ref="B9:F9"/>
    <mergeCell ref="G9:H9"/>
    <mergeCell ref="I9:J9"/>
    <mergeCell ref="B7:F7"/>
    <mergeCell ref="G7:H7"/>
    <mergeCell ref="I7:J7"/>
    <mergeCell ref="A3:L3"/>
    <mergeCell ref="B4:F4"/>
    <mergeCell ref="G4:H4"/>
    <mergeCell ref="I4:J4"/>
    <mergeCell ref="B5:F5"/>
    <mergeCell ref="G5:H5"/>
    <mergeCell ref="I5:J5"/>
    <mergeCell ref="A1:B1"/>
    <mergeCell ref="C1:D1"/>
    <mergeCell ref="E1:G1"/>
    <mergeCell ref="A2:B2"/>
    <mergeCell ref="C2:D2"/>
    <mergeCell ref="E2:G2"/>
    <mergeCell ref="H2:M2"/>
    <mergeCell ref="B6:F6"/>
    <mergeCell ref="G6:H6"/>
    <mergeCell ref="I6:J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8"/>
  <sheetViews>
    <sheetView tabSelected="1" view="pageBreakPreview" zoomScale="80" zoomScaleNormal="80" zoomScaleSheetLayoutView="80" workbookViewId="0">
      <selection activeCell="C23" sqref="C23"/>
    </sheetView>
  </sheetViews>
  <sheetFormatPr baseColWidth="10" defaultColWidth="11.42578125" defaultRowHeight="15" outlineLevelRow="1"/>
  <cols>
    <col min="1" max="1" width="11.85546875" style="65" customWidth="1"/>
    <col min="2" max="2" width="70.85546875" style="65" customWidth="1"/>
    <col min="3" max="3" width="11" style="77" customWidth="1"/>
    <col min="4" max="4" width="13.42578125" style="78" customWidth="1"/>
    <col min="5" max="5" width="20.140625" style="67" customWidth="1"/>
    <col min="6" max="6" width="26.140625" style="67" customWidth="1"/>
    <col min="8" max="8" width="17.85546875" bestFit="1" customWidth="1"/>
  </cols>
  <sheetData>
    <row r="1" spans="1:9" ht="80.099999999999994" customHeight="1" thickBot="1">
      <c r="A1" s="318" t="s">
        <v>483</v>
      </c>
      <c r="B1" s="319"/>
      <c r="C1" s="319"/>
      <c r="D1" s="319"/>
      <c r="E1" s="319"/>
      <c r="F1" s="320"/>
    </row>
    <row r="2" spans="1:9">
      <c r="A2" s="255" t="s">
        <v>1</v>
      </c>
      <c r="B2" s="256" t="s">
        <v>6</v>
      </c>
      <c r="C2" s="256" t="s">
        <v>2</v>
      </c>
      <c r="D2" s="257" t="s">
        <v>0</v>
      </c>
      <c r="E2" s="258" t="s">
        <v>482</v>
      </c>
      <c r="F2" s="259" t="s">
        <v>3</v>
      </c>
    </row>
    <row r="3" spans="1:9" outlineLevel="1">
      <c r="A3" s="267">
        <v>1</v>
      </c>
      <c r="B3" s="272" t="s">
        <v>309</v>
      </c>
      <c r="C3" s="268"/>
      <c r="D3" s="269"/>
      <c r="E3" s="271"/>
      <c r="F3" s="273">
        <f>+SUM(F4:F4)</f>
        <v>7987500</v>
      </c>
    </row>
    <row r="4" spans="1:9" outlineLevel="1">
      <c r="A4" s="61" t="s">
        <v>313</v>
      </c>
      <c r="B4" s="58" t="s">
        <v>318</v>
      </c>
      <c r="C4" s="68" t="s">
        <v>306</v>
      </c>
      <c r="D4" s="69">
        <f>+'1.1'!AB16</f>
        <v>1875</v>
      </c>
      <c r="E4" s="71">
        <v>4260</v>
      </c>
      <c r="F4" s="70">
        <f>+E4*D4</f>
        <v>7987500</v>
      </c>
    </row>
    <row r="5" spans="1:9" outlineLevel="1">
      <c r="A5" s="267">
        <v>2</v>
      </c>
      <c r="B5" s="272" t="s">
        <v>305</v>
      </c>
      <c r="C5" s="268"/>
      <c r="D5" s="275"/>
      <c r="E5" s="274"/>
      <c r="F5" s="273">
        <f>SUM(F6:F6)</f>
        <v>1620364824</v>
      </c>
    </row>
    <row r="6" spans="1:9" ht="25.5" outlineLevel="1">
      <c r="A6" s="62" t="s">
        <v>314</v>
      </c>
      <c r="B6" s="59" t="s">
        <v>311</v>
      </c>
      <c r="C6" s="72" t="s">
        <v>304</v>
      </c>
      <c r="D6" s="276">
        <f>+SUM('2.1'!AB52:AD53)</f>
        <v>11898</v>
      </c>
      <c r="E6" s="169">
        <v>136188</v>
      </c>
      <c r="F6" s="70">
        <f>+E6*D6</f>
        <v>1620364824</v>
      </c>
    </row>
    <row r="7" spans="1:9" outlineLevel="1">
      <c r="A7" s="267">
        <v>3</v>
      </c>
      <c r="B7" s="272" t="s">
        <v>310</v>
      </c>
      <c r="C7" s="270"/>
      <c r="D7" s="269"/>
      <c r="E7" s="271"/>
      <c r="F7" s="273">
        <f>+F8+F9</f>
        <v>531301970.00000006</v>
      </c>
    </row>
    <row r="8" spans="1:9" outlineLevel="1">
      <c r="A8" s="61" t="s">
        <v>315</v>
      </c>
      <c r="B8" s="58" t="s">
        <v>445</v>
      </c>
      <c r="C8" s="68" t="s">
        <v>304</v>
      </c>
      <c r="D8" s="69">
        <f>+SUM('3.1'!AB99:AD100)</f>
        <v>3803.0000000000005</v>
      </c>
      <c r="E8" s="169">
        <v>135490</v>
      </c>
      <c r="F8" s="70">
        <f>+E8*D8</f>
        <v>515268470.00000006</v>
      </c>
      <c r="H8" s="81"/>
      <c r="I8" s="82"/>
    </row>
    <row r="9" spans="1:9" outlineLevel="1">
      <c r="A9" s="61" t="s">
        <v>316</v>
      </c>
      <c r="B9" s="58" t="s">
        <v>307</v>
      </c>
      <c r="C9" s="68" t="s">
        <v>306</v>
      </c>
      <c r="D9" s="69">
        <f>+SUM('3.2'!AB16:AD17)</f>
        <v>3150</v>
      </c>
      <c r="E9" s="71">
        <v>5090</v>
      </c>
      <c r="F9" s="70">
        <f>+E9*D9</f>
        <v>16033500</v>
      </c>
    </row>
    <row r="10" spans="1:9" ht="15.75" outlineLevel="1" thickBot="1">
      <c r="A10" s="62"/>
      <c r="B10" s="60"/>
      <c r="C10" s="72"/>
      <c r="D10" s="69"/>
      <c r="E10" s="71"/>
      <c r="F10" s="70"/>
    </row>
    <row r="11" spans="1:9" ht="15.75" thickBot="1">
      <c r="A11" s="260"/>
      <c r="B11" s="323" t="s">
        <v>24</v>
      </c>
      <c r="C11" s="324"/>
      <c r="D11" s="324"/>
      <c r="E11" s="325"/>
      <c r="F11" s="261">
        <f>+F7+F5+F3</f>
        <v>2159654294</v>
      </c>
    </row>
    <row r="12" spans="1:9" ht="15.75" thickBot="1">
      <c r="A12" s="260"/>
      <c r="B12" s="323" t="s">
        <v>28</v>
      </c>
      <c r="C12" s="324"/>
      <c r="D12" s="324"/>
      <c r="E12" s="325"/>
      <c r="F12" s="261">
        <f>F13+F14+F15</f>
        <v>647896288.20000005</v>
      </c>
    </row>
    <row r="13" spans="1:9">
      <c r="A13" s="173"/>
      <c r="B13" s="174" t="s">
        <v>21</v>
      </c>
      <c r="C13" s="175" t="s">
        <v>20</v>
      </c>
      <c r="D13" s="176">
        <v>0.22</v>
      </c>
      <c r="E13" s="177"/>
      <c r="F13" s="178">
        <f>+F11*0.22</f>
        <v>475123944.68000001</v>
      </c>
    </row>
    <row r="14" spans="1:9">
      <c r="A14" s="171"/>
      <c r="B14" s="64" t="s">
        <v>23</v>
      </c>
      <c r="C14" s="75" t="s">
        <v>20</v>
      </c>
      <c r="D14" s="76">
        <v>0.03</v>
      </c>
      <c r="E14" s="172"/>
      <c r="F14" s="170">
        <f>+F11*0.03</f>
        <v>64789628.82</v>
      </c>
    </row>
    <row r="15" spans="1:9" ht="15.75" thickBot="1">
      <c r="A15" s="179"/>
      <c r="B15" s="183" t="s">
        <v>22</v>
      </c>
      <c r="C15" s="180" t="s">
        <v>20</v>
      </c>
      <c r="D15" s="181">
        <v>0.05</v>
      </c>
      <c r="E15" s="182"/>
      <c r="F15" s="170">
        <f>+F11*0.05</f>
        <v>107982714.7</v>
      </c>
    </row>
    <row r="16" spans="1:9" ht="15.75" thickBot="1">
      <c r="A16" s="260"/>
      <c r="B16" s="326" t="s">
        <v>453</v>
      </c>
      <c r="C16" s="326"/>
      <c r="D16" s="326"/>
      <c r="E16" s="326"/>
      <c r="F16" s="263">
        <f>+F12+F11</f>
        <v>2807550582.1999998</v>
      </c>
    </row>
    <row r="17" spans="1:6" ht="15.75" thickBot="1">
      <c r="A17" s="73"/>
      <c r="B17" s="63" t="s">
        <v>481</v>
      </c>
      <c r="C17" s="63"/>
      <c r="D17" s="63"/>
      <c r="E17" s="63"/>
      <c r="F17" s="254">
        <f>+F15*0.19</f>
        <v>20516715.793000001</v>
      </c>
    </row>
    <row r="18" spans="1:6" ht="15.75" thickBot="1">
      <c r="A18" s="260"/>
      <c r="B18" s="262" t="s">
        <v>484</v>
      </c>
      <c r="C18" s="264"/>
      <c r="D18" s="265"/>
      <c r="E18" s="266"/>
      <c r="F18" s="254">
        <f>SUM(F16:F17)</f>
        <v>2828067297.993</v>
      </c>
    </row>
    <row r="19" spans="1:6" ht="15.75" thickBot="1">
      <c r="A19" s="73"/>
      <c r="B19" s="63" t="s">
        <v>452</v>
      </c>
      <c r="C19" s="74"/>
      <c r="D19" s="184"/>
      <c r="E19" s="185"/>
      <c r="F19" s="186">
        <f>F16*0.07</f>
        <v>196528540.75400001</v>
      </c>
    </row>
    <row r="20" spans="1:6" ht="15.75" thickBot="1">
      <c r="A20" s="260"/>
      <c r="B20" s="262" t="s">
        <v>25</v>
      </c>
      <c r="C20" s="264"/>
      <c r="D20" s="265"/>
      <c r="E20" s="266"/>
      <c r="F20" s="261">
        <f>SUM(F18:F19)</f>
        <v>3024595838.7470002</v>
      </c>
    </row>
    <row r="21" spans="1:6">
      <c r="A21" s="322"/>
      <c r="B21" s="322"/>
      <c r="F21" s="79"/>
    </row>
    <row r="22" spans="1:6">
      <c r="A22" s="77"/>
      <c r="B22" s="77"/>
      <c r="F22" s="550"/>
    </row>
    <row r="23" spans="1:6">
      <c r="A23" s="77"/>
      <c r="B23" s="77"/>
      <c r="F23" s="79"/>
    </row>
    <row r="24" spans="1:6">
      <c r="A24" s="66"/>
      <c r="B24" s="66" t="s">
        <v>474</v>
      </c>
      <c r="C24" s="66"/>
      <c r="D24" s="66"/>
      <c r="E24" s="66"/>
      <c r="F24" s="66"/>
    </row>
    <row r="25" spans="1:6">
      <c r="A25" s="66"/>
      <c r="B25" s="55" t="s">
        <v>454</v>
      </c>
      <c r="C25"/>
      <c r="D25" s="66"/>
      <c r="E25" s="66"/>
      <c r="F25" s="66"/>
    </row>
    <row r="26" spans="1:6" s="48" customFormat="1" ht="12.75">
      <c r="A26" s="66"/>
      <c r="B26" s="327" t="s">
        <v>475</v>
      </c>
      <c r="C26" s="327"/>
      <c r="D26" s="66"/>
      <c r="E26" s="66"/>
      <c r="F26" s="66"/>
    </row>
    <row r="27" spans="1:6" s="48" customFormat="1" ht="12.75">
      <c r="A27" s="66"/>
      <c r="B27" s="66"/>
      <c r="C27" s="66"/>
      <c r="D27" s="66"/>
      <c r="E27" s="66"/>
      <c r="F27" s="66"/>
    </row>
    <row r="28" spans="1:6" s="48" customFormat="1" ht="12.75">
      <c r="A28" s="66"/>
      <c r="B28" s="66"/>
      <c r="C28" s="66"/>
      <c r="D28" s="66"/>
      <c r="E28" s="66"/>
      <c r="F28" s="66"/>
    </row>
    <row r="29" spans="1:6" s="48" customFormat="1" ht="12.75">
      <c r="A29" s="321"/>
      <c r="B29" s="321"/>
      <c r="C29" s="83"/>
      <c r="D29" s="321"/>
      <c r="E29" s="321"/>
      <c r="F29" s="66"/>
    </row>
    <row r="30" spans="1:6" s="48" customFormat="1" ht="12.75">
      <c r="A30" s="66"/>
      <c r="B30" s="66"/>
      <c r="C30" s="66"/>
      <c r="D30" s="66"/>
      <c r="E30" s="66"/>
      <c r="F30" s="66"/>
    </row>
    <row r="31" spans="1:6" s="48" customFormat="1" ht="11.25" customHeight="1">
      <c r="A31" s="66"/>
      <c r="B31" s="66"/>
      <c r="C31" s="66"/>
      <c r="D31" s="66"/>
      <c r="E31" s="66"/>
      <c r="F31" s="66"/>
    </row>
    <row r="32" spans="1:6" s="48" customFormat="1" ht="11.25" customHeight="1">
      <c r="A32" s="66"/>
      <c r="B32" s="66"/>
      <c r="C32" s="66"/>
      <c r="D32" s="66"/>
      <c r="E32" s="66"/>
      <c r="F32" s="66"/>
    </row>
    <row r="33" spans="1:6" s="48" customFormat="1" ht="12.75">
      <c r="A33" s="65"/>
      <c r="B33" s="65"/>
      <c r="C33" s="77"/>
      <c r="D33" s="78"/>
      <c r="E33" s="67"/>
      <c r="F33" s="67"/>
    </row>
    <row r="34" spans="1:6" s="48" customFormat="1" ht="12.75">
      <c r="A34" s="65"/>
      <c r="B34" s="65"/>
      <c r="C34" s="77"/>
      <c r="D34" s="78"/>
      <c r="E34" s="67"/>
      <c r="F34" s="67"/>
    </row>
    <row r="39" spans="1:6">
      <c r="D39" s="80"/>
    </row>
    <row r="40" spans="1:6">
      <c r="D40" s="80"/>
    </row>
    <row r="41" spans="1:6">
      <c r="C41" s="65"/>
      <c r="D41" s="80"/>
      <c r="E41" s="65"/>
      <c r="F41" s="65"/>
    </row>
    <row r="42" spans="1:6">
      <c r="C42" s="65"/>
      <c r="D42" s="80"/>
      <c r="E42" s="65"/>
      <c r="F42" s="65"/>
    </row>
    <row r="43" spans="1:6">
      <c r="C43" s="65"/>
      <c r="D43" s="80"/>
      <c r="E43" s="65"/>
      <c r="F43" s="65"/>
    </row>
    <row r="44" spans="1:6">
      <c r="C44" s="65"/>
      <c r="D44" s="80"/>
      <c r="E44" s="65"/>
      <c r="F44" s="65"/>
    </row>
    <row r="45" spans="1:6">
      <c r="C45" s="65"/>
      <c r="D45" s="80"/>
      <c r="E45" s="65"/>
      <c r="F45" s="65"/>
    </row>
    <row r="46" spans="1:6">
      <c r="C46" s="65"/>
      <c r="D46" s="80"/>
      <c r="E46" s="65"/>
      <c r="F46" s="65"/>
    </row>
    <row r="47" spans="1:6">
      <c r="C47" s="65"/>
      <c r="D47" s="80"/>
      <c r="E47" s="65"/>
      <c r="F47" s="65"/>
    </row>
    <row r="48" spans="1:6">
      <c r="C48" s="65"/>
      <c r="D48" s="80"/>
      <c r="E48" s="65"/>
      <c r="F48" s="65"/>
    </row>
  </sheetData>
  <mergeCells count="8">
    <mergeCell ref="A1:F1"/>
    <mergeCell ref="A29:B29"/>
    <mergeCell ref="D29:E29"/>
    <mergeCell ref="A21:B21"/>
    <mergeCell ref="B11:E11"/>
    <mergeCell ref="B12:E12"/>
    <mergeCell ref="B16:E16"/>
    <mergeCell ref="B26:C26"/>
  </mergeCells>
  <phoneticPr fontId="47" type="noConversion"/>
  <pageMargins left="0.70866141732283472" right="0.70866141732283472" top="0.74803149606299213" bottom="0.74803149606299213" header="0.31496062992125984" footer="0.31496062992125984"/>
  <pageSetup scale="81" orientation="landscape" r:id="rId1"/>
  <headerFooter>
    <oddHeader>&amp;L&amp;G&amp;C&amp;G&amp;R&amp;G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73B67-6FD0-4EA8-B8E4-B8D5CF0EBB8A}">
  <sheetPr>
    <tabColor rgb="FF7030A0"/>
  </sheetPr>
  <dimension ref="B1:AP24"/>
  <sheetViews>
    <sheetView topLeftCell="J1" zoomScale="70" zoomScaleNormal="70" zoomScaleSheetLayoutView="40" zoomScalePageLayoutView="50" workbookViewId="0">
      <selection activeCell="AF19" sqref="AF19"/>
    </sheetView>
  </sheetViews>
  <sheetFormatPr baseColWidth="10" defaultColWidth="10.7109375" defaultRowHeight="12.75"/>
  <cols>
    <col min="1" max="1" width="2.7109375" style="119" customWidth="1"/>
    <col min="2" max="2" width="10.7109375" style="119"/>
    <col min="3" max="3" width="2.140625" style="119" customWidth="1"/>
    <col min="4" max="4" width="4.140625" style="119" customWidth="1"/>
    <col min="5" max="5" width="2.42578125" style="119" customWidth="1"/>
    <col min="6" max="7" width="0" style="119" hidden="1" customWidth="1"/>
    <col min="8" max="8" width="11.140625" style="119" customWidth="1"/>
    <col min="9" max="9" width="9.140625" style="119" customWidth="1"/>
    <col min="10" max="10" width="3.28515625" style="119" customWidth="1"/>
    <col min="11" max="11" width="0" style="119" hidden="1" customWidth="1"/>
    <col min="12" max="12" width="6.140625" style="119" customWidth="1"/>
    <col min="13" max="13" width="3.28515625" style="119" customWidth="1"/>
    <col min="14" max="14" width="0" style="119" hidden="1" customWidth="1"/>
    <col min="15" max="15" width="11.140625" style="119" customWidth="1"/>
    <col min="16" max="16" width="4.42578125" style="119" customWidth="1"/>
    <col min="17" max="17" width="0" style="119" hidden="1" customWidth="1"/>
    <col min="18" max="18" width="2.7109375" style="119" customWidth="1"/>
    <col min="19" max="19" width="1.42578125" style="119" customWidth="1"/>
    <col min="20" max="20" width="5.28515625" style="119" customWidth="1"/>
    <col min="21" max="24" width="10.7109375" style="119"/>
    <col min="25" max="25" width="3.140625" style="119" customWidth="1"/>
    <col min="26" max="26" width="5.42578125" style="119" customWidth="1"/>
    <col min="27" max="27" width="0" style="119" hidden="1" customWidth="1"/>
    <col min="28" max="28" width="4" style="119" customWidth="1"/>
    <col min="29" max="29" width="3.28515625" style="119" customWidth="1"/>
    <col min="30" max="30" width="4.7109375" style="119" customWidth="1"/>
    <col min="31" max="41" width="10.7109375" style="119"/>
    <col min="42" max="42" width="10.7109375" style="119" customWidth="1"/>
    <col min="43" max="43" width="10.7109375" style="119"/>
    <col min="44" max="44" width="12.7109375" style="119" bestFit="1" customWidth="1"/>
    <col min="45" max="16384" width="10.7109375" style="119"/>
  </cols>
  <sheetData>
    <row r="1" spans="2:42" ht="13.5" thickBot="1"/>
    <row r="2" spans="2:42" ht="13.5" customHeight="1">
      <c r="B2" s="328" t="str">
        <f>+'Presupuesto '!A1</f>
        <v>PROYECTO CONSTRUCCION Y REHABILITACION DEL JARILLON DE 
ISLA GRANDE EN EL MUNICIPIO DE MAGANGUE BOLIVAR</v>
      </c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329"/>
      <c r="Q2" s="329"/>
      <c r="R2" s="329"/>
      <c r="S2" s="329"/>
      <c r="T2" s="329"/>
      <c r="U2" s="329"/>
      <c r="V2" s="329"/>
      <c r="W2" s="329"/>
      <c r="X2" s="329"/>
      <c r="Y2" s="329"/>
      <c r="Z2" s="329"/>
      <c r="AA2" s="329"/>
      <c r="AB2" s="329"/>
      <c r="AC2" s="329"/>
      <c r="AD2" s="329"/>
      <c r="AE2" s="329"/>
      <c r="AF2" s="329"/>
      <c r="AG2" s="329"/>
      <c r="AH2" s="329"/>
      <c r="AI2" s="329"/>
      <c r="AJ2" s="329"/>
      <c r="AK2" s="329"/>
      <c r="AL2" s="329"/>
      <c r="AM2" s="329"/>
      <c r="AN2" s="329"/>
      <c r="AO2" s="329"/>
      <c r="AP2" s="330"/>
    </row>
    <row r="3" spans="2:42" ht="13.5" customHeight="1">
      <c r="B3" s="331"/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2"/>
      <c r="T3" s="332"/>
      <c r="U3" s="332"/>
      <c r="V3" s="332"/>
      <c r="W3" s="332"/>
      <c r="X3" s="332"/>
      <c r="Y3" s="332"/>
      <c r="Z3" s="332"/>
      <c r="AA3" s="332"/>
      <c r="AB3" s="332"/>
      <c r="AC3" s="332"/>
      <c r="AD3" s="332"/>
      <c r="AE3" s="332"/>
      <c r="AF3" s="332"/>
      <c r="AG3" s="332"/>
      <c r="AH3" s="332"/>
      <c r="AI3" s="332"/>
      <c r="AJ3" s="332"/>
      <c r="AK3" s="332"/>
      <c r="AL3" s="332"/>
      <c r="AM3" s="332"/>
      <c r="AN3" s="332"/>
      <c r="AO3" s="332"/>
      <c r="AP3" s="333"/>
    </row>
    <row r="4" spans="2:42" ht="19.5" thickBot="1">
      <c r="B4" s="334" t="s">
        <v>191</v>
      </c>
      <c r="C4" s="335"/>
      <c r="D4" s="335"/>
      <c r="E4" s="335"/>
      <c r="F4" s="335"/>
      <c r="G4" s="335"/>
      <c r="H4" s="121"/>
      <c r="I4" s="336" t="s">
        <v>408</v>
      </c>
      <c r="J4" s="336"/>
      <c r="K4" s="336"/>
      <c r="L4" s="337">
        <v>9</v>
      </c>
      <c r="M4" s="337"/>
      <c r="N4" s="337"/>
      <c r="O4" s="336" t="s">
        <v>409</v>
      </c>
      <c r="P4" s="336"/>
      <c r="Q4" s="336"/>
      <c r="R4" s="337">
        <v>5</v>
      </c>
      <c r="S4" s="337"/>
      <c r="T4" s="338"/>
      <c r="U4" s="339" t="s">
        <v>410</v>
      </c>
      <c r="V4" s="340"/>
      <c r="W4" s="341">
        <v>2023</v>
      </c>
      <c r="X4" s="338"/>
      <c r="Y4" s="342" t="s">
        <v>449</v>
      </c>
      <c r="Z4" s="343"/>
      <c r="AA4" s="343"/>
      <c r="AB4" s="343"/>
      <c r="AC4" s="343"/>
      <c r="AD4" s="343"/>
      <c r="AE4" s="343"/>
      <c r="AF4" s="343"/>
      <c r="AG4" s="343"/>
      <c r="AH4" s="343"/>
      <c r="AI4" s="343"/>
      <c r="AJ4" s="343"/>
      <c r="AK4" s="343"/>
      <c r="AL4" s="343"/>
      <c r="AM4" s="343"/>
      <c r="AN4" s="343"/>
      <c r="AO4" s="343"/>
      <c r="AP4" s="344"/>
    </row>
    <row r="5" spans="2:42" ht="18.75"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4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5"/>
    </row>
    <row r="6" spans="2:42" ht="18.75">
      <c r="B6" s="345" t="s">
        <v>411</v>
      </c>
      <c r="C6" s="346"/>
      <c r="D6" s="346"/>
      <c r="E6" s="346"/>
      <c r="F6" s="346"/>
      <c r="G6" s="346"/>
      <c r="H6" s="126"/>
      <c r="I6" s="127">
        <v>1</v>
      </c>
      <c r="J6" s="347" t="str">
        <f>+'Presupuesto '!B3</f>
        <v>PRELIMINARES</v>
      </c>
      <c r="K6" s="347"/>
      <c r="L6" s="347"/>
      <c r="M6" s="347"/>
      <c r="N6" s="347"/>
      <c r="O6" s="347"/>
      <c r="P6" s="347"/>
      <c r="Q6" s="347"/>
      <c r="R6" s="347"/>
      <c r="S6" s="347"/>
      <c r="T6" s="347"/>
      <c r="U6" s="347"/>
      <c r="V6" s="347"/>
      <c r="W6" s="347"/>
      <c r="X6" s="347"/>
      <c r="Y6" s="347"/>
      <c r="Z6" s="347"/>
      <c r="AA6" s="347"/>
      <c r="AB6" s="347"/>
      <c r="AC6" s="347"/>
      <c r="AD6" s="347"/>
      <c r="AE6" s="347"/>
      <c r="AF6" s="347"/>
      <c r="AG6" s="347"/>
      <c r="AH6" s="347"/>
      <c r="AI6" s="347"/>
      <c r="AJ6" s="347"/>
      <c r="AK6" s="347"/>
      <c r="AL6" s="347"/>
      <c r="AM6" s="347"/>
      <c r="AN6" s="347"/>
      <c r="AO6" s="347"/>
      <c r="AP6" s="348"/>
    </row>
    <row r="7" spans="2:42" ht="18.75">
      <c r="B7" s="128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30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31"/>
    </row>
    <row r="8" spans="2:42" ht="18.75">
      <c r="B8" s="345" t="s">
        <v>412</v>
      </c>
      <c r="C8" s="346"/>
      <c r="D8" s="346"/>
      <c r="E8" s="346"/>
      <c r="F8" s="346"/>
      <c r="G8" s="346"/>
      <c r="H8" s="126"/>
      <c r="I8" s="349" t="str">
        <f>+'Presupuesto '!A4</f>
        <v>1.1</v>
      </c>
      <c r="J8" s="350"/>
      <c r="K8" s="347" t="str">
        <f>+'Presupuesto '!B4</f>
        <v xml:space="preserve">LOCALIZACION Y REPLANTEO </v>
      </c>
      <c r="L8" s="347"/>
      <c r="M8" s="347"/>
      <c r="N8" s="347"/>
      <c r="O8" s="347"/>
      <c r="P8" s="347"/>
      <c r="Q8" s="347"/>
      <c r="R8" s="347"/>
      <c r="S8" s="347"/>
      <c r="T8" s="347"/>
      <c r="U8" s="347"/>
      <c r="V8" s="347"/>
      <c r="W8" s="347"/>
      <c r="X8" s="347"/>
      <c r="Y8" s="347"/>
      <c r="Z8" s="347"/>
      <c r="AA8" s="347"/>
      <c r="AB8" s="351"/>
      <c r="AC8" s="352" t="s">
        <v>413</v>
      </c>
      <c r="AD8" s="350"/>
      <c r="AE8" s="350"/>
      <c r="AF8" s="350"/>
      <c r="AG8" s="350"/>
      <c r="AH8" s="353"/>
      <c r="AI8" s="352" t="s">
        <v>4</v>
      </c>
      <c r="AJ8" s="350"/>
      <c r="AK8" s="350"/>
      <c r="AL8" s="350"/>
      <c r="AM8" s="350"/>
      <c r="AN8" s="350"/>
      <c r="AO8" s="350"/>
      <c r="AP8" s="354"/>
    </row>
    <row r="9" spans="2:42" ht="18.75">
      <c r="B9" s="128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30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31"/>
    </row>
    <row r="10" spans="2:42" ht="18.75">
      <c r="B10" s="363" t="s">
        <v>414</v>
      </c>
      <c r="C10" s="364"/>
      <c r="D10" s="364"/>
      <c r="E10" s="364"/>
      <c r="F10" s="364"/>
      <c r="G10" s="365"/>
      <c r="H10" s="132"/>
      <c r="I10" s="346" t="s">
        <v>415</v>
      </c>
      <c r="J10" s="346"/>
      <c r="K10" s="346"/>
      <c r="L10" s="346"/>
      <c r="M10" s="346"/>
      <c r="N10" s="346"/>
      <c r="O10" s="346"/>
      <c r="P10" s="346"/>
      <c r="Q10" s="346"/>
      <c r="R10" s="346"/>
      <c r="S10" s="346"/>
      <c r="T10" s="346"/>
      <c r="U10" s="346" t="s">
        <v>416</v>
      </c>
      <c r="V10" s="346"/>
      <c r="W10" s="346"/>
      <c r="X10" s="382" t="s">
        <v>417</v>
      </c>
      <c r="Y10" s="346" t="s">
        <v>418</v>
      </c>
      <c r="Z10" s="346"/>
      <c r="AA10" s="346"/>
      <c r="AB10" s="346" t="s">
        <v>419</v>
      </c>
      <c r="AC10" s="346"/>
      <c r="AD10" s="346"/>
      <c r="AE10" s="382"/>
      <c r="AF10" s="364"/>
      <c r="AG10" s="364"/>
      <c r="AH10" s="364"/>
      <c r="AI10" s="364"/>
      <c r="AJ10" s="364"/>
      <c r="AK10" s="364"/>
      <c r="AL10" s="364"/>
      <c r="AM10" s="364"/>
      <c r="AN10" s="364"/>
      <c r="AO10" s="364"/>
      <c r="AP10" s="383"/>
    </row>
    <row r="11" spans="2:42" ht="18.75">
      <c r="B11" s="331"/>
      <c r="C11" s="332"/>
      <c r="D11" s="332"/>
      <c r="E11" s="332"/>
      <c r="F11" s="332"/>
      <c r="G11" s="366"/>
      <c r="H11" s="134"/>
      <c r="I11" s="346" t="s">
        <v>420</v>
      </c>
      <c r="J11" s="346"/>
      <c r="K11" s="346"/>
      <c r="L11" s="346" t="s">
        <v>421</v>
      </c>
      <c r="M11" s="346"/>
      <c r="N11" s="346"/>
      <c r="O11" s="346" t="s">
        <v>422</v>
      </c>
      <c r="P11" s="346"/>
      <c r="Q11" s="346"/>
      <c r="R11" s="346" t="s">
        <v>423</v>
      </c>
      <c r="S11" s="346"/>
      <c r="T11" s="346"/>
      <c r="U11" s="346"/>
      <c r="V11" s="346"/>
      <c r="W11" s="346"/>
      <c r="X11" s="384"/>
      <c r="Y11" s="346"/>
      <c r="Z11" s="346"/>
      <c r="AA11" s="346"/>
      <c r="AB11" s="346"/>
      <c r="AC11" s="346"/>
      <c r="AD11" s="346"/>
      <c r="AE11" s="384"/>
      <c r="AF11" s="332"/>
      <c r="AG11" s="332"/>
      <c r="AH11" s="332"/>
      <c r="AI11" s="332"/>
      <c r="AJ11" s="332"/>
      <c r="AK11" s="332"/>
      <c r="AL11" s="332"/>
      <c r="AM11" s="332"/>
      <c r="AN11" s="332"/>
      <c r="AO11" s="332"/>
      <c r="AP11" s="333"/>
    </row>
    <row r="12" spans="2:42" ht="18.75">
      <c r="B12" s="355" t="s">
        <v>424</v>
      </c>
      <c r="C12" s="356"/>
      <c r="D12" s="356"/>
      <c r="E12" s="356"/>
      <c r="F12" s="356"/>
      <c r="G12" s="357"/>
      <c r="H12" s="135"/>
      <c r="I12" s="361"/>
      <c r="J12" s="361"/>
      <c r="K12" s="361"/>
      <c r="L12" s="361"/>
      <c r="M12" s="361"/>
      <c r="N12" s="361"/>
      <c r="O12" s="361"/>
      <c r="P12" s="361"/>
      <c r="Q12" s="361"/>
      <c r="R12" s="361"/>
      <c r="S12" s="361"/>
      <c r="T12" s="361"/>
      <c r="U12" s="361"/>
      <c r="V12" s="361"/>
      <c r="W12" s="361"/>
      <c r="X12" s="368"/>
      <c r="Y12" s="370"/>
      <c r="Z12" s="371"/>
      <c r="AA12" s="372"/>
      <c r="AB12" s="376"/>
      <c r="AC12" s="377"/>
      <c r="AD12" s="378"/>
      <c r="AE12" s="136"/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  <c r="AP12" s="138"/>
    </row>
    <row r="13" spans="2:42" ht="18.75">
      <c r="B13" s="358"/>
      <c r="C13" s="359"/>
      <c r="D13" s="359"/>
      <c r="E13" s="359"/>
      <c r="F13" s="359"/>
      <c r="G13" s="360"/>
      <c r="H13" s="139"/>
      <c r="I13" s="362"/>
      <c r="J13" s="362"/>
      <c r="K13" s="362"/>
      <c r="L13" s="362"/>
      <c r="M13" s="362"/>
      <c r="N13" s="362"/>
      <c r="O13" s="362"/>
      <c r="P13" s="362"/>
      <c r="Q13" s="362"/>
      <c r="R13" s="362"/>
      <c r="S13" s="362"/>
      <c r="T13" s="362"/>
      <c r="U13" s="367"/>
      <c r="V13" s="367"/>
      <c r="W13" s="367"/>
      <c r="X13" s="369"/>
      <c r="Y13" s="373"/>
      <c r="Z13" s="374"/>
      <c r="AA13" s="375"/>
      <c r="AB13" s="379"/>
      <c r="AC13" s="380"/>
      <c r="AD13" s="381"/>
      <c r="AE13" s="140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2"/>
    </row>
    <row r="14" spans="2:42" ht="18" customHeight="1">
      <c r="B14" s="385" t="s">
        <v>425</v>
      </c>
      <c r="C14" s="386"/>
      <c r="D14" s="386"/>
      <c r="E14" s="386"/>
      <c r="F14" s="386"/>
      <c r="G14" s="386"/>
      <c r="H14" s="387"/>
      <c r="I14" s="361">
        <f>+L14*O14</f>
        <v>1875</v>
      </c>
      <c r="J14" s="361"/>
      <c r="K14" s="361"/>
      <c r="L14" s="361">
        <v>2.5</v>
      </c>
      <c r="M14" s="361"/>
      <c r="N14" s="361"/>
      <c r="O14" s="361">
        <v>750</v>
      </c>
      <c r="P14" s="361"/>
      <c r="Q14" s="361"/>
      <c r="R14" s="361"/>
      <c r="S14" s="361"/>
      <c r="T14" s="361"/>
      <c r="U14" s="361">
        <f>+I14</f>
        <v>1875</v>
      </c>
      <c r="V14" s="361"/>
      <c r="W14" s="361"/>
      <c r="X14" s="368">
        <v>1</v>
      </c>
      <c r="Y14" s="370" t="s">
        <v>4</v>
      </c>
      <c r="Z14" s="371"/>
      <c r="AA14" s="372"/>
      <c r="AB14" s="376">
        <f>+U14*X14</f>
        <v>1875</v>
      </c>
      <c r="AC14" s="377"/>
      <c r="AD14" s="378"/>
      <c r="AE14" s="136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8"/>
    </row>
    <row r="15" spans="2:42" ht="18.75">
      <c r="B15" s="388"/>
      <c r="C15" s="389"/>
      <c r="D15" s="389"/>
      <c r="E15" s="389"/>
      <c r="F15" s="389"/>
      <c r="G15" s="389"/>
      <c r="H15" s="390"/>
      <c r="I15" s="362"/>
      <c r="J15" s="362"/>
      <c r="K15" s="362"/>
      <c r="L15" s="362"/>
      <c r="M15" s="362"/>
      <c r="N15" s="362"/>
      <c r="O15" s="362"/>
      <c r="P15" s="362"/>
      <c r="Q15" s="362"/>
      <c r="R15" s="362"/>
      <c r="S15" s="362"/>
      <c r="T15" s="362"/>
      <c r="U15" s="367"/>
      <c r="V15" s="367"/>
      <c r="W15" s="367"/>
      <c r="X15" s="369"/>
      <c r="Y15" s="373"/>
      <c r="Z15" s="374"/>
      <c r="AA15" s="375"/>
      <c r="AB15" s="379"/>
      <c r="AC15" s="380"/>
      <c r="AD15" s="381"/>
      <c r="AE15" s="140"/>
      <c r="AF15" s="141"/>
      <c r="AG15" s="141"/>
      <c r="AH15" s="141"/>
      <c r="AI15" s="141"/>
      <c r="AJ15" s="141"/>
      <c r="AK15" s="141"/>
      <c r="AL15" s="141"/>
      <c r="AM15" s="141"/>
      <c r="AN15" s="141"/>
      <c r="AO15" s="141"/>
      <c r="AP15" s="142"/>
    </row>
    <row r="16" spans="2:42">
      <c r="B16" s="393" t="s">
        <v>419</v>
      </c>
      <c r="C16" s="394"/>
      <c r="D16" s="394"/>
      <c r="E16" s="394"/>
      <c r="F16" s="394"/>
      <c r="G16" s="394"/>
      <c r="H16" s="394"/>
      <c r="I16" s="394"/>
      <c r="J16" s="394"/>
      <c r="K16" s="394"/>
      <c r="L16" s="394"/>
      <c r="M16" s="394"/>
      <c r="N16" s="394"/>
      <c r="O16" s="394"/>
      <c r="P16" s="394"/>
      <c r="Q16" s="394"/>
      <c r="R16" s="394"/>
      <c r="S16" s="394"/>
      <c r="T16" s="394"/>
      <c r="U16" s="394"/>
      <c r="V16" s="394"/>
      <c r="W16" s="394"/>
      <c r="X16" s="394"/>
      <c r="Y16" s="394"/>
      <c r="Z16" s="394"/>
      <c r="AA16" s="395"/>
      <c r="AB16" s="399">
        <f>SUM(AB14:AD15)</f>
        <v>1875</v>
      </c>
      <c r="AC16" s="399"/>
      <c r="AD16" s="399"/>
      <c r="AF16" s="145"/>
      <c r="AP16" s="146"/>
    </row>
    <row r="17" spans="2:42" ht="13.5" thickBot="1">
      <c r="B17" s="396"/>
      <c r="C17" s="397"/>
      <c r="D17" s="397"/>
      <c r="E17" s="397"/>
      <c r="F17" s="397"/>
      <c r="G17" s="397"/>
      <c r="H17" s="397"/>
      <c r="I17" s="397"/>
      <c r="J17" s="397"/>
      <c r="K17" s="397"/>
      <c r="L17" s="397"/>
      <c r="M17" s="397"/>
      <c r="N17" s="397"/>
      <c r="O17" s="397"/>
      <c r="P17" s="397"/>
      <c r="Q17" s="397"/>
      <c r="R17" s="397"/>
      <c r="S17" s="397"/>
      <c r="T17" s="397"/>
      <c r="U17" s="397"/>
      <c r="V17" s="397"/>
      <c r="W17" s="397"/>
      <c r="X17" s="397"/>
      <c r="Y17" s="397"/>
      <c r="Z17" s="397"/>
      <c r="AA17" s="398"/>
      <c r="AB17" s="399"/>
      <c r="AC17" s="399"/>
      <c r="AD17" s="399"/>
      <c r="AP17" s="146"/>
    </row>
    <row r="18" spans="2:42" ht="18.75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9"/>
      <c r="AC18" s="149"/>
      <c r="AD18" s="149"/>
      <c r="AE18" s="150"/>
      <c r="AF18" s="150"/>
      <c r="AG18" s="150"/>
      <c r="AH18" s="150"/>
      <c r="AI18" s="150"/>
      <c r="AJ18" s="150"/>
      <c r="AK18" s="151"/>
      <c r="AL18" s="151"/>
      <c r="AM18" s="151"/>
      <c r="AN18" s="151"/>
      <c r="AO18" s="151"/>
      <c r="AP18" s="152"/>
    </row>
    <row r="19" spans="2:42" ht="18.75">
      <c r="B19" s="153"/>
      <c r="C19" s="154"/>
      <c r="D19" s="154"/>
      <c r="E19" s="154"/>
      <c r="F19" s="154"/>
      <c r="G19" s="154"/>
      <c r="H19" s="159"/>
      <c r="I19" s="159"/>
      <c r="J19" s="159"/>
      <c r="K19" s="159"/>
      <c r="L19" s="159"/>
      <c r="M19" s="159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5"/>
      <c r="AC19" s="155"/>
      <c r="AD19" s="155"/>
      <c r="AE19" s="123"/>
      <c r="AF19" s="123"/>
      <c r="AG19" s="123"/>
      <c r="AH19" s="123"/>
      <c r="AI19" s="123"/>
      <c r="AJ19" s="123"/>
      <c r="AK19" s="156"/>
      <c r="AL19" s="156"/>
      <c r="AM19" s="156"/>
      <c r="AN19" s="156"/>
      <c r="AO19" s="156"/>
      <c r="AP19" s="157"/>
    </row>
    <row r="20" spans="2:42" ht="18.75">
      <c r="B20" s="153"/>
      <c r="C20" s="154"/>
      <c r="D20" s="154"/>
      <c r="E20" s="154"/>
      <c r="F20" s="154"/>
      <c r="G20" s="154"/>
      <c r="H20" s="159"/>
      <c r="I20" s="159"/>
      <c r="J20" s="159"/>
      <c r="K20" s="159"/>
      <c r="L20" s="159"/>
      <c r="M20" s="159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5"/>
      <c r="AC20" s="155"/>
      <c r="AD20" s="155"/>
      <c r="AE20" s="123"/>
      <c r="AF20" s="123"/>
      <c r="AG20" s="123"/>
      <c r="AH20" s="123"/>
      <c r="AI20" s="123"/>
      <c r="AJ20" s="123"/>
      <c r="AK20" s="156"/>
      <c r="AL20" s="156"/>
      <c r="AM20" s="156"/>
      <c r="AN20" s="156"/>
      <c r="AO20" s="156"/>
      <c r="AP20" s="157"/>
    </row>
    <row r="21" spans="2:42" ht="18.75">
      <c r="B21" s="158"/>
      <c r="C21" s="159"/>
      <c r="D21" s="159"/>
      <c r="E21" s="159"/>
      <c r="F21" s="159"/>
      <c r="G21" s="159"/>
      <c r="H21" s="401" t="s">
        <v>476</v>
      </c>
      <c r="I21" s="401"/>
      <c r="J21" s="401"/>
      <c r="K21" s="401"/>
      <c r="L21" s="401"/>
      <c r="M21" s="401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4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61"/>
    </row>
    <row r="22" spans="2:42" ht="18.75">
      <c r="B22" s="158"/>
      <c r="C22" s="159"/>
      <c r="D22" s="159"/>
      <c r="E22" s="159"/>
      <c r="F22" s="159"/>
      <c r="G22" s="159"/>
      <c r="H22" s="392" t="s">
        <v>454</v>
      </c>
      <c r="I22" s="392"/>
      <c r="J22" s="392"/>
      <c r="K22" s="392"/>
      <c r="L22" s="392"/>
      <c r="M22" s="392"/>
      <c r="N22" s="392"/>
      <c r="O22" s="392"/>
      <c r="P22" s="159"/>
      <c r="Q22" s="159"/>
      <c r="R22" s="159"/>
      <c r="S22" s="159"/>
      <c r="T22" s="159"/>
      <c r="U22" s="159"/>
      <c r="V22" s="159"/>
      <c r="W22" s="159"/>
      <c r="X22" s="154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61"/>
    </row>
    <row r="23" spans="2:42" ht="18.75">
      <c r="B23" s="122"/>
      <c r="C23" s="55"/>
      <c r="D23"/>
      <c r="E23" s="55"/>
      <c r="F23"/>
      <c r="G23" s="55" t="s">
        <v>454</v>
      </c>
      <c r="H23" s="391" t="s">
        <v>477</v>
      </c>
      <c r="I23" s="391"/>
      <c r="J23" s="391"/>
      <c r="K23" s="391"/>
      <c r="L23" s="391"/>
      <c r="M23" s="391"/>
      <c r="N23" s="391"/>
      <c r="O23" s="391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5"/>
    </row>
    <row r="24" spans="2:42" ht="19.5" thickBot="1">
      <c r="B24" s="164"/>
      <c r="C24" s="400"/>
      <c r="D24" s="400"/>
      <c r="E24" s="400"/>
      <c r="F24" s="400"/>
      <c r="G24" s="400"/>
      <c r="H24" s="400"/>
      <c r="I24" s="400"/>
      <c r="J24" s="400"/>
      <c r="K24" s="400"/>
      <c r="L24" s="400"/>
      <c r="M24" s="165"/>
      <c r="N24" s="165"/>
      <c r="O24" s="165"/>
      <c r="P24" s="165"/>
      <c r="Q24" s="165"/>
      <c r="R24" s="165"/>
      <c r="S24" s="166"/>
      <c r="T24" s="167"/>
      <c r="U24" s="167"/>
      <c r="V24" s="167"/>
      <c r="W24" s="167"/>
      <c r="X24" s="167"/>
      <c r="Y24" s="167"/>
      <c r="Z24" s="167"/>
      <c r="AA24" s="166"/>
      <c r="AB24" s="166"/>
      <c r="AC24" s="166"/>
      <c r="AD24" s="166"/>
      <c r="AE24" s="166"/>
      <c r="AF24" s="166"/>
      <c r="AG24" s="166"/>
      <c r="AH24" s="166"/>
      <c r="AI24" s="166"/>
      <c r="AJ24" s="166"/>
      <c r="AK24" s="166"/>
      <c r="AL24" s="166"/>
      <c r="AM24" s="166"/>
      <c r="AN24" s="166"/>
      <c r="AO24" s="166"/>
      <c r="AP24" s="168"/>
    </row>
  </sheetData>
  <mergeCells count="55">
    <mergeCell ref="H23:O23"/>
    <mergeCell ref="H22:O22"/>
    <mergeCell ref="B16:AA17"/>
    <mergeCell ref="AB16:AD17"/>
    <mergeCell ref="C24:D24"/>
    <mergeCell ref="E24:F24"/>
    <mergeCell ref="G24:H24"/>
    <mergeCell ref="I24:J24"/>
    <mergeCell ref="K24:L24"/>
    <mergeCell ref="H21:M21"/>
    <mergeCell ref="B14:H15"/>
    <mergeCell ref="I14:K15"/>
    <mergeCell ref="L14:N15"/>
    <mergeCell ref="O14:Q15"/>
    <mergeCell ref="R14:T15"/>
    <mergeCell ref="U14:W15"/>
    <mergeCell ref="X14:X15"/>
    <mergeCell ref="Y14:AA15"/>
    <mergeCell ref="AB14:AD15"/>
    <mergeCell ref="AE10:AP11"/>
    <mergeCell ref="U10:W11"/>
    <mergeCell ref="X10:X11"/>
    <mergeCell ref="Y10:AA11"/>
    <mergeCell ref="AB10:AD11"/>
    <mergeCell ref="U12:W13"/>
    <mergeCell ref="X12:X13"/>
    <mergeCell ref="Y12:AA13"/>
    <mergeCell ref="AB12:AD13"/>
    <mergeCell ref="I11:K11"/>
    <mergeCell ref="L11:N11"/>
    <mergeCell ref="O11:Q11"/>
    <mergeCell ref="R11:T11"/>
    <mergeCell ref="B12:G13"/>
    <mergeCell ref="I12:K13"/>
    <mergeCell ref="L12:N13"/>
    <mergeCell ref="O12:Q13"/>
    <mergeCell ref="R12:T13"/>
    <mergeCell ref="B10:G11"/>
    <mergeCell ref="I10:T10"/>
    <mergeCell ref="B6:G6"/>
    <mergeCell ref="J6:AP6"/>
    <mergeCell ref="B8:G8"/>
    <mergeCell ref="I8:J8"/>
    <mergeCell ref="K8:AB8"/>
    <mergeCell ref="AC8:AH8"/>
    <mergeCell ref="AI8:AP8"/>
    <mergeCell ref="B2:AP3"/>
    <mergeCell ref="B4:G4"/>
    <mergeCell ref="I4:K4"/>
    <mergeCell ref="L4:N4"/>
    <mergeCell ref="O4:Q4"/>
    <mergeCell ref="R4:T4"/>
    <mergeCell ref="U4:V4"/>
    <mergeCell ref="W4:X4"/>
    <mergeCell ref="Y4:AP4"/>
  </mergeCells>
  <pageMargins left="0.7" right="0.7" top="0.75" bottom="0.75" header="0.3" footer="0.3"/>
  <pageSetup paperSize="9" scale="32" orientation="portrait" horizontalDpi="0" verticalDpi="0" r:id="rId1"/>
  <headerFooter>
    <oddHeader>&amp;L&amp;G&amp;C&amp;G&amp;R&amp;G</oddHeader>
    <oddFooter xml:space="preserve">&amp;C“Magangué Educada, Comunal e Incluyente”
Alcaldía Municipal de Magangué – Calle 16 B No.17-65 BARRIO SAN MARTIN 
Teléfono: 6877720 – 6876020
</oddFooter>
  </headerFooter>
  <colBreaks count="1" manualBreakCount="1">
    <brk id="42" max="50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3E3EA-3BFA-485A-96AC-C0B0EDD2749A}">
  <sheetPr>
    <tabColor rgb="FF7030A0"/>
  </sheetPr>
  <dimension ref="B1:AR59"/>
  <sheetViews>
    <sheetView view="pageLayout" topLeftCell="A22" zoomScale="69" zoomScaleNormal="70" zoomScalePageLayoutView="69" workbookViewId="0">
      <selection activeCell="B42" sqref="B42:AD43"/>
    </sheetView>
  </sheetViews>
  <sheetFormatPr baseColWidth="10" defaultColWidth="10.7109375" defaultRowHeight="12.75"/>
  <cols>
    <col min="1" max="1" width="2.7109375" style="119" customWidth="1"/>
    <col min="2" max="2" width="10.7109375" style="119"/>
    <col min="3" max="3" width="2.140625" style="119" customWidth="1"/>
    <col min="4" max="4" width="4.140625" style="119" customWidth="1"/>
    <col min="5" max="5" width="2.42578125" style="119" customWidth="1"/>
    <col min="6" max="7" width="0" style="119" hidden="1" customWidth="1"/>
    <col min="8" max="8" width="11.140625" style="119" customWidth="1"/>
    <col min="9" max="9" width="8.140625" style="119" customWidth="1"/>
    <col min="10" max="10" width="3.28515625" style="119" customWidth="1"/>
    <col min="11" max="11" width="0" style="119" hidden="1" customWidth="1"/>
    <col min="12" max="12" width="6.140625" style="119" customWidth="1"/>
    <col min="13" max="13" width="3.28515625" style="119" customWidth="1"/>
    <col min="14" max="14" width="0" style="119" hidden="1" customWidth="1"/>
    <col min="15" max="15" width="7.7109375" style="119" customWidth="1"/>
    <col min="16" max="16" width="4.42578125" style="119" customWidth="1"/>
    <col min="17" max="17" width="0" style="119" hidden="1" customWidth="1"/>
    <col min="18" max="18" width="2.7109375" style="119" customWidth="1"/>
    <col min="19" max="19" width="1.42578125" style="119" customWidth="1"/>
    <col min="20" max="20" width="5.28515625" style="119" customWidth="1"/>
    <col min="21" max="24" width="10.7109375" style="119"/>
    <col min="25" max="25" width="3.140625" style="119" customWidth="1"/>
    <col min="26" max="26" width="5.42578125" style="119" customWidth="1"/>
    <col min="27" max="27" width="0" style="119" hidden="1" customWidth="1"/>
    <col min="28" max="28" width="4" style="119" customWidth="1"/>
    <col min="29" max="29" width="3.28515625" style="119" customWidth="1"/>
    <col min="30" max="30" width="4.7109375" style="119" customWidth="1"/>
    <col min="31" max="43" width="10.7109375" style="119"/>
    <col min="44" max="44" width="12.7109375" style="119" bestFit="1" customWidth="1"/>
    <col min="45" max="16384" width="10.7109375" style="119"/>
  </cols>
  <sheetData>
    <row r="1" spans="2:42" ht="13.5" thickBot="1"/>
    <row r="2" spans="2:42">
      <c r="B2" s="402" t="str">
        <f>+'Presupuesto '!A1</f>
        <v>PROYECTO CONSTRUCCION Y REHABILITACION DEL JARILLON DE 
ISLA GRANDE EN EL MUNICIPIO DE MAGANGUE BOLIVAR</v>
      </c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403"/>
      <c r="S2" s="403"/>
      <c r="T2" s="403"/>
      <c r="U2" s="403"/>
      <c r="V2" s="403"/>
      <c r="W2" s="403"/>
      <c r="X2" s="403"/>
      <c r="Y2" s="403"/>
      <c r="Z2" s="403"/>
      <c r="AA2" s="403"/>
      <c r="AB2" s="403"/>
      <c r="AC2" s="403"/>
      <c r="AD2" s="403"/>
      <c r="AE2" s="403"/>
      <c r="AF2" s="403"/>
      <c r="AG2" s="403"/>
      <c r="AH2" s="403"/>
      <c r="AI2" s="403"/>
      <c r="AJ2" s="403"/>
      <c r="AK2" s="403"/>
      <c r="AL2" s="403"/>
      <c r="AM2" s="403"/>
      <c r="AN2" s="403"/>
      <c r="AO2" s="403"/>
      <c r="AP2" s="404"/>
    </row>
    <row r="3" spans="2:42">
      <c r="B3" s="345"/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B3" s="346"/>
      <c r="AC3" s="346"/>
      <c r="AD3" s="346"/>
      <c r="AE3" s="346"/>
      <c r="AF3" s="346"/>
      <c r="AG3" s="346"/>
      <c r="AH3" s="346"/>
      <c r="AI3" s="346"/>
      <c r="AJ3" s="346"/>
      <c r="AK3" s="346"/>
      <c r="AL3" s="346"/>
      <c r="AM3" s="346"/>
      <c r="AN3" s="346"/>
      <c r="AO3" s="346"/>
      <c r="AP3" s="405"/>
    </row>
    <row r="4" spans="2:42" ht="19.5" thickBot="1">
      <c r="B4" s="334" t="s">
        <v>191</v>
      </c>
      <c r="C4" s="335"/>
      <c r="D4" s="335"/>
      <c r="E4" s="335"/>
      <c r="F4" s="335"/>
      <c r="G4" s="335"/>
      <c r="H4" s="121"/>
      <c r="I4" s="336" t="s">
        <v>408</v>
      </c>
      <c r="J4" s="336"/>
      <c r="K4" s="336"/>
      <c r="L4" s="337">
        <v>9</v>
      </c>
      <c r="M4" s="337"/>
      <c r="N4" s="337"/>
      <c r="O4" s="336" t="s">
        <v>409</v>
      </c>
      <c r="P4" s="336"/>
      <c r="Q4" s="336"/>
      <c r="R4" s="337">
        <v>5</v>
      </c>
      <c r="S4" s="337"/>
      <c r="T4" s="338"/>
      <c r="U4" s="339" t="s">
        <v>410</v>
      </c>
      <c r="V4" s="340"/>
      <c r="W4" s="341">
        <v>2023</v>
      </c>
      <c r="X4" s="338"/>
      <c r="Y4" s="342" t="s">
        <v>450</v>
      </c>
      <c r="Z4" s="343"/>
      <c r="AA4" s="343"/>
      <c r="AB4" s="343"/>
      <c r="AC4" s="343"/>
      <c r="AD4" s="343"/>
      <c r="AE4" s="343"/>
      <c r="AF4" s="343"/>
      <c r="AG4" s="343"/>
      <c r="AH4" s="343"/>
      <c r="AI4" s="343"/>
      <c r="AJ4" s="343"/>
      <c r="AK4" s="343"/>
      <c r="AL4" s="343"/>
      <c r="AM4" s="343"/>
      <c r="AN4" s="343"/>
      <c r="AO4" s="343"/>
      <c r="AP4" s="344"/>
    </row>
    <row r="5" spans="2:42" ht="18.75"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4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5"/>
    </row>
    <row r="6" spans="2:42" ht="18.75">
      <c r="B6" s="345" t="s">
        <v>411</v>
      </c>
      <c r="C6" s="346"/>
      <c r="D6" s="346"/>
      <c r="E6" s="346"/>
      <c r="F6" s="346"/>
      <c r="G6" s="346"/>
      <c r="H6" s="126"/>
      <c r="I6" s="127">
        <f>+'Presupuesto '!A5</f>
        <v>2</v>
      </c>
      <c r="J6" s="347" t="str">
        <f>+'Presupuesto '!B5</f>
        <v>RECUPERACION DIQUE</v>
      </c>
      <c r="K6" s="347"/>
      <c r="L6" s="347"/>
      <c r="M6" s="347"/>
      <c r="N6" s="347"/>
      <c r="O6" s="347"/>
      <c r="P6" s="347"/>
      <c r="Q6" s="347"/>
      <c r="R6" s="347"/>
      <c r="S6" s="347"/>
      <c r="T6" s="347"/>
      <c r="U6" s="347"/>
      <c r="V6" s="347"/>
      <c r="W6" s="347"/>
      <c r="X6" s="347"/>
      <c r="Y6" s="347"/>
      <c r="Z6" s="347"/>
      <c r="AA6" s="347"/>
      <c r="AB6" s="347"/>
      <c r="AC6" s="347"/>
      <c r="AD6" s="347"/>
      <c r="AE6" s="347"/>
      <c r="AF6" s="347"/>
      <c r="AG6" s="347"/>
      <c r="AH6" s="347"/>
      <c r="AI6" s="347"/>
      <c r="AJ6" s="347"/>
      <c r="AK6" s="347"/>
      <c r="AL6" s="347"/>
      <c r="AM6" s="347"/>
      <c r="AN6" s="347"/>
      <c r="AO6" s="347"/>
      <c r="AP6" s="348"/>
    </row>
    <row r="7" spans="2:42" ht="18.75">
      <c r="B7" s="128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30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31"/>
    </row>
    <row r="8" spans="2:42" ht="18.75">
      <c r="B8" s="345" t="s">
        <v>412</v>
      </c>
      <c r="C8" s="346"/>
      <c r="D8" s="346"/>
      <c r="E8" s="346"/>
      <c r="F8" s="346"/>
      <c r="G8" s="346"/>
      <c r="H8" s="126"/>
      <c r="I8" s="349" t="str">
        <f>+'Presupuesto '!A6</f>
        <v>2.1</v>
      </c>
      <c r="J8" s="350"/>
      <c r="K8" s="347" t="str">
        <f>+'Presupuesto '!B6</f>
        <v>SUMINISTRO, CONSTRUCCION Y CONFORMACION DE DIQUES CON MATERIAL TRANSPORTADO AL 90%PM. INCLUYE TRANSPORTE</v>
      </c>
      <c r="L8" s="347"/>
      <c r="M8" s="347"/>
      <c r="N8" s="347"/>
      <c r="O8" s="347"/>
      <c r="P8" s="347"/>
      <c r="Q8" s="347"/>
      <c r="R8" s="347"/>
      <c r="S8" s="347"/>
      <c r="T8" s="347"/>
      <c r="U8" s="347"/>
      <c r="V8" s="347"/>
      <c r="W8" s="347"/>
      <c r="X8" s="347"/>
      <c r="Y8" s="347"/>
      <c r="Z8" s="347"/>
      <c r="AA8" s="347"/>
      <c r="AB8" s="351"/>
      <c r="AC8" s="352" t="s">
        <v>413</v>
      </c>
      <c r="AD8" s="350"/>
      <c r="AE8" s="350"/>
      <c r="AF8" s="350"/>
      <c r="AG8" s="350"/>
      <c r="AH8" s="353"/>
      <c r="AI8" s="352" t="s">
        <v>17</v>
      </c>
      <c r="AJ8" s="350"/>
      <c r="AK8" s="350"/>
      <c r="AL8" s="350"/>
      <c r="AM8" s="350"/>
      <c r="AN8" s="350"/>
      <c r="AO8" s="350"/>
      <c r="AP8" s="354"/>
    </row>
    <row r="9" spans="2:42" ht="18.75">
      <c r="B9" s="128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30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31"/>
    </row>
    <row r="10" spans="2:42" ht="18.75">
      <c r="B10" s="363" t="s">
        <v>414</v>
      </c>
      <c r="C10" s="364"/>
      <c r="D10" s="364"/>
      <c r="E10" s="364"/>
      <c r="F10" s="364"/>
      <c r="G10" s="365"/>
      <c r="H10" s="132"/>
      <c r="I10" s="346" t="s">
        <v>415</v>
      </c>
      <c r="J10" s="346"/>
      <c r="K10" s="346"/>
      <c r="L10" s="346"/>
      <c r="M10" s="346"/>
      <c r="N10" s="346"/>
      <c r="O10" s="346"/>
      <c r="P10" s="346"/>
      <c r="Q10" s="346"/>
      <c r="R10" s="346"/>
      <c r="S10" s="346"/>
      <c r="T10" s="346"/>
      <c r="U10" s="346" t="s">
        <v>416</v>
      </c>
      <c r="V10" s="346"/>
      <c r="W10" s="346"/>
      <c r="X10" s="382" t="s">
        <v>417</v>
      </c>
      <c r="Y10" s="346" t="s">
        <v>418</v>
      </c>
      <c r="Z10" s="346"/>
      <c r="AA10" s="346"/>
      <c r="AB10" s="346" t="s">
        <v>419</v>
      </c>
      <c r="AC10" s="346"/>
      <c r="AD10" s="346"/>
      <c r="AE10" s="382"/>
      <c r="AF10" s="364"/>
      <c r="AG10" s="364"/>
      <c r="AH10" s="364"/>
      <c r="AI10" s="364"/>
      <c r="AJ10" s="364"/>
      <c r="AK10" s="364"/>
      <c r="AL10" s="364"/>
      <c r="AM10" s="364"/>
      <c r="AN10" s="364"/>
      <c r="AO10" s="364"/>
      <c r="AP10" s="383"/>
    </row>
    <row r="11" spans="2:42" ht="18.75">
      <c r="B11" s="331"/>
      <c r="C11" s="332"/>
      <c r="D11" s="332"/>
      <c r="E11" s="332"/>
      <c r="F11" s="332"/>
      <c r="G11" s="366"/>
      <c r="H11" s="134"/>
      <c r="I11" s="346" t="s">
        <v>420</v>
      </c>
      <c r="J11" s="346"/>
      <c r="K11" s="346"/>
      <c r="L11" s="346" t="s">
        <v>421</v>
      </c>
      <c r="M11" s="346"/>
      <c r="N11" s="346"/>
      <c r="O11" s="346" t="s">
        <v>422</v>
      </c>
      <c r="P11" s="346"/>
      <c r="Q11" s="346"/>
      <c r="R11" s="346" t="s">
        <v>423</v>
      </c>
      <c r="S11" s="346"/>
      <c r="T11" s="346"/>
      <c r="U11" s="346"/>
      <c r="V11" s="346"/>
      <c r="W11" s="346"/>
      <c r="X11" s="384"/>
      <c r="Y11" s="346"/>
      <c r="Z11" s="346"/>
      <c r="AA11" s="346"/>
      <c r="AB11" s="346"/>
      <c r="AC11" s="346"/>
      <c r="AD11" s="346"/>
      <c r="AE11" s="384"/>
      <c r="AF11" s="332"/>
      <c r="AG11" s="332"/>
      <c r="AH11" s="332"/>
      <c r="AI11" s="332"/>
      <c r="AJ11" s="332"/>
      <c r="AK11" s="332"/>
      <c r="AL11" s="332"/>
      <c r="AM11" s="332"/>
      <c r="AN11" s="332"/>
      <c r="AO11" s="332"/>
      <c r="AP11" s="333"/>
    </row>
    <row r="12" spans="2:42" ht="18.75">
      <c r="B12" s="355"/>
      <c r="C12" s="356"/>
      <c r="D12" s="356"/>
      <c r="E12" s="356"/>
      <c r="F12" s="356"/>
      <c r="G12" s="357"/>
      <c r="H12" s="135"/>
      <c r="I12" s="361"/>
      <c r="J12" s="361"/>
      <c r="K12" s="361"/>
      <c r="L12" s="361"/>
      <c r="M12" s="361"/>
      <c r="N12" s="361"/>
      <c r="O12" s="361"/>
      <c r="P12" s="361"/>
      <c r="Q12" s="361"/>
      <c r="R12" s="361"/>
      <c r="S12" s="361"/>
      <c r="T12" s="361"/>
      <c r="U12" s="361"/>
      <c r="V12" s="361"/>
      <c r="W12" s="361"/>
      <c r="X12" s="368"/>
      <c r="Y12" s="370"/>
      <c r="Z12" s="371"/>
      <c r="AA12" s="372"/>
      <c r="AB12" s="376"/>
      <c r="AC12" s="377"/>
      <c r="AD12" s="378"/>
      <c r="AE12" s="136"/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  <c r="AP12" s="138"/>
    </row>
    <row r="13" spans="2:42" ht="18.75">
      <c r="B13" s="358"/>
      <c r="C13" s="359"/>
      <c r="D13" s="359"/>
      <c r="E13" s="359"/>
      <c r="F13" s="359"/>
      <c r="G13" s="360"/>
      <c r="H13" s="139"/>
      <c r="I13" s="362"/>
      <c r="J13" s="362"/>
      <c r="K13" s="362"/>
      <c r="L13" s="362"/>
      <c r="M13" s="362"/>
      <c r="N13" s="362"/>
      <c r="O13" s="362"/>
      <c r="P13" s="362"/>
      <c r="Q13" s="362"/>
      <c r="R13" s="362"/>
      <c r="S13" s="362"/>
      <c r="T13" s="362"/>
      <c r="U13" s="367"/>
      <c r="V13" s="367"/>
      <c r="W13" s="367"/>
      <c r="X13" s="369"/>
      <c r="Y13" s="373"/>
      <c r="Z13" s="374"/>
      <c r="AA13" s="375"/>
      <c r="AB13" s="379"/>
      <c r="AC13" s="380"/>
      <c r="AD13" s="381"/>
      <c r="AE13" s="140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2"/>
    </row>
    <row r="14" spans="2:42" ht="18" customHeight="1">
      <c r="B14" s="385" t="s">
        <v>426</v>
      </c>
      <c r="C14" s="386"/>
      <c r="D14" s="386"/>
      <c r="E14" s="386"/>
      <c r="F14" s="386"/>
      <c r="G14" s="386"/>
      <c r="H14" s="387"/>
      <c r="I14" s="361">
        <v>12.6</v>
      </c>
      <c r="J14" s="361"/>
      <c r="K14" s="361"/>
      <c r="L14" s="361">
        <v>1</v>
      </c>
      <c r="M14" s="361"/>
      <c r="N14" s="361"/>
      <c r="O14" s="361">
        <v>50</v>
      </c>
      <c r="P14" s="361"/>
      <c r="Q14" s="361"/>
      <c r="R14" s="361"/>
      <c r="S14" s="361"/>
      <c r="T14" s="361"/>
      <c r="U14" s="361">
        <f>+I14*O14</f>
        <v>630</v>
      </c>
      <c r="V14" s="361"/>
      <c r="W14" s="361"/>
      <c r="X14" s="368">
        <v>1</v>
      </c>
      <c r="Y14" s="370" t="s">
        <v>17</v>
      </c>
      <c r="Z14" s="371"/>
      <c r="AA14" s="372"/>
      <c r="AB14" s="376">
        <f>+U14*X14</f>
        <v>630</v>
      </c>
      <c r="AC14" s="377"/>
      <c r="AD14" s="378"/>
      <c r="AE14" s="136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8"/>
    </row>
    <row r="15" spans="2:42" ht="18.75">
      <c r="B15" s="388"/>
      <c r="C15" s="389"/>
      <c r="D15" s="389"/>
      <c r="E15" s="389"/>
      <c r="F15" s="389"/>
      <c r="G15" s="389"/>
      <c r="H15" s="390"/>
      <c r="I15" s="362"/>
      <c r="J15" s="362"/>
      <c r="K15" s="362"/>
      <c r="L15" s="362"/>
      <c r="M15" s="362"/>
      <c r="N15" s="362"/>
      <c r="O15" s="362"/>
      <c r="P15" s="362"/>
      <c r="Q15" s="362"/>
      <c r="R15" s="362"/>
      <c r="S15" s="362"/>
      <c r="T15" s="362"/>
      <c r="U15" s="367"/>
      <c r="V15" s="367"/>
      <c r="W15" s="367"/>
      <c r="X15" s="369"/>
      <c r="Y15" s="373"/>
      <c r="Z15" s="374"/>
      <c r="AA15" s="375"/>
      <c r="AB15" s="379"/>
      <c r="AC15" s="380"/>
      <c r="AD15" s="381"/>
      <c r="AE15" s="140"/>
      <c r="AF15" s="141"/>
      <c r="AG15" s="141"/>
      <c r="AH15" s="141"/>
      <c r="AI15" s="141"/>
      <c r="AJ15" s="141"/>
      <c r="AK15" s="141"/>
      <c r="AL15" s="141"/>
      <c r="AM15" s="141"/>
      <c r="AN15" s="141"/>
      <c r="AO15" s="141"/>
      <c r="AP15" s="142"/>
    </row>
    <row r="16" spans="2:42" ht="18" customHeight="1">
      <c r="B16" s="385" t="s">
        <v>427</v>
      </c>
      <c r="C16" s="386"/>
      <c r="D16" s="386"/>
      <c r="E16" s="386"/>
      <c r="F16" s="386"/>
      <c r="G16" s="386"/>
      <c r="H16" s="387"/>
      <c r="I16" s="361">
        <v>8.8800000000000008</v>
      </c>
      <c r="J16" s="361"/>
      <c r="K16" s="361"/>
      <c r="L16" s="361">
        <v>1</v>
      </c>
      <c r="M16" s="361"/>
      <c r="N16" s="361"/>
      <c r="O16" s="361">
        <v>50</v>
      </c>
      <c r="P16" s="361"/>
      <c r="Q16" s="361"/>
      <c r="R16" s="406"/>
      <c r="S16" s="407"/>
      <c r="T16" s="408"/>
      <c r="U16" s="361">
        <f t="shared" ref="U16" si="0">+I16*O16</f>
        <v>444.00000000000006</v>
      </c>
      <c r="V16" s="361"/>
      <c r="W16" s="361"/>
      <c r="X16" s="368">
        <v>1</v>
      </c>
      <c r="Y16" s="370" t="s">
        <v>17</v>
      </c>
      <c r="Z16" s="371"/>
      <c r="AA16" s="372"/>
      <c r="AB16" s="376">
        <f t="shared" ref="AB16" si="1">+U16*X16</f>
        <v>444.00000000000006</v>
      </c>
      <c r="AC16" s="377"/>
      <c r="AD16" s="378"/>
      <c r="AE16" s="143"/>
      <c r="AF16" s="144"/>
      <c r="AG16" s="144"/>
      <c r="AH16" s="144"/>
      <c r="AI16" s="144"/>
      <c r="AJ16" s="144"/>
      <c r="AK16" s="141"/>
      <c r="AL16" s="141"/>
      <c r="AM16" s="141"/>
      <c r="AN16" s="141"/>
      <c r="AO16" s="141"/>
      <c r="AP16" s="142"/>
    </row>
    <row r="17" spans="2:44" ht="18.75">
      <c r="B17" s="388"/>
      <c r="C17" s="389"/>
      <c r="D17" s="389"/>
      <c r="E17" s="389"/>
      <c r="F17" s="389"/>
      <c r="G17" s="389"/>
      <c r="H17" s="390"/>
      <c r="I17" s="362"/>
      <c r="J17" s="362"/>
      <c r="K17" s="362"/>
      <c r="L17" s="362"/>
      <c r="M17" s="362"/>
      <c r="N17" s="362"/>
      <c r="O17" s="362"/>
      <c r="P17" s="362"/>
      <c r="Q17" s="362"/>
      <c r="R17" s="409"/>
      <c r="S17" s="410"/>
      <c r="T17" s="411"/>
      <c r="U17" s="367"/>
      <c r="V17" s="367"/>
      <c r="W17" s="367"/>
      <c r="X17" s="369"/>
      <c r="Y17" s="373"/>
      <c r="Z17" s="374"/>
      <c r="AA17" s="375"/>
      <c r="AB17" s="379"/>
      <c r="AC17" s="380"/>
      <c r="AD17" s="381"/>
      <c r="AE17" s="143"/>
      <c r="AF17" s="144"/>
      <c r="AG17" s="144"/>
      <c r="AH17" s="144"/>
      <c r="AI17" s="144"/>
      <c r="AJ17" s="144"/>
      <c r="AK17" s="141"/>
      <c r="AL17" s="141"/>
      <c r="AM17" s="141"/>
      <c r="AO17" s="141"/>
      <c r="AP17" s="142"/>
      <c r="AR17" s="120"/>
    </row>
    <row r="18" spans="2:44" ht="18" customHeight="1">
      <c r="B18" s="385" t="s">
        <v>428</v>
      </c>
      <c r="C18" s="386"/>
      <c r="D18" s="386"/>
      <c r="E18" s="386"/>
      <c r="F18" s="386"/>
      <c r="G18" s="386"/>
      <c r="H18" s="387"/>
      <c r="I18" s="361">
        <v>13.51</v>
      </c>
      <c r="J18" s="361"/>
      <c r="K18" s="361"/>
      <c r="L18" s="361">
        <v>1</v>
      </c>
      <c r="M18" s="361"/>
      <c r="N18" s="361"/>
      <c r="O18" s="361">
        <v>50</v>
      </c>
      <c r="P18" s="361"/>
      <c r="Q18" s="361"/>
      <c r="R18" s="362"/>
      <c r="S18" s="362"/>
      <c r="T18" s="362"/>
      <c r="U18" s="361">
        <f t="shared" ref="U18" si="2">+I18*O18</f>
        <v>675.5</v>
      </c>
      <c r="V18" s="361"/>
      <c r="W18" s="361"/>
      <c r="X18" s="368">
        <v>1</v>
      </c>
      <c r="Y18" s="370" t="s">
        <v>17</v>
      </c>
      <c r="Z18" s="371"/>
      <c r="AA18" s="372"/>
      <c r="AB18" s="376">
        <f t="shared" ref="AB18" si="3">+U18*X18</f>
        <v>675.5</v>
      </c>
      <c r="AC18" s="377"/>
      <c r="AD18" s="378"/>
      <c r="AE18" s="143"/>
      <c r="AF18" s="144"/>
      <c r="AG18" s="144"/>
      <c r="AH18" s="144"/>
      <c r="AI18" s="144"/>
      <c r="AJ18" s="144"/>
      <c r="AK18" s="141"/>
      <c r="AL18" s="141"/>
      <c r="AM18" s="141"/>
      <c r="AN18" s="141"/>
      <c r="AO18" s="141"/>
      <c r="AP18" s="142"/>
    </row>
    <row r="19" spans="2:44" ht="18.75">
      <c r="B19" s="388"/>
      <c r="C19" s="389"/>
      <c r="D19" s="389"/>
      <c r="E19" s="389"/>
      <c r="F19" s="389"/>
      <c r="G19" s="389"/>
      <c r="H19" s="390"/>
      <c r="I19" s="362"/>
      <c r="J19" s="362"/>
      <c r="K19" s="362"/>
      <c r="L19" s="362"/>
      <c r="M19" s="362"/>
      <c r="N19" s="362"/>
      <c r="O19" s="362"/>
      <c r="P19" s="362"/>
      <c r="Q19" s="362"/>
      <c r="R19" s="367"/>
      <c r="S19" s="367"/>
      <c r="T19" s="367"/>
      <c r="U19" s="367"/>
      <c r="V19" s="367"/>
      <c r="W19" s="367"/>
      <c r="X19" s="369"/>
      <c r="Y19" s="373"/>
      <c r="Z19" s="374"/>
      <c r="AA19" s="375"/>
      <c r="AB19" s="379"/>
      <c r="AC19" s="380"/>
      <c r="AD19" s="381"/>
      <c r="AE19" s="143"/>
      <c r="AF19" s="144"/>
      <c r="AG19" s="144"/>
      <c r="AH19" s="144"/>
      <c r="AI19" s="144"/>
      <c r="AJ19" s="144"/>
      <c r="AK19" s="141"/>
      <c r="AL19" s="141"/>
      <c r="AM19" s="141"/>
      <c r="AN19" s="141"/>
      <c r="AO19" s="141"/>
      <c r="AP19" s="142"/>
    </row>
    <row r="20" spans="2:44" ht="18.75">
      <c r="B20" s="385" t="s">
        <v>429</v>
      </c>
      <c r="C20" s="386"/>
      <c r="D20" s="386"/>
      <c r="E20" s="386"/>
      <c r="F20" s="386"/>
      <c r="G20" s="386"/>
      <c r="H20" s="387"/>
      <c r="I20" s="361">
        <v>11.39</v>
      </c>
      <c r="J20" s="361"/>
      <c r="K20" s="361"/>
      <c r="L20" s="361">
        <v>1</v>
      </c>
      <c r="M20" s="361"/>
      <c r="N20" s="361"/>
      <c r="O20" s="361">
        <v>50</v>
      </c>
      <c r="P20" s="361"/>
      <c r="Q20" s="361"/>
      <c r="R20" s="362"/>
      <c r="S20" s="362"/>
      <c r="T20" s="362"/>
      <c r="U20" s="361">
        <f t="shared" ref="U20" si="4">+I20*O20</f>
        <v>569.5</v>
      </c>
      <c r="V20" s="361"/>
      <c r="W20" s="361"/>
      <c r="X20" s="368">
        <v>1</v>
      </c>
      <c r="Y20" s="370" t="s">
        <v>17</v>
      </c>
      <c r="Z20" s="371"/>
      <c r="AA20" s="372"/>
      <c r="AB20" s="376">
        <f t="shared" ref="AB20" si="5">+U20*X20</f>
        <v>569.5</v>
      </c>
      <c r="AC20" s="377"/>
      <c r="AD20" s="378"/>
      <c r="AE20" s="143"/>
      <c r="AF20" s="144"/>
      <c r="AG20" s="144"/>
      <c r="AH20" s="144"/>
      <c r="AI20" s="144"/>
      <c r="AJ20" s="144"/>
      <c r="AK20" s="141"/>
      <c r="AL20" s="141"/>
      <c r="AM20" s="141"/>
      <c r="AN20" s="141"/>
      <c r="AO20" s="141"/>
      <c r="AP20" s="142"/>
    </row>
    <row r="21" spans="2:44" ht="18.75">
      <c r="B21" s="388"/>
      <c r="C21" s="389"/>
      <c r="D21" s="389"/>
      <c r="E21" s="389"/>
      <c r="F21" s="389"/>
      <c r="G21" s="389"/>
      <c r="H21" s="390"/>
      <c r="I21" s="362"/>
      <c r="J21" s="362"/>
      <c r="K21" s="362"/>
      <c r="L21" s="362"/>
      <c r="M21" s="362"/>
      <c r="N21" s="362"/>
      <c r="O21" s="362"/>
      <c r="P21" s="362"/>
      <c r="Q21" s="362"/>
      <c r="R21" s="362"/>
      <c r="S21" s="362"/>
      <c r="T21" s="362"/>
      <c r="U21" s="367"/>
      <c r="V21" s="367"/>
      <c r="W21" s="367"/>
      <c r="X21" s="369"/>
      <c r="Y21" s="373"/>
      <c r="Z21" s="374"/>
      <c r="AA21" s="375"/>
      <c r="AB21" s="379"/>
      <c r="AC21" s="380"/>
      <c r="AD21" s="381"/>
      <c r="AE21" s="143"/>
      <c r="AF21" s="144"/>
      <c r="AG21" s="144"/>
      <c r="AH21" s="144"/>
      <c r="AI21" s="144"/>
      <c r="AJ21" s="144"/>
      <c r="AK21" s="141"/>
      <c r="AL21" s="141"/>
      <c r="AM21" s="141"/>
      <c r="AN21" s="141"/>
      <c r="AO21" s="141"/>
      <c r="AP21" s="142"/>
    </row>
    <row r="22" spans="2:44" ht="18.75">
      <c r="B22" s="385" t="s">
        <v>430</v>
      </c>
      <c r="C22" s="386"/>
      <c r="D22" s="386"/>
      <c r="E22" s="386"/>
      <c r="F22" s="386"/>
      <c r="G22" s="386"/>
      <c r="H22" s="387"/>
      <c r="I22" s="361">
        <v>9.9499999999999993</v>
      </c>
      <c r="J22" s="361"/>
      <c r="K22" s="361"/>
      <c r="L22" s="361">
        <v>1</v>
      </c>
      <c r="M22" s="361"/>
      <c r="N22" s="361"/>
      <c r="O22" s="361">
        <v>50</v>
      </c>
      <c r="P22" s="361"/>
      <c r="Q22" s="361"/>
      <c r="R22" s="362"/>
      <c r="S22" s="362"/>
      <c r="T22" s="362"/>
      <c r="U22" s="361">
        <f t="shared" ref="U22" si="6">+I22*O22</f>
        <v>497.49999999999994</v>
      </c>
      <c r="V22" s="361"/>
      <c r="W22" s="361"/>
      <c r="X22" s="368">
        <v>1</v>
      </c>
      <c r="Y22" s="370" t="s">
        <v>17</v>
      </c>
      <c r="Z22" s="371"/>
      <c r="AA22" s="372"/>
      <c r="AB22" s="376">
        <f t="shared" ref="AB22" si="7">+U22*X22</f>
        <v>497.49999999999994</v>
      </c>
      <c r="AC22" s="377"/>
      <c r="AD22" s="378"/>
      <c r="AE22" s="136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8"/>
    </row>
    <row r="23" spans="2:44" ht="18.75">
      <c r="B23" s="388"/>
      <c r="C23" s="389"/>
      <c r="D23" s="389"/>
      <c r="E23" s="389"/>
      <c r="F23" s="389"/>
      <c r="G23" s="389"/>
      <c r="H23" s="390"/>
      <c r="I23" s="362"/>
      <c r="J23" s="362"/>
      <c r="K23" s="362"/>
      <c r="L23" s="362"/>
      <c r="M23" s="362"/>
      <c r="N23" s="362"/>
      <c r="O23" s="362"/>
      <c r="P23" s="362"/>
      <c r="Q23" s="362"/>
      <c r="R23" s="362"/>
      <c r="S23" s="362"/>
      <c r="T23" s="362"/>
      <c r="U23" s="367"/>
      <c r="V23" s="367"/>
      <c r="W23" s="367"/>
      <c r="X23" s="369"/>
      <c r="Y23" s="373"/>
      <c r="Z23" s="374"/>
      <c r="AA23" s="375"/>
      <c r="AB23" s="379"/>
      <c r="AC23" s="380"/>
      <c r="AD23" s="381"/>
      <c r="AE23" s="140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2"/>
    </row>
    <row r="24" spans="2:44" ht="18" customHeight="1">
      <c r="B24" s="385" t="s">
        <v>431</v>
      </c>
      <c r="C24" s="386"/>
      <c r="D24" s="386"/>
      <c r="E24" s="386"/>
      <c r="F24" s="386"/>
      <c r="G24" s="386"/>
      <c r="H24" s="387"/>
      <c r="I24" s="361">
        <v>12.89</v>
      </c>
      <c r="J24" s="361"/>
      <c r="K24" s="361"/>
      <c r="L24" s="361">
        <v>1</v>
      </c>
      <c r="M24" s="361"/>
      <c r="N24" s="361"/>
      <c r="O24" s="361">
        <v>50</v>
      </c>
      <c r="P24" s="361"/>
      <c r="Q24" s="361"/>
      <c r="R24" s="362"/>
      <c r="S24" s="362"/>
      <c r="T24" s="362"/>
      <c r="U24" s="361">
        <f t="shared" ref="U24" si="8">+I24*O24</f>
        <v>644.5</v>
      </c>
      <c r="V24" s="361"/>
      <c r="W24" s="361"/>
      <c r="X24" s="368">
        <v>1</v>
      </c>
      <c r="Y24" s="370" t="s">
        <v>17</v>
      </c>
      <c r="Z24" s="371"/>
      <c r="AA24" s="372"/>
      <c r="AB24" s="376">
        <f t="shared" ref="AB24" si="9">+U24*X24</f>
        <v>644.5</v>
      </c>
      <c r="AC24" s="377"/>
      <c r="AD24" s="378"/>
      <c r="AE24" s="143"/>
      <c r="AF24" s="144"/>
      <c r="AG24" s="144"/>
      <c r="AH24" s="144"/>
      <c r="AI24" s="144"/>
      <c r="AJ24" s="144"/>
      <c r="AK24" s="141"/>
      <c r="AL24" s="141"/>
      <c r="AM24" s="141"/>
      <c r="AN24" s="141"/>
      <c r="AO24" s="141"/>
      <c r="AP24" s="142"/>
    </row>
    <row r="25" spans="2:44" ht="18.75">
      <c r="B25" s="388"/>
      <c r="C25" s="389"/>
      <c r="D25" s="389"/>
      <c r="E25" s="389"/>
      <c r="F25" s="389"/>
      <c r="G25" s="389"/>
      <c r="H25" s="390"/>
      <c r="I25" s="362"/>
      <c r="J25" s="362"/>
      <c r="K25" s="362"/>
      <c r="L25" s="362"/>
      <c r="M25" s="362"/>
      <c r="N25" s="362"/>
      <c r="O25" s="362"/>
      <c r="P25" s="362"/>
      <c r="Q25" s="362"/>
      <c r="R25" s="367"/>
      <c r="S25" s="367"/>
      <c r="T25" s="367"/>
      <c r="U25" s="367"/>
      <c r="V25" s="367"/>
      <c r="W25" s="367"/>
      <c r="X25" s="369"/>
      <c r="Y25" s="373"/>
      <c r="Z25" s="374"/>
      <c r="AA25" s="375"/>
      <c r="AB25" s="379"/>
      <c r="AC25" s="380"/>
      <c r="AD25" s="381"/>
      <c r="AE25" s="143"/>
      <c r="AF25" s="144"/>
      <c r="AG25" s="144"/>
      <c r="AH25" s="144"/>
      <c r="AI25" s="144"/>
      <c r="AJ25" s="144"/>
      <c r="AK25" s="141"/>
      <c r="AL25" s="141"/>
      <c r="AM25" s="141"/>
      <c r="AN25" s="141"/>
      <c r="AO25" s="141"/>
      <c r="AP25" s="142"/>
    </row>
    <row r="26" spans="2:44" ht="18" customHeight="1">
      <c r="B26" s="385" t="s">
        <v>432</v>
      </c>
      <c r="C26" s="386"/>
      <c r="D26" s="386"/>
      <c r="E26" s="386"/>
      <c r="F26" s="386"/>
      <c r="G26" s="386"/>
      <c r="H26" s="387"/>
      <c r="I26" s="361">
        <v>20.53</v>
      </c>
      <c r="J26" s="361"/>
      <c r="K26" s="361"/>
      <c r="L26" s="361">
        <v>1</v>
      </c>
      <c r="M26" s="361"/>
      <c r="N26" s="361"/>
      <c r="O26" s="361">
        <v>50</v>
      </c>
      <c r="P26" s="361"/>
      <c r="Q26" s="361"/>
      <c r="R26" s="362"/>
      <c r="S26" s="362"/>
      <c r="T26" s="362"/>
      <c r="U26" s="361">
        <f t="shared" ref="U26" si="10">+I26*O26</f>
        <v>1026.5</v>
      </c>
      <c r="V26" s="361"/>
      <c r="W26" s="361"/>
      <c r="X26" s="368">
        <v>1</v>
      </c>
      <c r="Y26" s="370" t="s">
        <v>17</v>
      </c>
      <c r="Z26" s="371"/>
      <c r="AA26" s="372"/>
      <c r="AB26" s="376">
        <f t="shared" ref="AB26" si="11">+U26*X26</f>
        <v>1026.5</v>
      </c>
      <c r="AC26" s="377"/>
      <c r="AD26" s="378"/>
      <c r="AE26" s="143"/>
      <c r="AF26" s="144"/>
      <c r="AG26" s="144"/>
      <c r="AH26" s="144"/>
      <c r="AI26" s="144"/>
      <c r="AJ26" s="144"/>
      <c r="AK26" s="141"/>
      <c r="AL26" s="141"/>
      <c r="AM26" s="141"/>
      <c r="AN26" s="141"/>
      <c r="AO26" s="141"/>
      <c r="AP26" s="142"/>
    </row>
    <row r="27" spans="2:44" ht="18.75">
      <c r="B27" s="388"/>
      <c r="C27" s="389"/>
      <c r="D27" s="389"/>
      <c r="E27" s="389"/>
      <c r="F27" s="389"/>
      <c r="G27" s="389"/>
      <c r="H27" s="390"/>
      <c r="I27" s="362"/>
      <c r="J27" s="362"/>
      <c r="K27" s="362"/>
      <c r="L27" s="362"/>
      <c r="M27" s="362"/>
      <c r="N27" s="362"/>
      <c r="O27" s="362"/>
      <c r="P27" s="362"/>
      <c r="Q27" s="362"/>
      <c r="R27" s="367"/>
      <c r="S27" s="367"/>
      <c r="T27" s="367"/>
      <c r="U27" s="367"/>
      <c r="V27" s="367"/>
      <c r="W27" s="367"/>
      <c r="X27" s="369"/>
      <c r="Y27" s="373"/>
      <c r="Z27" s="374"/>
      <c r="AA27" s="375"/>
      <c r="AB27" s="379"/>
      <c r="AC27" s="380"/>
      <c r="AD27" s="381"/>
      <c r="AE27" s="143"/>
      <c r="AF27" s="144"/>
      <c r="AG27" s="144"/>
      <c r="AH27" s="144"/>
      <c r="AI27" s="144"/>
      <c r="AJ27" s="144"/>
      <c r="AK27" s="141"/>
      <c r="AL27" s="141"/>
      <c r="AM27" s="141"/>
      <c r="AN27" s="141"/>
      <c r="AO27" s="141"/>
      <c r="AP27" s="142"/>
    </row>
    <row r="28" spans="2:44" ht="18" customHeight="1">
      <c r="B28" s="385" t="s">
        <v>433</v>
      </c>
      <c r="C28" s="386"/>
      <c r="D28" s="386"/>
      <c r="E28" s="386"/>
      <c r="F28" s="386"/>
      <c r="G28" s="386"/>
      <c r="H28" s="387"/>
      <c r="I28" s="370">
        <v>17.37</v>
      </c>
      <c r="J28" s="371"/>
      <c r="K28" s="372"/>
      <c r="L28" s="361">
        <v>1</v>
      </c>
      <c r="M28" s="361"/>
      <c r="N28" s="361"/>
      <c r="O28" s="361">
        <v>50</v>
      </c>
      <c r="P28" s="361"/>
      <c r="Q28" s="361"/>
      <c r="R28" s="406"/>
      <c r="S28" s="407"/>
      <c r="T28" s="408"/>
      <c r="U28" s="361">
        <f t="shared" ref="U28" si="12">+I28*O28</f>
        <v>868.5</v>
      </c>
      <c r="V28" s="361"/>
      <c r="W28" s="361"/>
      <c r="X28" s="368">
        <v>1</v>
      </c>
      <c r="Y28" s="370" t="s">
        <v>17</v>
      </c>
      <c r="Z28" s="371"/>
      <c r="AA28" s="372"/>
      <c r="AB28" s="376">
        <f t="shared" ref="AB28" si="13">+U28*X28</f>
        <v>868.5</v>
      </c>
      <c r="AC28" s="377"/>
      <c r="AD28" s="378"/>
      <c r="AE28" s="143"/>
      <c r="AF28" s="144"/>
      <c r="AG28" s="144"/>
      <c r="AH28" s="144"/>
      <c r="AI28" s="144"/>
      <c r="AJ28" s="144"/>
      <c r="AK28" s="141"/>
      <c r="AL28" s="141"/>
      <c r="AM28" s="141"/>
      <c r="AN28" s="141"/>
      <c r="AO28" s="141"/>
      <c r="AP28" s="142"/>
    </row>
    <row r="29" spans="2:44" ht="18.75">
      <c r="B29" s="388"/>
      <c r="C29" s="389"/>
      <c r="D29" s="389"/>
      <c r="E29" s="389"/>
      <c r="F29" s="389"/>
      <c r="G29" s="389"/>
      <c r="H29" s="390"/>
      <c r="I29" s="412"/>
      <c r="J29" s="413"/>
      <c r="K29" s="414"/>
      <c r="L29" s="362"/>
      <c r="M29" s="362"/>
      <c r="N29" s="362"/>
      <c r="O29" s="362"/>
      <c r="P29" s="362"/>
      <c r="Q29" s="362"/>
      <c r="R29" s="409"/>
      <c r="S29" s="410"/>
      <c r="T29" s="411"/>
      <c r="U29" s="367"/>
      <c r="V29" s="367"/>
      <c r="W29" s="367"/>
      <c r="X29" s="369"/>
      <c r="Y29" s="373"/>
      <c r="Z29" s="374"/>
      <c r="AA29" s="375"/>
      <c r="AB29" s="379"/>
      <c r="AC29" s="380"/>
      <c r="AD29" s="381"/>
      <c r="AE29" s="143"/>
      <c r="AF29" s="144"/>
      <c r="AG29" s="144"/>
      <c r="AH29" s="144"/>
      <c r="AI29" s="144"/>
      <c r="AJ29" s="144"/>
      <c r="AK29" s="141"/>
      <c r="AL29" s="141"/>
      <c r="AM29" s="141"/>
      <c r="AN29" s="141"/>
      <c r="AO29" s="141"/>
      <c r="AP29" s="142"/>
    </row>
    <row r="30" spans="2:44" ht="18.75">
      <c r="B30" s="385" t="s">
        <v>434</v>
      </c>
      <c r="C30" s="386"/>
      <c r="D30" s="386"/>
      <c r="E30" s="386"/>
      <c r="F30" s="386"/>
      <c r="G30" s="386"/>
      <c r="H30" s="387"/>
      <c r="I30" s="370">
        <v>22.09</v>
      </c>
      <c r="J30" s="371"/>
      <c r="K30" s="372"/>
      <c r="L30" s="361">
        <v>1</v>
      </c>
      <c r="M30" s="361"/>
      <c r="N30" s="361"/>
      <c r="O30" s="361">
        <v>50</v>
      </c>
      <c r="P30" s="361"/>
      <c r="Q30" s="361"/>
      <c r="R30" s="406"/>
      <c r="S30" s="407"/>
      <c r="T30" s="408"/>
      <c r="U30" s="361">
        <f t="shared" ref="U30" si="14">+I30*O30</f>
        <v>1104.5</v>
      </c>
      <c r="V30" s="361"/>
      <c r="W30" s="361"/>
      <c r="X30" s="368">
        <v>1</v>
      </c>
      <c r="Y30" s="370" t="s">
        <v>17</v>
      </c>
      <c r="Z30" s="371"/>
      <c r="AA30" s="372"/>
      <c r="AB30" s="376">
        <f t="shared" ref="AB30" si="15">+U30*X30</f>
        <v>1104.5</v>
      </c>
      <c r="AC30" s="377"/>
      <c r="AD30" s="378"/>
      <c r="AE30" s="143"/>
      <c r="AF30" s="144"/>
      <c r="AG30" s="144"/>
      <c r="AH30" s="144"/>
      <c r="AI30" s="144"/>
      <c r="AJ30" s="144"/>
      <c r="AK30" s="141"/>
      <c r="AL30" s="141"/>
      <c r="AM30" s="141"/>
      <c r="AN30" s="141"/>
      <c r="AO30" s="141"/>
      <c r="AP30" s="142"/>
    </row>
    <row r="31" spans="2:44" ht="18.75">
      <c r="B31" s="388"/>
      <c r="C31" s="389"/>
      <c r="D31" s="389"/>
      <c r="E31" s="389"/>
      <c r="F31" s="389"/>
      <c r="G31" s="389"/>
      <c r="H31" s="390"/>
      <c r="I31" s="412"/>
      <c r="J31" s="413"/>
      <c r="K31" s="414"/>
      <c r="L31" s="362"/>
      <c r="M31" s="362"/>
      <c r="N31" s="362"/>
      <c r="O31" s="362"/>
      <c r="P31" s="362"/>
      <c r="Q31" s="362"/>
      <c r="R31" s="409"/>
      <c r="S31" s="410"/>
      <c r="T31" s="411"/>
      <c r="U31" s="367"/>
      <c r="V31" s="367"/>
      <c r="W31" s="367"/>
      <c r="X31" s="369"/>
      <c r="Y31" s="373"/>
      <c r="Z31" s="374"/>
      <c r="AA31" s="375"/>
      <c r="AB31" s="379"/>
      <c r="AC31" s="380"/>
      <c r="AD31" s="381"/>
      <c r="AE31" s="143"/>
      <c r="AF31" s="144"/>
      <c r="AG31" s="144"/>
      <c r="AH31" s="144"/>
      <c r="AI31" s="144"/>
      <c r="AJ31" s="144"/>
      <c r="AK31" s="141"/>
      <c r="AL31" s="141"/>
      <c r="AM31" s="141"/>
      <c r="AN31" s="141"/>
      <c r="AO31" s="141"/>
      <c r="AP31" s="142"/>
    </row>
    <row r="32" spans="2:44" ht="18.75">
      <c r="B32" s="385" t="s">
        <v>435</v>
      </c>
      <c r="C32" s="386"/>
      <c r="D32" s="386"/>
      <c r="E32" s="386"/>
      <c r="F32" s="386"/>
      <c r="G32" s="386"/>
      <c r="H32" s="387"/>
      <c r="I32" s="370">
        <v>26.26</v>
      </c>
      <c r="J32" s="371"/>
      <c r="K32" s="372"/>
      <c r="L32" s="361">
        <v>1</v>
      </c>
      <c r="M32" s="361"/>
      <c r="N32" s="361"/>
      <c r="O32" s="361">
        <v>50</v>
      </c>
      <c r="P32" s="361"/>
      <c r="Q32" s="361"/>
      <c r="R32" s="406"/>
      <c r="S32" s="407"/>
      <c r="T32" s="408"/>
      <c r="U32" s="361">
        <f t="shared" ref="U32" si="16">+I32*O32</f>
        <v>1313</v>
      </c>
      <c r="V32" s="361"/>
      <c r="W32" s="361"/>
      <c r="X32" s="368">
        <v>1</v>
      </c>
      <c r="Y32" s="370" t="s">
        <v>17</v>
      </c>
      <c r="Z32" s="371"/>
      <c r="AA32" s="372"/>
      <c r="AB32" s="376">
        <f t="shared" ref="AB32" si="17">+U32*X32</f>
        <v>1313</v>
      </c>
      <c r="AC32" s="377"/>
      <c r="AD32" s="378"/>
      <c r="AE32" s="143"/>
      <c r="AF32" s="144"/>
      <c r="AG32" s="144"/>
      <c r="AH32" s="144"/>
      <c r="AI32" s="144"/>
      <c r="AJ32" s="144"/>
      <c r="AK32" s="141"/>
      <c r="AL32" s="141"/>
      <c r="AM32" s="141"/>
      <c r="AN32" s="141"/>
      <c r="AO32" s="141"/>
      <c r="AP32" s="142"/>
    </row>
    <row r="33" spans="2:42" ht="18.75">
      <c r="B33" s="388"/>
      <c r="C33" s="389"/>
      <c r="D33" s="389"/>
      <c r="E33" s="389"/>
      <c r="F33" s="389"/>
      <c r="G33" s="389"/>
      <c r="H33" s="390"/>
      <c r="I33" s="412"/>
      <c r="J33" s="413"/>
      <c r="K33" s="414"/>
      <c r="L33" s="362"/>
      <c r="M33" s="362"/>
      <c r="N33" s="362"/>
      <c r="O33" s="362"/>
      <c r="P33" s="362"/>
      <c r="Q33" s="362"/>
      <c r="R33" s="409"/>
      <c r="S33" s="410"/>
      <c r="T33" s="411"/>
      <c r="U33" s="367"/>
      <c r="V33" s="367"/>
      <c r="W33" s="367"/>
      <c r="X33" s="369"/>
      <c r="Y33" s="373"/>
      <c r="Z33" s="374"/>
      <c r="AA33" s="375"/>
      <c r="AB33" s="379"/>
      <c r="AC33" s="380"/>
      <c r="AD33" s="381"/>
      <c r="AE33" s="143"/>
      <c r="AF33" s="144"/>
      <c r="AG33" s="144"/>
      <c r="AH33" s="144"/>
      <c r="AI33" s="144"/>
      <c r="AJ33" s="144"/>
      <c r="AK33" s="141"/>
      <c r="AL33" s="141"/>
      <c r="AM33" s="141"/>
      <c r="AN33" s="141"/>
      <c r="AO33" s="141"/>
      <c r="AP33" s="142"/>
    </row>
    <row r="34" spans="2:42" ht="18.75">
      <c r="B34" s="385" t="s">
        <v>436</v>
      </c>
      <c r="C34" s="386"/>
      <c r="D34" s="386"/>
      <c r="E34" s="386"/>
      <c r="F34" s="386"/>
      <c r="G34" s="386"/>
      <c r="H34" s="387"/>
      <c r="I34" s="370">
        <v>24.86</v>
      </c>
      <c r="J34" s="371"/>
      <c r="K34" s="372"/>
      <c r="L34" s="361">
        <v>1</v>
      </c>
      <c r="M34" s="361"/>
      <c r="N34" s="361"/>
      <c r="O34" s="361">
        <v>50</v>
      </c>
      <c r="P34" s="361"/>
      <c r="Q34" s="361"/>
      <c r="R34" s="406"/>
      <c r="S34" s="407"/>
      <c r="T34" s="408"/>
      <c r="U34" s="361">
        <f t="shared" ref="U34" si="18">+I34*O34</f>
        <v>1243</v>
      </c>
      <c r="V34" s="361"/>
      <c r="W34" s="361"/>
      <c r="X34" s="368">
        <v>1</v>
      </c>
      <c r="Y34" s="370" t="s">
        <v>17</v>
      </c>
      <c r="Z34" s="371"/>
      <c r="AA34" s="372"/>
      <c r="AB34" s="376">
        <f t="shared" ref="AB34" si="19">+U34*X34</f>
        <v>1243</v>
      </c>
      <c r="AC34" s="377"/>
      <c r="AD34" s="378"/>
      <c r="AE34" s="143"/>
      <c r="AF34" s="144"/>
      <c r="AG34" s="144"/>
      <c r="AH34" s="144"/>
      <c r="AI34" s="144"/>
      <c r="AJ34" s="144"/>
      <c r="AK34" s="141"/>
      <c r="AL34" s="141"/>
      <c r="AM34" s="141"/>
      <c r="AN34" s="141"/>
      <c r="AO34" s="141"/>
      <c r="AP34" s="142"/>
    </row>
    <row r="35" spans="2:42" ht="18.75">
      <c r="B35" s="388"/>
      <c r="C35" s="389"/>
      <c r="D35" s="389"/>
      <c r="E35" s="389"/>
      <c r="F35" s="389"/>
      <c r="G35" s="389"/>
      <c r="H35" s="390"/>
      <c r="I35" s="412"/>
      <c r="J35" s="413"/>
      <c r="K35" s="414"/>
      <c r="L35" s="362"/>
      <c r="M35" s="362"/>
      <c r="N35" s="362"/>
      <c r="O35" s="362"/>
      <c r="P35" s="362"/>
      <c r="Q35" s="362"/>
      <c r="R35" s="409"/>
      <c r="S35" s="410"/>
      <c r="T35" s="411"/>
      <c r="U35" s="367"/>
      <c r="V35" s="367"/>
      <c r="W35" s="367"/>
      <c r="X35" s="369"/>
      <c r="Y35" s="373"/>
      <c r="Z35" s="374"/>
      <c r="AA35" s="375"/>
      <c r="AB35" s="379"/>
      <c r="AC35" s="380"/>
      <c r="AD35" s="381"/>
      <c r="AE35" s="143"/>
      <c r="AF35" s="144"/>
      <c r="AG35" s="144"/>
      <c r="AH35" s="144"/>
      <c r="AI35" s="144"/>
      <c r="AJ35" s="144"/>
      <c r="AK35" s="141"/>
      <c r="AL35" s="141"/>
      <c r="AM35" s="141"/>
      <c r="AN35" s="141"/>
      <c r="AO35" s="141"/>
      <c r="AP35" s="142"/>
    </row>
    <row r="36" spans="2:42" ht="18.75">
      <c r="B36" s="385" t="s">
        <v>437</v>
      </c>
      <c r="C36" s="386"/>
      <c r="D36" s="386"/>
      <c r="E36" s="386"/>
      <c r="F36" s="386"/>
      <c r="G36" s="386"/>
      <c r="H36" s="387"/>
      <c r="I36" s="370">
        <v>22.94</v>
      </c>
      <c r="J36" s="371"/>
      <c r="K36" s="372"/>
      <c r="L36" s="361">
        <v>1</v>
      </c>
      <c r="M36" s="361"/>
      <c r="N36" s="361"/>
      <c r="O36" s="361">
        <v>50</v>
      </c>
      <c r="P36" s="361"/>
      <c r="Q36" s="361"/>
      <c r="R36" s="406"/>
      <c r="S36" s="407"/>
      <c r="T36" s="408"/>
      <c r="U36" s="361">
        <f t="shared" ref="U36" si="20">+I36*O36</f>
        <v>1147</v>
      </c>
      <c r="V36" s="361"/>
      <c r="W36" s="361"/>
      <c r="X36" s="368">
        <v>1</v>
      </c>
      <c r="Y36" s="370" t="s">
        <v>17</v>
      </c>
      <c r="Z36" s="371"/>
      <c r="AA36" s="372"/>
      <c r="AB36" s="376">
        <f t="shared" ref="AB36" si="21">+U36*X36</f>
        <v>1147</v>
      </c>
      <c r="AC36" s="377"/>
      <c r="AD36" s="378"/>
      <c r="AE36" s="143"/>
      <c r="AF36" s="144"/>
      <c r="AG36" s="144"/>
      <c r="AH36" s="144"/>
      <c r="AI36" s="144"/>
      <c r="AJ36" s="144"/>
      <c r="AK36" s="141"/>
      <c r="AL36" s="141"/>
      <c r="AM36" s="141"/>
      <c r="AN36" s="141"/>
      <c r="AO36" s="141"/>
      <c r="AP36" s="142"/>
    </row>
    <row r="37" spans="2:42" ht="18.75">
      <c r="B37" s="388"/>
      <c r="C37" s="389"/>
      <c r="D37" s="389"/>
      <c r="E37" s="389"/>
      <c r="F37" s="389"/>
      <c r="G37" s="389"/>
      <c r="H37" s="390"/>
      <c r="I37" s="412"/>
      <c r="J37" s="413"/>
      <c r="K37" s="414"/>
      <c r="L37" s="362"/>
      <c r="M37" s="362"/>
      <c r="N37" s="362"/>
      <c r="O37" s="362"/>
      <c r="P37" s="362"/>
      <c r="Q37" s="362"/>
      <c r="R37" s="409"/>
      <c r="S37" s="410"/>
      <c r="T37" s="411"/>
      <c r="U37" s="367"/>
      <c r="V37" s="367"/>
      <c r="W37" s="367"/>
      <c r="X37" s="369"/>
      <c r="Y37" s="373"/>
      <c r="Z37" s="374"/>
      <c r="AA37" s="375"/>
      <c r="AB37" s="379"/>
      <c r="AC37" s="380"/>
      <c r="AD37" s="381"/>
      <c r="AE37" s="143"/>
      <c r="AF37" s="144"/>
      <c r="AG37" s="144"/>
      <c r="AH37" s="144"/>
      <c r="AI37" s="144"/>
      <c r="AJ37" s="144"/>
      <c r="AK37" s="141"/>
      <c r="AL37" s="141"/>
      <c r="AM37" s="141"/>
      <c r="AN37" s="141"/>
      <c r="AO37" s="141"/>
      <c r="AP37" s="142"/>
    </row>
    <row r="38" spans="2:42" ht="18.75">
      <c r="B38" s="385" t="s">
        <v>438</v>
      </c>
      <c r="C38" s="386"/>
      <c r="D38" s="386"/>
      <c r="E38" s="386"/>
      <c r="F38" s="386"/>
      <c r="G38" s="386"/>
      <c r="H38" s="387"/>
      <c r="I38" s="370">
        <v>19.7</v>
      </c>
      <c r="J38" s="371"/>
      <c r="K38" s="372"/>
      <c r="L38" s="361">
        <v>1</v>
      </c>
      <c r="M38" s="361"/>
      <c r="N38" s="361"/>
      <c r="O38" s="361">
        <v>50</v>
      </c>
      <c r="P38" s="361"/>
      <c r="Q38" s="361"/>
      <c r="R38" s="406"/>
      <c r="S38" s="407"/>
      <c r="T38" s="408"/>
      <c r="U38" s="361">
        <f t="shared" ref="U38" si="22">+I38*O38</f>
        <v>985</v>
      </c>
      <c r="V38" s="361"/>
      <c r="W38" s="361"/>
      <c r="X38" s="368">
        <v>1</v>
      </c>
      <c r="Y38" s="370" t="s">
        <v>17</v>
      </c>
      <c r="Z38" s="371"/>
      <c r="AA38" s="372"/>
      <c r="AB38" s="376">
        <f t="shared" ref="AB38" si="23">+U38*X38</f>
        <v>985</v>
      </c>
      <c r="AC38" s="377"/>
      <c r="AD38" s="378"/>
      <c r="AE38" s="143"/>
      <c r="AF38" s="144"/>
      <c r="AG38" s="144"/>
      <c r="AH38" s="144"/>
      <c r="AI38" s="144"/>
      <c r="AJ38" s="144"/>
      <c r="AK38" s="141"/>
      <c r="AL38" s="141"/>
      <c r="AM38" s="141"/>
      <c r="AN38" s="141"/>
      <c r="AO38" s="141"/>
      <c r="AP38" s="142"/>
    </row>
    <row r="39" spans="2:42" ht="18.75">
      <c r="B39" s="388"/>
      <c r="C39" s="389"/>
      <c r="D39" s="389"/>
      <c r="E39" s="389"/>
      <c r="F39" s="389"/>
      <c r="G39" s="389"/>
      <c r="H39" s="390"/>
      <c r="I39" s="412"/>
      <c r="J39" s="413"/>
      <c r="K39" s="414"/>
      <c r="L39" s="362"/>
      <c r="M39" s="362"/>
      <c r="N39" s="362"/>
      <c r="O39" s="362"/>
      <c r="P39" s="362"/>
      <c r="Q39" s="362"/>
      <c r="R39" s="409"/>
      <c r="S39" s="410"/>
      <c r="T39" s="411"/>
      <c r="U39" s="367"/>
      <c r="V39" s="367"/>
      <c r="W39" s="367"/>
      <c r="X39" s="369"/>
      <c r="Y39" s="373"/>
      <c r="Z39" s="374"/>
      <c r="AA39" s="375"/>
      <c r="AB39" s="379"/>
      <c r="AC39" s="380"/>
      <c r="AD39" s="381"/>
      <c r="AE39" s="143"/>
      <c r="AF39" s="144"/>
      <c r="AG39" s="144"/>
      <c r="AH39" s="144"/>
      <c r="AI39" s="144"/>
      <c r="AJ39" s="144"/>
      <c r="AK39" s="141"/>
      <c r="AL39" s="141"/>
      <c r="AM39" s="141"/>
      <c r="AN39" s="141"/>
      <c r="AO39" s="141"/>
      <c r="AP39" s="142"/>
    </row>
    <row r="40" spans="2:42" ht="18.75">
      <c r="B40" s="385" t="s">
        <v>439</v>
      </c>
      <c r="C40" s="386"/>
      <c r="D40" s="386"/>
      <c r="E40" s="386"/>
      <c r="F40" s="386"/>
      <c r="G40" s="386"/>
      <c r="H40" s="387"/>
      <c r="I40" s="370">
        <v>14.99</v>
      </c>
      <c r="J40" s="371"/>
      <c r="K40" s="372"/>
      <c r="L40" s="361">
        <v>1</v>
      </c>
      <c r="M40" s="361"/>
      <c r="N40" s="361"/>
      <c r="O40" s="361">
        <v>50</v>
      </c>
      <c r="P40" s="361"/>
      <c r="Q40" s="361"/>
      <c r="R40" s="406"/>
      <c r="S40" s="407"/>
      <c r="T40" s="408"/>
      <c r="U40" s="361">
        <f t="shared" ref="U40" si="24">+I40*O40</f>
        <v>749.5</v>
      </c>
      <c r="V40" s="361"/>
      <c r="W40" s="361"/>
      <c r="X40" s="368">
        <v>1</v>
      </c>
      <c r="Y40" s="370" t="s">
        <v>17</v>
      </c>
      <c r="Z40" s="371"/>
      <c r="AA40" s="372"/>
      <c r="AB40" s="376">
        <f t="shared" ref="AB40" si="25">+U40*X40</f>
        <v>749.5</v>
      </c>
      <c r="AC40" s="377"/>
      <c r="AD40" s="378"/>
      <c r="AE40" s="143"/>
      <c r="AF40" s="144"/>
      <c r="AG40" s="144"/>
      <c r="AH40" s="144"/>
      <c r="AI40" s="144"/>
      <c r="AJ40" s="144"/>
      <c r="AK40" s="141"/>
      <c r="AL40" s="141"/>
      <c r="AM40" s="141"/>
      <c r="AN40" s="141"/>
      <c r="AO40" s="141"/>
      <c r="AP40" s="142"/>
    </row>
    <row r="41" spans="2:42" ht="18.75">
      <c r="B41" s="388"/>
      <c r="C41" s="389"/>
      <c r="D41" s="389"/>
      <c r="E41" s="389"/>
      <c r="F41" s="389"/>
      <c r="G41" s="389"/>
      <c r="H41" s="390"/>
      <c r="I41" s="412"/>
      <c r="J41" s="413"/>
      <c r="K41" s="414"/>
      <c r="L41" s="362"/>
      <c r="M41" s="362"/>
      <c r="N41" s="362"/>
      <c r="O41" s="362"/>
      <c r="P41" s="362"/>
      <c r="Q41" s="362"/>
      <c r="R41" s="409"/>
      <c r="S41" s="410"/>
      <c r="T41" s="411"/>
      <c r="U41" s="367"/>
      <c r="V41" s="367"/>
      <c r="W41" s="367"/>
      <c r="X41" s="369"/>
      <c r="Y41" s="373"/>
      <c r="Z41" s="374"/>
      <c r="AA41" s="375"/>
      <c r="AB41" s="379"/>
      <c r="AC41" s="380"/>
      <c r="AD41" s="381"/>
      <c r="AE41" s="143"/>
      <c r="AF41" s="144"/>
      <c r="AG41" s="144"/>
      <c r="AH41" s="144"/>
      <c r="AI41" s="144"/>
      <c r="AJ41" s="144"/>
      <c r="AK41" s="141"/>
      <c r="AL41" s="141"/>
      <c r="AM41" s="141"/>
      <c r="AN41" s="141"/>
      <c r="AO41" s="141"/>
      <c r="AP41" s="142"/>
    </row>
    <row r="42" spans="2:42" ht="18.75">
      <c r="B42" s="385"/>
      <c r="C42" s="386"/>
      <c r="D42" s="386"/>
      <c r="E42" s="386"/>
      <c r="F42" s="386"/>
      <c r="G42" s="386"/>
      <c r="H42" s="387"/>
      <c r="I42" s="370"/>
      <c r="J42" s="371"/>
      <c r="K42" s="372"/>
      <c r="L42" s="361"/>
      <c r="M42" s="361"/>
      <c r="N42" s="361"/>
      <c r="O42" s="361"/>
      <c r="P42" s="361"/>
      <c r="Q42" s="361"/>
      <c r="R42" s="406"/>
      <c r="S42" s="407"/>
      <c r="T42" s="408"/>
      <c r="U42" s="361"/>
      <c r="V42" s="361"/>
      <c r="W42" s="361"/>
      <c r="X42" s="368"/>
      <c r="Y42" s="370"/>
      <c r="Z42" s="371"/>
      <c r="AA42" s="372"/>
      <c r="AB42" s="376"/>
      <c r="AC42" s="377"/>
      <c r="AD42" s="378"/>
      <c r="AE42" s="143"/>
      <c r="AF42" s="144"/>
      <c r="AG42" s="144"/>
      <c r="AH42" s="144"/>
      <c r="AI42" s="144"/>
      <c r="AJ42" s="144"/>
      <c r="AK42" s="141"/>
      <c r="AL42" s="141"/>
      <c r="AM42" s="141"/>
      <c r="AN42" s="141"/>
      <c r="AO42" s="141"/>
      <c r="AP42" s="142"/>
    </row>
    <row r="43" spans="2:42" ht="18.75">
      <c r="B43" s="388"/>
      <c r="C43" s="389"/>
      <c r="D43" s="389"/>
      <c r="E43" s="389"/>
      <c r="F43" s="389"/>
      <c r="G43" s="389"/>
      <c r="H43" s="390"/>
      <c r="I43" s="412"/>
      <c r="J43" s="413"/>
      <c r="K43" s="414"/>
      <c r="L43" s="362"/>
      <c r="M43" s="362"/>
      <c r="N43" s="362"/>
      <c r="O43" s="362"/>
      <c r="P43" s="362"/>
      <c r="Q43" s="362"/>
      <c r="R43" s="409"/>
      <c r="S43" s="410"/>
      <c r="T43" s="411"/>
      <c r="U43" s="367"/>
      <c r="V43" s="367"/>
      <c r="W43" s="367"/>
      <c r="X43" s="369"/>
      <c r="Y43" s="373"/>
      <c r="Z43" s="374"/>
      <c r="AA43" s="375"/>
      <c r="AB43" s="379"/>
      <c r="AC43" s="380"/>
      <c r="AD43" s="381"/>
      <c r="AE43" s="143"/>
      <c r="AF43" s="144"/>
      <c r="AG43" s="144"/>
      <c r="AH43" s="144"/>
      <c r="AI43" s="144"/>
      <c r="AJ43" s="144"/>
      <c r="AK43" s="141"/>
      <c r="AL43" s="141"/>
      <c r="AM43" s="141"/>
      <c r="AN43" s="141"/>
      <c r="AO43" s="141"/>
      <c r="AP43" s="142"/>
    </row>
    <row r="44" spans="2:42" ht="18.75">
      <c r="B44" s="385"/>
      <c r="C44" s="386"/>
      <c r="D44" s="386"/>
      <c r="E44" s="386"/>
      <c r="F44" s="386"/>
      <c r="G44" s="386"/>
      <c r="H44" s="387"/>
      <c r="I44" s="370"/>
      <c r="J44" s="371"/>
      <c r="K44" s="372"/>
      <c r="L44" s="361"/>
      <c r="M44" s="361"/>
      <c r="N44" s="361"/>
      <c r="O44" s="361"/>
      <c r="P44" s="361"/>
      <c r="Q44" s="361"/>
      <c r="R44" s="406"/>
      <c r="S44" s="407"/>
      <c r="T44" s="408"/>
      <c r="U44" s="361"/>
      <c r="V44" s="361"/>
      <c r="W44" s="361"/>
      <c r="X44" s="368"/>
      <c r="Y44" s="370"/>
      <c r="Z44" s="371"/>
      <c r="AA44" s="372"/>
      <c r="AB44" s="376"/>
      <c r="AC44" s="377"/>
      <c r="AD44" s="378"/>
      <c r="AE44" s="143"/>
      <c r="AF44" s="144"/>
      <c r="AG44" s="144"/>
      <c r="AH44" s="144"/>
      <c r="AI44" s="144"/>
      <c r="AJ44" s="144"/>
      <c r="AK44" s="141"/>
      <c r="AL44" s="141"/>
      <c r="AM44" s="141"/>
      <c r="AN44" s="141"/>
      <c r="AO44" s="141"/>
      <c r="AP44" s="142"/>
    </row>
    <row r="45" spans="2:42" ht="18.75">
      <c r="B45" s="388"/>
      <c r="C45" s="389"/>
      <c r="D45" s="389"/>
      <c r="E45" s="389"/>
      <c r="F45" s="389"/>
      <c r="G45" s="389"/>
      <c r="H45" s="390"/>
      <c r="I45" s="412"/>
      <c r="J45" s="413"/>
      <c r="K45" s="414"/>
      <c r="L45" s="362"/>
      <c r="M45" s="362"/>
      <c r="N45" s="362"/>
      <c r="O45" s="362"/>
      <c r="P45" s="362"/>
      <c r="Q45" s="362"/>
      <c r="R45" s="409"/>
      <c r="S45" s="410"/>
      <c r="T45" s="411"/>
      <c r="U45" s="367"/>
      <c r="V45" s="367"/>
      <c r="W45" s="367"/>
      <c r="X45" s="369"/>
      <c r="Y45" s="373"/>
      <c r="Z45" s="374"/>
      <c r="AA45" s="375"/>
      <c r="AB45" s="379"/>
      <c r="AC45" s="380"/>
      <c r="AD45" s="381"/>
      <c r="AE45" s="143"/>
      <c r="AF45" s="144"/>
      <c r="AG45" s="144"/>
      <c r="AH45" s="144"/>
      <c r="AI45" s="144"/>
      <c r="AJ45" s="144"/>
      <c r="AK45" s="141"/>
      <c r="AL45" s="141"/>
      <c r="AM45" s="141"/>
      <c r="AN45" s="141"/>
      <c r="AO45" s="141"/>
      <c r="AP45" s="142"/>
    </row>
    <row r="46" spans="2:42" ht="18.75">
      <c r="B46" s="385"/>
      <c r="C46" s="386"/>
      <c r="D46" s="386"/>
      <c r="E46" s="386"/>
      <c r="F46" s="386"/>
      <c r="G46" s="386"/>
      <c r="H46" s="387"/>
      <c r="I46" s="370"/>
      <c r="J46" s="371"/>
      <c r="K46" s="372"/>
      <c r="L46" s="361"/>
      <c r="M46" s="361"/>
      <c r="N46" s="361"/>
      <c r="O46" s="361"/>
      <c r="P46" s="361"/>
      <c r="Q46" s="361"/>
      <c r="R46" s="406"/>
      <c r="S46" s="407"/>
      <c r="T46" s="408"/>
      <c r="U46" s="361"/>
      <c r="V46" s="361"/>
      <c r="W46" s="361"/>
      <c r="X46" s="368"/>
      <c r="Y46" s="370"/>
      <c r="Z46" s="371"/>
      <c r="AA46" s="372"/>
      <c r="AB46" s="376"/>
      <c r="AC46" s="377"/>
      <c r="AD46" s="378"/>
      <c r="AE46" s="143"/>
      <c r="AF46" s="144"/>
      <c r="AG46" s="144"/>
      <c r="AH46" s="144"/>
      <c r="AI46" s="144"/>
      <c r="AJ46" s="144"/>
      <c r="AK46" s="141"/>
      <c r="AL46" s="141"/>
      <c r="AM46" s="141"/>
      <c r="AN46" s="141"/>
      <c r="AO46" s="141"/>
      <c r="AP46" s="142"/>
    </row>
    <row r="47" spans="2:42" ht="18.75">
      <c r="B47" s="388"/>
      <c r="C47" s="389"/>
      <c r="D47" s="389"/>
      <c r="E47" s="389"/>
      <c r="F47" s="389"/>
      <c r="G47" s="389"/>
      <c r="H47" s="390"/>
      <c r="I47" s="412"/>
      <c r="J47" s="413"/>
      <c r="K47" s="414"/>
      <c r="L47" s="362"/>
      <c r="M47" s="362"/>
      <c r="N47" s="362"/>
      <c r="O47" s="362"/>
      <c r="P47" s="362"/>
      <c r="Q47" s="362"/>
      <c r="R47" s="409"/>
      <c r="S47" s="410"/>
      <c r="T47" s="411"/>
      <c r="U47" s="367"/>
      <c r="V47" s="367"/>
      <c r="W47" s="367"/>
      <c r="X47" s="369"/>
      <c r="Y47" s="373"/>
      <c r="Z47" s="374"/>
      <c r="AA47" s="375"/>
      <c r="AB47" s="379"/>
      <c r="AC47" s="380"/>
      <c r="AD47" s="381"/>
      <c r="AE47" s="143"/>
      <c r="AF47" s="144"/>
      <c r="AG47" s="144"/>
      <c r="AH47" s="144"/>
      <c r="AI47" s="144"/>
      <c r="AJ47" s="144"/>
      <c r="AK47" s="141"/>
      <c r="AL47" s="141"/>
      <c r="AM47" s="141"/>
      <c r="AN47" s="141"/>
      <c r="AO47" s="141"/>
      <c r="AP47" s="142"/>
    </row>
    <row r="48" spans="2:42" ht="18.75">
      <c r="B48" s="385"/>
      <c r="C48" s="386"/>
      <c r="D48" s="386"/>
      <c r="E48" s="386"/>
      <c r="F48" s="386"/>
      <c r="G48" s="386"/>
      <c r="H48" s="387"/>
      <c r="I48" s="370"/>
      <c r="J48" s="371"/>
      <c r="K48" s="372"/>
      <c r="L48" s="361"/>
      <c r="M48" s="361"/>
      <c r="N48" s="361"/>
      <c r="O48" s="361"/>
      <c r="P48" s="361"/>
      <c r="Q48" s="361"/>
      <c r="R48" s="406"/>
      <c r="S48" s="407"/>
      <c r="T48" s="408"/>
      <c r="U48" s="361"/>
      <c r="V48" s="361"/>
      <c r="W48" s="361"/>
      <c r="X48" s="368"/>
      <c r="Y48" s="370"/>
      <c r="Z48" s="371"/>
      <c r="AA48" s="372"/>
      <c r="AB48" s="376"/>
      <c r="AC48" s="377"/>
      <c r="AD48" s="378"/>
      <c r="AE48" s="143"/>
      <c r="AF48" s="144"/>
      <c r="AG48" s="144"/>
      <c r="AH48" s="144"/>
      <c r="AI48" s="144"/>
      <c r="AJ48" s="144"/>
      <c r="AK48" s="141"/>
      <c r="AL48" s="141"/>
      <c r="AM48" s="141"/>
      <c r="AN48" s="141"/>
      <c r="AO48" s="141"/>
      <c r="AP48" s="142"/>
    </row>
    <row r="49" spans="2:42" ht="18.75">
      <c r="B49" s="388"/>
      <c r="C49" s="389"/>
      <c r="D49" s="389"/>
      <c r="E49" s="389"/>
      <c r="F49" s="389"/>
      <c r="G49" s="389"/>
      <c r="H49" s="390"/>
      <c r="I49" s="412"/>
      <c r="J49" s="413"/>
      <c r="K49" s="414"/>
      <c r="L49" s="362"/>
      <c r="M49" s="362"/>
      <c r="N49" s="362"/>
      <c r="O49" s="362"/>
      <c r="P49" s="362"/>
      <c r="Q49" s="362"/>
      <c r="R49" s="409"/>
      <c r="S49" s="410"/>
      <c r="T49" s="411"/>
      <c r="U49" s="367"/>
      <c r="V49" s="367"/>
      <c r="W49" s="367"/>
      <c r="X49" s="369"/>
      <c r="Y49" s="373"/>
      <c r="Z49" s="374"/>
      <c r="AA49" s="375"/>
      <c r="AB49" s="379"/>
      <c r="AC49" s="380"/>
      <c r="AD49" s="381"/>
      <c r="AE49" s="143"/>
      <c r="AF49" s="144"/>
      <c r="AG49" s="144"/>
      <c r="AH49" s="144"/>
      <c r="AI49" s="144"/>
      <c r="AJ49" s="144"/>
      <c r="AK49" s="141"/>
      <c r="AL49" s="141"/>
      <c r="AM49" s="141"/>
      <c r="AN49" s="141"/>
      <c r="AO49" s="141"/>
      <c r="AP49" s="142"/>
    </row>
    <row r="50" spans="2:42" ht="18.75">
      <c r="B50" s="385"/>
      <c r="C50" s="386"/>
      <c r="D50" s="386"/>
      <c r="E50" s="386"/>
      <c r="F50" s="386"/>
      <c r="G50" s="386"/>
      <c r="H50" s="387"/>
      <c r="I50" s="370"/>
      <c r="J50" s="371"/>
      <c r="K50" s="372"/>
      <c r="L50" s="361"/>
      <c r="M50" s="361"/>
      <c r="N50" s="361"/>
      <c r="O50" s="361"/>
      <c r="P50" s="361"/>
      <c r="Q50" s="361"/>
      <c r="R50" s="406"/>
      <c r="S50" s="407"/>
      <c r="T50" s="408"/>
      <c r="U50" s="361"/>
      <c r="V50" s="361"/>
      <c r="W50" s="361"/>
      <c r="X50" s="368"/>
      <c r="Y50" s="370"/>
      <c r="Z50" s="371"/>
      <c r="AA50" s="372"/>
      <c r="AB50" s="376"/>
      <c r="AC50" s="377"/>
      <c r="AD50" s="378"/>
      <c r="AE50" s="143"/>
      <c r="AF50" s="144"/>
      <c r="AG50" s="144"/>
      <c r="AH50" s="144"/>
      <c r="AI50" s="144"/>
      <c r="AJ50" s="144"/>
      <c r="AK50" s="141"/>
      <c r="AL50" s="141"/>
      <c r="AM50" s="141"/>
      <c r="AN50" s="141"/>
      <c r="AO50" s="141"/>
      <c r="AP50" s="142"/>
    </row>
    <row r="51" spans="2:42" ht="18.75">
      <c r="B51" s="388"/>
      <c r="C51" s="389"/>
      <c r="D51" s="389"/>
      <c r="E51" s="389"/>
      <c r="F51" s="389"/>
      <c r="G51" s="389"/>
      <c r="H51" s="390"/>
      <c r="I51" s="412"/>
      <c r="J51" s="413"/>
      <c r="K51" s="414"/>
      <c r="L51" s="362"/>
      <c r="M51" s="362"/>
      <c r="N51" s="362"/>
      <c r="O51" s="362"/>
      <c r="P51" s="362"/>
      <c r="Q51" s="362"/>
      <c r="R51" s="409"/>
      <c r="S51" s="410"/>
      <c r="T51" s="411"/>
      <c r="U51" s="367"/>
      <c r="V51" s="367"/>
      <c r="W51" s="367"/>
      <c r="X51" s="369"/>
      <c r="Y51" s="373"/>
      <c r="Z51" s="374"/>
      <c r="AA51" s="375"/>
      <c r="AB51" s="379"/>
      <c r="AC51" s="380"/>
      <c r="AD51" s="381"/>
      <c r="AE51" s="143"/>
      <c r="AF51" s="144"/>
      <c r="AG51" s="144"/>
      <c r="AH51" s="144"/>
      <c r="AI51" s="144"/>
      <c r="AJ51" s="144"/>
      <c r="AK51" s="141"/>
      <c r="AL51" s="141"/>
      <c r="AM51" s="141"/>
      <c r="AN51" s="141"/>
      <c r="AO51" s="141"/>
      <c r="AP51" s="142"/>
    </row>
    <row r="52" spans="2:42">
      <c r="B52" s="393" t="s">
        <v>419</v>
      </c>
      <c r="C52" s="394"/>
      <c r="D52" s="394"/>
      <c r="E52" s="394"/>
      <c r="F52" s="394"/>
      <c r="G52" s="394"/>
      <c r="H52" s="394"/>
      <c r="I52" s="394"/>
      <c r="J52" s="394"/>
      <c r="K52" s="394"/>
      <c r="L52" s="394"/>
      <c r="M52" s="394"/>
      <c r="N52" s="394"/>
      <c r="O52" s="394"/>
      <c r="P52" s="394"/>
      <c r="Q52" s="394"/>
      <c r="R52" s="394"/>
      <c r="S52" s="394"/>
      <c r="T52" s="394"/>
      <c r="U52" s="394"/>
      <c r="V52" s="394"/>
      <c r="W52" s="394"/>
      <c r="X52" s="394"/>
      <c r="Y52" s="394"/>
      <c r="Z52" s="394"/>
      <c r="AA52" s="395"/>
      <c r="AB52" s="399">
        <f>SUM(AB14:AD51)</f>
        <v>11898</v>
      </c>
      <c r="AC52" s="399"/>
      <c r="AD52" s="399"/>
      <c r="AF52" s="145"/>
      <c r="AP52" s="146"/>
    </row>
    <row r="53" spans="2:42" ht="13.5" thickBot="1">
      <c r="B53" s="396"/>
      <c r="C53" s="397"/>
      <c r="D53" s="397"/>
      <c r="E53" s="397"/>
      <c r="F53" s="397"/>
      <c r="G53" s="397"/>
      <c r="H53" s="397"/>
      <c r="I53" s="397"/>
      <c r="J53" s="397"/>
      <c r="K53" s="397"/>
      <c r="L53" s="397"/>
      <c r="M53" s="397"/>
      <c r="N53" s="397"/>
      <c r="O53" s="397"/>
      <c r="P53" s="397"/>
      <c r="Q53" s="397"/>
      <c r="R53" s="397"/>
      <c r="S53" s="397"/>
      <c r="T53" s="397"/>
      <c r="U53" s="397"/>
      <c r="V53" s="397"/>
      <c r="W53" s="397"/>
      <c r="X53" s="397"/>
      <c r="Y53" s="397"/>
      <c r="Z53" s="397"/>
      <c r="AA53" s="398"/>
      <c r="AB53" s="399"/>
      <c r="AC53" s="399"/>
      <c r="AD53" s="399"/>
      <c r="AP53" s="146"/>
    </row>
    <row r="54" spans="2:42" ht="18.75">
      <c r="B54" s="147"/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  <c r="Y54" s="148"/>
      <c r="Z54" s="148"/>
      <c r="AA54" s="148"/>
      <c r="AB54" s="149"/>
      <c r="AC54" s="149"/>
      <c r="AD54" s="149"/>
      <c r="AE54" s="150"/>
      <c r="AF54" s="150"/>
      <c r="AG54" s="150"/>
      <c r="AH54" s="150"/>
      <c r="AI54" s="150"/>
      <c r="AJ54" s="150"/>
      <c r="AK54" s="151"/>
      <c r="AL54" s="151"/>
      <c r="AM54" s="151"/>
      <c r="AN54" s="151"/>
      <c r="AO54" s="151"/>
      <c r="AP54" s="152"/>
    </row>
    <row r="55" spans="2:42" ht="18.75">
      <c r="B55" s="153"/>
      <c r="C55" s="154"/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54"/>
      <c r="U55" s="154"/>
      <c r="V55" s="154"/>
      <c r="W55" s="154"/>
      <c r="X55" s="154"/>
      <c r="Y55" s="154"/>
      <c r="Z55" s="154"/>
      <c r="AA55" s="154"/>
      <c r="AB55" s="155"/>
      <c r="AC55" s="155"/>
      <c r="AD55" s="155"/>
      <c r="AE55" s="123"/>
      <c r="AF55" s="123"/>
      <c r="AG55" s="123"/>
      <c r="AH55" s="123"/>
      <c r="AI55" s="123"/>
      <c r="AJ55" s="123"/>
      <c r="AK55" s="156"/>
      <c r="AL55" s="156"/>
      <c r="AM55" s="156"/>
      <c r="AN55" s="156"/>
      <c r="AO55" s="156"/>
      <c r="AP55" s="157"/>
    </row>
    <row r="56" spans="2:42" ht="18.75">
      <c r="B56" s="153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154"/>
      <c r="AA56" s="154"/>
      <c r="AB56" s="155"/>
      <c r="AC56" s="155"/>
      <c r="AD56" s="155"/>
      <c r="AE56" s="123"/>
      <c r="AF56" s="123"/>
      <c r="AG56" s="123"/>
      <c r="AH56" s="123"/>
      <c r="AI56" s="123"/>
      <c r="AJ56" s="123"/>
      <c r="AK56" s="156"/>
      <c r="AL56" s="156"/>
      <c r="AM56" s="156"/>
      <c r="AN56" s="156"/>
      <c r="AO56" s="156"/>
      <c r="AP56" s="157"/>
    </row>
    <row r="57" spans="2:42" ht="18.7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4"/>
      <c r="Y57" s="159"/>
      <c r="Z57" s="159"/>
      <c r="AA57" s="159"/>
      <c r="AB57" s="159"/>
      <c r="AC57" s="159"/>
      <c r="AD57" s="159"/>
      <c r="AE57" s="159"/>
      <c r="AF57" s="159"/>
      <c r="AG57" s="159"/>
      <c r="AH57" s="159"/>
      <c r="AI57" s="159"/>
      <c r="AJ57" s="159"/>
      <c r="AK57" s="159"/>
      <c r="AL57" s="159"/>
      <c r="AM57" s="159"/>
      <c r="AN57" s="159"/>
      <c r="AO57" s="159"/>
      <c r="AP57" s="161"/>
    </row>
    <row r="58" spans="2:42" ht="18.75">
      <c r="B58" s="122"/>
      <c r="C58" s="364" t="s">
        <v>454</v>
      </c>
      <c r="D58" s="364"/>
      <c r="E58" s="364"/>
      <c r="F58" s="364"/>
      <c r="G58" s="364"/>
      <c r="H58" s="364"/>
      <c r="I58" s="364"/>
      <c r="J58" s="364"/>
      <c r="K58" s="364"/>
      <c r="L58" s="364"/>
      <c r="M58" s="162"/>
      <c r="N58" s="162"/>
      <c r="O58" s="16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123"/>
      <c r="AG58" s="123"/>
      <c r="AH58" s="123"/>
      <c r="AI58" s="123"/>
      <c r="AJ58" s="123"/>
      <c r="AK58" s="123"/>
      <c r="AL58" s="123"/>
      <c r="AM58" s="123"/>
      <c r="AN58" s="123"/>
      <c r="AO58" s="123"/>
      <c r="AP58" s="125"/>
    </row>
    <row r="59" spans="2:42" ht="19.5" thickBot="1">
      <c r="B59" s="164"/>
      <c r="C59" s="415" t="s">
        <v>477</v>
      </c>
      <c r="D59" s="415"/>
      <c r="E59" s="415"/>
      <c r="F59" s="415"/>
      <c r="G59" s="415"/>
      <c r="H59" s="415"/>
      <c r="I59" s="415"/>
      <c r="J59" s="415"/>
      <c r="K59" s="415"/>
      <c r="L59" s="415"/>
      <c r="M59" s="165"/>
      <c r="N59" s="165"/>
      <c r="O59" s="165"/>
      <c r="P59" s="165"/>
      <c r="Q59" s="165"/>
      <c r="R59" s="165"/>
      <c r="S59" s="166"/>
      <c r="T59" s="167"/>
      <c r="U59" s="167"/>
      <c r="V59" s="167"/>
      <c r="W59" s="167"/>
      <c r="X59" s="167"/>
      <c r="Y59" s="167"/>
      <c r="Z59" s="167"/>
      <c r="AA59" s="166"/>
      <c r="AB59" s="166"/>
      <c r="AC59" s="166"/>
      <c r="AD59" s="166"/>
      <c r="AE59" s="166"/>
      <c r="AF59" s="166"/>
      <c r="AG59" s="166"/>
      <c r="AH59" s="166"/>
      <c r="AI59" s="166"/>
      <c r="AJ59" s="166"/>
      <c r="AK59" s="166"/>
      <c r="AL59" s="166"/>
      <c r="AM59" s="166"/>
      <c r="AN59" s="166"/>
      <c r="AO59" s="166"/>
      <c r="AP59" s="168"/>
    </row>
  </sheetData>
  <mergeCells count="211">
    <mergeCell ref="AB52:AD53"/>
    <mergeCell ref="C58:L58"/>
    <mergeCell ref="C59:L59"/>
    <mergeCell ref="B52:AA53"/>
    <mergeCell ref="B46:H47"/>
    <mergeCell ref="B48:H49"/>
    <mergeCell ref="Y48:AA49"/>
    <mergeCell ref="AB48:AD49"/>
    <mergeCell ref="I50:K51"/>
    <mergeCell ref="L50:N51"/>
    <mergeCell ref="O50:Q51"/>
    <mergeCell ref="R50:T51"/>
    <mergeCell ref="U50:W51"/>
    <mergeCell ref="X50:X51"/>
    <mergeCell ref="Y50:AA51"/>
    <mergeCell ref="B50:H51"/>
    <mergeCell ref="AB50:AD51"/>
    <mergeCell ref="X46:X47"/>
    <mergeCell ref="Y46:AA47"/>
    <mergeCell ref="AB46:AD47"/>
    <mergeCell ref="I48:K49"/>
    <mergeCell ref="L48:N49"/>
    <mergeCell ref="O48:Q49"/>
    <mergeCell ref="R48:T49"/>
    <mergeCell ref="U48:W49"/>
    <mergeCell ref="X48:X49"/>
    <mergeCell ref="I46:K47"/>
    <mergeCell ref="L46:N47"/>
    <mergeCell ref="O46:Q47"/>
    <mergeCell ref="R46:T47"/>
    <mergeCell ref="U46:W47"/>
    <mergeCell ref="I44:K45"/>
    <mergeCell ref="L44:N45"/>
    <mergeCell ref="O44:Q45"/>
    <mergeCell ref="R44:T45"/>
    <mergeCell ref="U44:W45"/>
    <mergeCell ref="X44:X45"/>
    <mergeCell ref="Y44:AA45"/>
    <mergeCell ref="AB44:AD45"/>
    <mergeCell ref="B44:H45"/>
    <mergeCell ref="B38:H39"/>
    <mergeCell ref="B40:H41"/>
    <mergeCell ref="Y40:AA41"/>
    <mergeCell ref="AB40:AD41"/>
    <mergeCell ref="I42:K43"/>
    <mergeCell ref="L42:N43"/>
    <mergeCell ref="O42:Q43"/>
    <mergeCell ref="R42:T43"/>
    <mergeCell ref="U42:W43"/>
    <mergeCell ref="X42:X43"/>
    <mergeCell ref="Y42:AA43"/>
    <mergeCell ref="B42:H43"/>
    <mergeCell ref="AB42:AD43"/>
    <mergeCell ref="X38:X39"/>
    <mergeCell ref="Y38:AA39"/>
    <mergeCell ref="AB38:AD39"/>
    <mergeCell ref="I40:K41"/>
    <mergeCell ref="L40:N41"/>
    <mergeCell ref="O40:Q41"/>
    <mergeCell ref="R40:T41"/>
    <mergeCell ref="U40:W41"/>
    <mergeCell ref="X40:X41"/>
    <mergeCell ref="I38:K39"/>
    <mergeCell ref="L38:N39"/>
    <mergeCell ref="O38:Q39"/>
    <mergeCell ref="R38:T39"/>
    <mergeCell ref="U38:W39"/>
    <mergeCell ref="I36:K37"/>
    <mergeCell ref="L36:N37"/>
    <mergeCell ref="O36:Q37"/>
    <mergeCell ref="R36:T37"/>
    <mergeCell ref="U36:W37"/>
    <mergeCell ref="X36:X37"/>
    <mergeCell ref="Y36:AA37"/>
    <mergeCell ref="AB36:AD37"/>
    <mergeCell ref="B36:H37"/>
    <mergeCell ref="B30:H31"/>
    <mergeCell ref="B32:H33"/>
    <mergeCell ref="Y32:AA33"/>
    <mergeCell ref="AB32:AD33"/>
    <mergeCell ref="I34:K35"/>
    <mergeCell ref="L34:N35"/>
    <mergeCell ref="O34:Q35"/>
    <mergeCell ref="R34:T35"/>
    <mergeCell ref="U34:W35"/>
    <mergeCell ref="X34:X35"/>
    <mergeCell ref="Y34:AA35"/>
    <mergeCell ref="B34:H35"/>
    <mergeCell ref="AB34:AD35"/>
    <mergeCell ref="X30:X31"/>
    <mergeCell ref="Y30:AA31"/>
    <mergeCell ref="AB30:AD31"/>
    <mergeCell ref="I32:K33"/>
    <mergeCell ref="L32:N33"/>
    <mergeCell ref="O32:Q33"/>
    <mergeCell ref="R32:T33"/>
    <mergeCell ref="U32:W33"/>
    <mergeCell ref="X32:X33"/>
    <mergeCell ref="I30:K31"/>
    <mergeCell ref="L30:N31"/>
    <mergeCell ref="O30:Q31"/>
    <mergeCell ref="R30:T31"/>
    <mergeCell ref="U30:W31"/>
    <mergeCell ref="I28:K29"/>
    <mergeCell ref="L28:N29"/>
    <mergeCell ref="O28:Q29"/>
    <mergeCell ref="R28:T29"/>
    <mergeCell ref="U28:W29"/>
    <mergeCell ref="X28:X29"/>
    <mergeCell ref="Y28:AA29"/>
    <mergeCell ref="AB28:AD29"/>
    <mergeCell ref="B28:H29"/>
    <mergeCell ref="B26:H27"/>
    <mergeCell ref="I26:K27"/>
    <mergeCell ref="L26:N27"/>
    <mergeCell ref="O26:Q27"/>
    <mergeCell ref="R26:T27"/>
    <mergeCell ref="U26:W27"/>
    <mergeCell ref="X26:X27"/>
    <mergeCell ref="Y26:AA27"/>
    <mergeCell ref="AB26:AD27"/>
    <mergeCell ref="X22:X23"/>
    <mergeCell ref="Y22:AA23"/>
    <mergeCell ref="AB22:AD23"/>
    <mergeCell ref="B24:H25"/>
    <mergeCell ref="I24:K25"/>
    <mergeCell ref="L24:N25"/>
    <mergeCell ref="O24:Q25"/>
    <mergeCell ref="R24:T25"/>
    <mergeCell ref="U24:W25"/>
    <mergeCell ref="X24:X25"/>
    <mergeCell ref="B22:H23"/>
    <mergeCell ref="I22:K23"/>
    <mergeCell ref="L22:N23"/>
    <mergeCell ref="O22:Q23"/>
    <mergeCell ref="R22:T23"/>
    <mergeCell ref="U22:W23"/>
    <mergeCell ref="Y24:AA25"/>
    <mergeCell ref="AB24:AD25"/>
    <mergeCell ref="B20:H21"/>
    <mergeCell ref="I20:K21"/>
    <mergeCell ref="L20:N21"/>
    <mergeCell ref="O20:Q21"/>
    <mergeCell ref="R20:T21"/>
    <mergeCell ref="U20:W21"/>
    <mergeCell ref="X20:X21"/>
    <mergeCell ref="Y20:AA21"/>
    <mergeCell ref="AB20:AD21"/>
    <mergeCell ref="B18:H19"/>
    <mergeCell ref="I18:K19"/>
    <mergeCell ref="L18:N19"/>
    <mergeCell ref="O18:Q19"/>
    <mergeCell ref="R18:T19"/>
    <mergeCell ref="U18:W19"/>
    <mergeCell ref="X18:X19"/>
    <mergeCell ref="Y18:AA19"/>
    <mergeCell ref="AB18:AD19"/>
    <mergeCell ref="B16:H17"/>
    <mergeCell ref="I16:K17"/>
    <mergeCell ref="L16:N17"/>
    <mergeCell ref="O16:Q17"/>
    <mergeCell ref="R16:T17"/>
    <mergeCell ref="U16:W17"/>
    <mergeCell ref="X16:X17"/>
    <mergeCell ref="Y16:AA17"/>
    <mergeCell ref="AB16:AD17"/>
    <mergeCell ref="B14:H15"/>
    <mergeCell ref="I14:K15"/>
    <mergeCell ref="L14:N15"/>
    <mergeCell ref="O14:Q15"/>
    <mergeCell ref="R14:T15"/>
    <mergeCell ref="U14:W15"/>
    <mergeCell ref="X14:X15"/>
    <mergeCell ref="Y14:AA15"/>
    <mergeCell ref="AB14:AD15"/>
    <mergeCell ref="AE10:AP11"/>
    <mergeCell ref="I11:K11"/>
    <mergeCell ref="L11:N11"/>
    <mergeCell ref="O11:Q11"/>
    <mergeCell ref="R11:T11"/>
    <mergeCell ref="B12:G13"/>
    <mergeCell ref="I12:K13"/>
    <mergeCell ref="L12:N13"/>
    <mergeCell ref="O12:Q13"/>
    <mergeCell ref="R12:T13"/>
    <mergeCell ref="B10:G11"/>
    <mergeCell ref="I10:T10"/>
    <mergeCell ref="U10:W11"/>
    <mergeCell ref="X10:X11"/>
    <mergeCell ref="Y10:AA11"/>
    <mergeCell ref="AB10:AD11"/>
    <mergeCell ref="U12:W13"/>
    <mergeCell ref="X12:X13"/>
    <mergeCell ref="Y12:AA13"/>
    <mergeCell ref="AB12:AD13"/>
    <mergeCell ref="B6:G6"/>
    <mergeCell ref="J6:AP6"/>
    <mergeCell ref="B8:G8"/>
    <mergeCell ref="I8:J8"/>
    <mergeCell ref="K8:AB8"/>
    <mergeCell ref="AC8:AH8"/>
    <mergeCell ref="AI8:AP8"/>
    <mergeCell ref="B2:AP3"/>
    <mergeCell ref="B4:G4"/>
    <mergeCell ref="I4:K4"/>
    <mergeCell ref="L4:N4"/>
    <mergeCell ref="O4:Q4"/>
    <mergeCell ref="R4:T4"/>
    <mergeCell ref="U4:V4"/>
    <mergeCell ref="W4:X4"/>
    <mergeCell ref="Y4:AP4"/>
  </mergeCells>
  <phoneticPr fontId="47" type="noConversion"/>
  <pageMargins left="0.7" right="0.7" top="0.75" bottom="0.75" header="0.3" footer="0.3"/>
  <pageSetup paperSize="9" scale="32" orientation="portrait" r:id="rId1"/>
  <headerFooter>
    <oddHeader>&amp;L&amp;G&amp;C&amp;G&amp;R&amp;G</oddHeader>
    <oddFooter xml:space="preserve">&amp;C&amp;12“Magangué Educada, Comunal e Incluyente”
Alcaldía Municipal de Magangué – Calle 16 B No.17-65 BARRIO SAN MARTIN 
Teléfono: 6877720 – 6876020
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68179-D014-4C18-9503-2AD070A345D1}">
  <sheetPr>
    <tabColor rgb="FF7030A0"/>
  </sheetPr>
  <dimension ref="B1:AR106"/>
  <sheetViews>
    <sheetView view="pageLayout" topLeftCell="A19" zoomScale="70" zoomScaleNormal="70" zoomScalePageLayoutView="70" workbookViewId="0">
      <selection activeCell="B42" sqref="B42:AD43"/>
    </sheetView>
  </sheetViews>
  <sheetFormatPr baseColWidth="10" defaultColWidth="10.7109375" defaultRowHeight="12.75"/>
  <cols>
    <col min="1" max="1" width="2.7109375" style="119" customWidth="1"/>
    <col min="2" max="2" width="10.7109375" style="119"/>
    <col min="3" max="3" width="2.140625" style="119" customWidth="1"/>
    <col min="4" max="4" width="4.140625" style="119" customWidth="1"/>
    <col min="5" max="5" width="2.42578125" style="119" customWidth="1"/>
    <col min="6" max="7" width="0" style="119" hidden="1" customWidth="1"/>
    <col min="8" max="8" width="11.140625" style="119" customWidth="1"/>
    <col min="9" max="9" width="8.140625" style="119" customWidth="1"/>
    <col min="10" max="10" width="3.28515625" style="119" customWidth="1"/>
    <col min="11" max="11" width="0" style="119" hidden="1" customWidth="1"/>
    <col min="12" max="12" width="6.140625" style="119" customWidth="1"/>
    <col min="13" max="13" width="3.28515625" style="119" customWidth="1"/>
    <col min="14" max="14" width="0" style="119" hidden="1" customWidth="1"/>
    <col min="15" max="15" width="7.7109375" style="119" customWidth="1"/>
    <col min="16" max="16" width="4.42578125" style="119" customWidth="1"/>
    <col min="17" max="17" width="0" style="119" hidden="1" customWidth="1"/>
    <col min="18" max="18" width="2.7109375" style="119" customWidth="1"/>
    <col min="19" max="19" width="1.42578125" style="119" customWidth="1"/>
    <col min="20" max="20" width="5.28515625" style="119" customWidth="1"/>
    <col min="21" max="24" width="10.7109375" style="119"/>
    <col min="25" max="25" width="3.140625" style="119" customWidth="1"/>
    <col min="26" max="26" width="5.42578125" style="119" customWidth="1"/>
    <col min="27" max="27" width="0" style="119" hidden="1" customWidth="1"/>
    <col min="28" max="28" width="4" style="119" customWidth="1"/>
    <col min="29" max="29" width="3.28515625" style="119" customWidth="1"/>
    <col min="30" max="30" width="4.7109375" style="119" customWidth="1"/>
    <col min="31" max="43" width="10.7109375" style="119"/>
    <col min="44" max="44" width="12.7109375" style="119" bestFit="1" customWidth="1"/>
    <col min="45" max="16384" width="10.7109375" style="119"/>
  </cols>
  <sheetData>
    <row r="1" spans="2:42" ht="13.5" thickBot="1"/>
    <row r="2" spans="2:42">
      <c r="B2" s="402" t="str">
        <f>+'Presupuesto '!A1</f>
        <v>PROYECTO CONSTRUCCION Y REHABILITACION DEL JARILLON DE 
ISLA GRANDE EN EL MUNICIPIO DE MAGANGUE BOLIVAR</v>
      </c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403"/>
      <c r="S2" s="403"/>
      <c r="T2" s="403"/>
      <c r="U2" s="403"/>
      <c r="V2" s="403"/>
      <c r="W2" s="403"/>
      <c r="X2" s="403"/>
      <c r="Y2" s="403"/>
      <c r="Z2" s="403"/>
      <c r="AA2" s="403"/>
      <c r="AB2" s="403"/>
      <c r="AC2" s="403"/>
      <c r="AD2" s="403"/>
      <c r="AE2" s="403"/>
      <c r="AF2" s="403"/>
      <c r="AG2" s="403"/>
      <c r="AH2" s="403"/>
      <c r="AI2" s="403"/>
      <c r="AJ2" s="403"/>
      <c r="AK2" s="403"/>
      <c r="AL2" s="403"/>
      <c r="AM2" s="403"/>
      <c r="AN2" s="403"/>
      <c r="AO2" s="403"/>
      <c r="AP2" s="404"/>
    </row>
    <row r="3" spans="2:42">
      <c r="B3" s="345"/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B3" s="346"/>
      <c r="AC3" s="346"/>
      <c r="AD3" s="346"/>
      <c r="AE3" s="346"/>
      <c r="AF3" s="346"/>
      <c r="AG3" s="346"/>
      <c r="AH3" s="346"/>
      <c r="AI3" s="346"/>
      <c r="AJ3" s="346"/>
      <c r="AK3" s="346"/>
      <c r="AL3" s="346"/>
      <c r="AM3" s="346"/>
      <c r="AN3" s="346"/>
      <c r="AO3" s="346"/>
      <c r="AP3" s="405"/>
    </row>
    <row r="4" spans="2:42" ht="19.5" thickBot="1">
      <c r="B4" s="334" t="s">
        <v>191</v>
      </c>
      <c r="C4" s="335"/>
      <c r="D4" s="335"/>
      <c r="E4" s="335"/>
      <c r="F4" s="335"/>
      <c r="G4" s="335"/>
      <c r="H4" s="121"/>
      <c r="I4" s="336" t="s">
        <v>408</v>
      </c>
      <c r="J4" s="336"/>
      <c r="K4" s="336"/>
      <c r="L4" s="337">
        <v>9</v>
      </c>
      <c r="M4" s="337"/>
      <c r="N4" s="337"/>
      <c r="O4" s="336" t="s">
        <v>409</v>
      </c>
      <c r="P4" s="336"/>
      <c r="Q4" s="336"/>
      <c r="R4" s="337">
        <v>5</v>
      </c>
      <c r="S4" s="337"/>
      <c r="T4" s="338"/>
      <c r="U4" s="339" t="s">
        <v>410</v>
      </c>
      <c r="V4" s="340"/>
      <c r="W4" s="341">
        <v>2023</v>
      </c>
      <c r="X4" s="338"/>
      <c r="Y4" s="342" t="s">
        <v>449</v>
      </c>
      <c r="Z4" s="343"/>
      <c r="AA4" s="343"/>
      <c r="AB4" s="343"/>
      <c r="AC4" s="343"/>
      <c r="AD4" s="343"/>
      <c r="AE4" s="343"/>
      <c r="AF4" s="343"/>
      <c r="AG4" s="343"/>
      <c r="AH4" s="343"/>
      <c r="AI4" s="343"/>
      <c r="AJ4" s="343"/>
      <c r="AK4" s="343"/>
      <c r="AL4" s="343"/>
      <c r="AM4" s="343"/>
      <c r="AN4" s="343"/>
      <c r="AO4" s="343"/>
      <c r="AP4" s="344"/>
    </row>
    <row r="5" spans="2:42" ht="18.75"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4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5"/>
    </row>
    <row r="6" spans="2:42" ht="18.75">
      <c r="B6" s="345" t="s">
        <v>411</v>
      </c>
      <c r="C6" s="346"/>
      <c r="D6" s="346"/>
      <c r="E6" s="346"/>
      <c r="F6" s="346"/>
      <c r="G6" s="346"/>
      <c r="H6" s="126"/>
      <c r="I6" s="127">
        <f>+'Presupuesto '!A7</f>
        <v>3</v>
      </c>
      <c r="J6" s="347" t="str">
        <f>+'Presupuesto '!B7</f>
        <v xml:space="preserve">REFUERZO GEOTECNICO </v>
      </c>
      <c r="K6" s="347"/>
      <c r="L6" s="347"/>
      <c r="M6" s="347"/>
      <c r="N6" s="347"/>
      <c r="O6" s="347"/>
      <c r="P6" s="347"/>
      <c r="Q6" s="347"/>
      <c r="R6" s="347"/>
      <c r="S6" s="347"/>
      <c r="T6" s="347"/>
      <c r="U6" s="347"/>
      <c r="V6" s="347"/>
      <c r="W6" s="347"/>
      <c r="X6" s="347"/>
      <c r="Y6" s="347"/>
      <c r="Z6" s="347"/>
      <c r="AA6" s="347"/>
      <c r="AB6" s="347"/>
      <c r="AC6" s="347"/>
      <c r="AD6" s="347"/>
      <c r="AE6" s="347"/>
      <c r="AF6" s="347"/>
      <c r="AG6" s="347"/>
      <c r="AH6" s="347"/>
      <c r="AI6" s="347"/>
      <c r="AJ6" s="347"/>
      <c r="AK6" s="347"/>
      <c r="AL6" s="347"/>
      <c r="AM6" s="347"/>
      <c r="AN6" s="347"/>
      <c r="AO6" s="347"/>
      <c r="AP6" s="348"/>
    </row>
    <row r="7" spans="2:42" ht="18.75">
      <c r="B7" s="128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30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31"/>
    </row>
    <row r="8" spans="2:42" ht="18.75">
      <c r="B8" s="345" t="s">
        <v>412</v>
      </c>
      <c r="C8" s="346"/>
      <c r="D8" s="346"/>
      <c r="E8" s="346"/>
      <c r="F8" s="346"/>
      <c r="G8" s="346"/>
      <c r="H8" s="126"/>
      <c r="I8" s="349" t="str">
        <f>+'Presupuesto '!A8</f>
        <v>3.1</v>
      </c>
      <c r="J8" s="350"/>
      <c r="K8" s="347" t="str">
        <f>+'Presupuesto '!B8</f>
        <v>SUMINISTRO, TRANSPORTE E INSTALACIÓN DE ENROCADO</v>
      </c>
      <c r="L8" s="347"/>
      <c r="M8" s="347"/>
      <c r="N8" s="347"/>
      <c r="O8" s="347"/>
      <c r="P8" s="347"/>
      <c r="Q8" s="347"/>
      <c r="R8" s="347"/>
      <c r="S8" s="347"/>
      <c r="T8" s="347"/>
      <c r="U8" s="347"/>
      <c r="V8" s="347"/>
      <c r="W8" s="347"/>
      <c r="X8" s="347"/>
      <c r="Y8" s="347"/>
      <c r="Z8" s="347"/>
      <c r="AA8" s="347"/>
      <c r="AB8" s="351"/>
      <c r="AC8" s="352" t="s">
        <v>413</v>
      </c>
      <c r="AD8" s="350"/>
      <c r="AE8" s="350"/>
      <c r="AF8" s="350"/>
      <c r="AG8" s="350"/>
      <c r="AH8" s="353"/>
      <c r="AI8" s="352" t="s">
        <v>17</v>
      </c>
      <c r="AJ8" s="350"/>
      <c r="AK8" s="350"/>
      <c r="AL8" s="350"/>
      <c r="AM8" s="350"/>
      <c r="AN8" s="350"/>
      <c r="AO8" s="350"/>
      <c r="AP8" s="354"/>
    </row>
    <row r="9" spans="2:42" ht="18.75">
      <c r="B9" s="128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30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31"/>
    </row>
    <row r="10" spans="2:42" ht="18.75">
      <c r="B10" s="363" t="s">
        <v>414</v>
      </c>
      <c r="C10" s="364"/>
      <c r="D10" s="364"/>
      <c r="E10" s="364"/>
      <c r="F10" s="364"/>
      <c r="G10" s="365"/>
      <c r="H10" s="132"/>
      <c r="I10" s="346" t="s">
        <v>415</v>
      </c>
      <c r="J10" s="346"/>
      <c r="K10" s="346"/>
      <c r="L10" s="346"/>
      <c r="M10" s="346"/>
      <c r="N10" s="346"/>
      <c r="O10" s="346"/>
      <c r="P10" s="346"/>
      <c r="Q10" s="346"/>
      <c r="R10" s="346"/>
      <c r="S10" s="346"/>
      <c r="T10" s="346"/>
      <c r="U10" s="346" t="s">
        <v>416</v>
      </c>
      <c r="V10" s="346"/>
      <c r="W10" s="346"/>
      <c r="X10" s="382" t="s">
        <v>417</v>
      </c>
      <c r="Y10" s="346" t="s">
        <v>418</v>
      </c>
      <c r="Z10" s="346"/>
      <c r="AA10" s="346"/>
      <c r="AB10" s="346" t="s">
        <v>419</v>
      </c>
      <c r="AC10" s="346"/>
      <c r="AD10" s="346"/>
      <c r="AE10" s="382"/>
      <c r="AF10" s="364"/>
      <c r="AG10" s="364"/>
      <c r="AH10" s="364"/>
      <c r="AI10" s="364"/>
      <c r="AJ10" s="364"/>
      <c r="AK10" s="364"/>
      <c r="AL10" s="364"/>
      <c r="AM10" s="364"/>
      <c r="AN10" s="364"/>
      <c r="AO10" s="364"/>
      <c r="AP10" s="383"/>
    </row>
    <row r="11" spans="2:42" ht="18.75">
      <c r="B11" s="331"/>
      <c r="C11" s="332"/>
      <c r="D11" s="332"/>
      <c r="E11" s="332"/>
      <c r="F11" s="332"/>
      <c r="G11" s="366"/>
      <c r="H11" s="134"/>
      <c r="I11" s="346" t="s">
        <v>420</v>
      </c>
      <c r="J11" s="346"/>
      <c r="K11" s="346"/>
      <c r="L11" s="346" t="s">
        <v>421</v>
      </c>
      <c r="M11" s="346"/>
      <c r="N11" s="346"/>
      <c r="O11" s="346" t="s">
        <v>422</v>
      </c>
      <c r="P11" s="346"/>
      <c r="Q11" s="346"/>
      <c r="R11" s="346" t="s">
        <v>423</v>
      </c>
      <c r="S11" s="346"/>
      <c r="T11" s="346"/>
      <c r="U11" s="346"/>
      <c r="V11" s="346"/>
      <c r="W11" s="346"/>
      <c r="X11" s="384"/>
      <c r="Y11" s="346"/>
      <c r="Z11" s="346"/>
      <c r="AA11" s="346"/>
      <c r="AB11" s="346"/>
      <c r="AC11" s="346"/>
      <c r="AD11" s="346"/>
      <c r="AE11" s="384"/>
      <c r="AF11" s="332"/>
      <c r="AG11" s="332"/>
      <c r="AH11" s="332"/>
      <c r="AI11" s="332"/>
      <c r="AJ11" s="332"/>
      <c r="AK11" s="332"/>
      <c r="AL11" s="332"/>
      <c r="AM11" s="332"/>
      <c r="AN11" s="332"/>
      <c r="AO11" s="332"/>
      <c r="AP11" s="333"/>
    </row>
    <row r="12" spans="2:42" ht="18.75">
      <c r="B12" s="355" t="s">
        <v>446</v>
      </c>
      <c r="C12" s="386"/>
      <c r="D12" s="386"/>
      <c r="E12" s="386"/>
      <c r="F12" s="386"/>
      <c r="G12" s="386"/>
      <c r="H12" s="387"/>
      <c r="I12" s="361"/>
      <c r="J12" s="361"/>
      <c r="K12" s="361"/>
      <c r="L12" s="361"/>
      <c r="M12" s="361"/>
      <c r="N12" s="361"/>
      <c r="O12" s="361"/>
      <c r="P12" s="361"/>
      <c r="Q12" s="361"/>
      <c r="R12" s="361"/>
      <c r="S12" s="361"/>
      <c r="T12" s="361"/>
      <c r="U12" s="361"/>
      <c r="V12" s="361"/>
      <c r="W12" s="361"/>
      <c r="X12" s="368"/>
      <c r="Y12" s="370"/>
      <c r="Z12" s="371"/>
      <c r="AA12" s="372"/>
      <c r="AB12" s="376"/>
      <c r="AC12" s="377"/>
      <c r="AD12" s="378"/>
      <c r="AE12" s="136"/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  <c r="AP12" s="138"/>
    </row>
    <row r="13" spans="2:42" ht="18.75">
      <c r="B13" s="416"/>
      <c r="C13" s="417"/>
      <c r="D13" s="417"/>
      <c r="E13" s="417"/>
      <c r="F13" s="417"/>
      <c r="G13" s="417"/>
      <c r="H13" s="418"/>
      <c r="I13" s="362"/>
      <c r="J13" s="362"/>
      <c r="K13" s="362"/>
      <c r="L13" s="362"/>
      <c r="M13" s="362"/>
      <c r="N13" s="362"/>
      <c r="O13" s="362"/>
      <c r="P13" s="362"/>
      <c r="Q13" s="362"/>
      <c r="R13" s="362"/>
      <c r="S13" s="362"/>
      <c r="T13" s="362"/>
      <c r="U13" s="367"/>
      <c r="V13" s="367"/>
      <c r="W13" s="367"/>
      <c r="X13" s="369"/>
      <c r="Y13" s="373"/>
      <c r="Z13" s="374"/>
      <c r="AA13" s="375"/>
      <c r="AB13" s="379"/>
      <c r="AC13" s="380"/>
      <c r="AD13" s="381"/>
      <c r="AE13" s="140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2"/>
    </row>
    <row r="14" spans="2:42" ht="18" customHeight="1">
      <c r="B14" s="385" t="s">
        <v>426</v>
      </c>
      <c r="C14" s="386"/>
      <c r="D14" s="386"/>
      <c r="E14" s="386"/>
      <c r="F14" s="386"/>
      <c r="G14" s="386"/>
      <c r="H14" s="387"/>
      <c r="I14" s="361">
        <f>+L14*O14</f>
        <v>199</v>
      </c>
      <c r="J14" s="361"/>
      <c r="K14" s="361"/>
      <c r="L14" s="361">
        <v>3.98</v>
      </c>
      <c r="M14" s="361"/>
      <c r="N14" s="361"/>
      <c r="O14" s="361">
        <v>50</v>
      </c>
      <c r="P14" s="361"/>
      <c r="Q14" s="361"/>
      <c r="R14" s="361">
        <v>0.4</v>
      </c>
      <c r="S14" s="361"/>
      <c r="T14" s="361"/>
      <c r="U14" s="361">
        <f>+I14*R14</f>
        <v>79.600000000000009</v>
      </c>
      <c r="V14" s="361"/>
      <c r="W14" s="361"/>
      <c r="X14" s="368">
        <v>1</v>
      </c>
      <c r="Y14" s="370" t="s">
        <v>17</v>
      </c>
      <c r="Z14" s="371"/>
      <c r="AA14" s="372"/>
      <c r="AB14" s="376">
        <f>+U14*X14</f>
        <v>79.600000000000009</v>
      </c>
      <c r="AC14" s="377"/>
      <c r="AD14" s="378"/>
      <c r="AE14" s="136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8"/>
    </row>
    <row r="15" spans="2:42" ht="18.75">
      <c r="B15" s="388"/>
      <c r="C15" s="389"/>
      <c r="D15" s="389"/>
      <c r="E15" s="389"/>
      <c r="F15" s="389"/>
      <c r="G15" s="389"/>
      <c r="H15" s="390"/>
      <c r="I15" s="362"/>
      <c r="J15" s="362"/>
      <c r="K15" s="362"/>
      <c r="L15" s="362"/>
      <c r="M15" s="362"/>
      <c r="N15" s="362"/>
      <c r="O15" s="362"/>
      <c r="P15" s="362"/>
      <c r="Q15" s="362"/>
      <c r="R15" s="362"/>
      <c r="S15" s="362"/>
      <c r="T15" s="362"/>
      <c r="U15" s="367"/>
      <c r="V15" s="367"/>
      <c r="W15" s="367"/>
      <c r="X15" s="369"/>
      <c r="Y15" s="373"/>
      <c r="Z15" s="374"/>
      <c r="AA15" s="375"/>
      <c r="AB15" s="379"/>
      <c r="AC15" s="380"/>
      <c r="AD15" s="381"/>
      <c r="AE15" s="140"/>
      <c r="AF15" s="141"/>
      <c r="AG15" s="141"/>
      <c r="AH15" s="141"/>
      <c r="AI15" s="141"/>
      <c r="AJ15" s="141"/>
      <c r="AK15" s="141"/>
      <c r="AL15" s="141"/>
      <c r="AM15" s="141"/>
      <c r="AN15" s="141"/>
      <c r="AO15" s="141"/>
      <c r="AP15" s="142"/>
    </row>
    <row r="16" spans="2:42" ht="18" customHeight="1">
      <c r="B16" s="385" t="s">
        <v>427</v>
      </c>
      <c r="C16" s="386"/>
      <c r="D16" s="386"/>
      <c r="E16" s="386"/>
      <c r="F16" s="386"/>
      <c r="G16" s="386"/>
      <c r="H16" s="387"/>
      <c r="I16" s="361">
        <f t="shared" ref="I16" si="0">+L16*O16</f>
        <v>177.5</v>
      </c>
      <c r="J16" s="361"/>
      <c r="K16" s="361"/>
      <c r="L16" s="361">
        <v>3.55</v>
      </c>
      <c r="M16" s="361"/>
      <c r="N16" s="361"/>
      <c r="O16" s="361">
        <v>50</v>
      </c>
      <c r="P16" s="361"/>
      <c r="Q16" s="361"/>
      <c r="R16" s="361">
        <v>0.4</v>
      </c>
      <c r="S16" s="361"/>
      <c r="T16" s="361"/>
      <c r="U16" s="361">
        <f t="shared" ref="U16" si="1">+I16*R16</f>
        <v>71</v>
      </c>
      <c r="V16" s="361"/>
      <c r="W16" s="361"/>
      <c r="X16" s="368">
        <v>1</v>
      </c>
      <c r="Y16" s="370" t="s">
        <v>17</v>
      </c>
      <c r="Z16" s="371"/>
      <c r="AA16" s="372"/>
      <c r="AB16" s="376">
        <f t="shared" ref="AB16" si="2">+U16*X16</f>
        <v>71</v>
      </c>
      <c r="AC16" s="377"/>
      <c r="AD16" s="378"/>
      <c r="AE16" s="143"/>
      <c r="AF16" s="144"/>
      <c r="AG16" s="144"/>
      <c r="AH16" s="144"/>
      <c r="AI16" s="144"/>
      <c r="AJ16" s="144"/>
      <c r="AK16" s="141"/>
      <c r="AL16" s="141"/>
      <c r="AM16" s="141"/>
      <c r="AN16" s="141"/>
      <c r="AO16" s="141"/>
      <c r="AP16" s="142"/>
    </row>
    <row r="17" spans="2:44" ht="18.75">
      <c r="B17" s="388"/>
      <c r="C17" s="389"/>
      <c r="D17" s="389"/>
      <c r="E17" s="389"/>
      <c r="F17" s="389"/>
      <c r="G17" s="389"/>
      <c r="H17" s="390"/>
      <c r="I17" s="362"/>
      <c r="J17" s="362"/>
      <c r="K17" s="362"/>
      <c r="L17" s="362"/>
      <c r="M17" s="362"/>
      <c r="N17" s="362"/>
      <c r="O17" s="362"/>
      <c r="P17" s="362"/>
      <c r="Q17" s="362"/>
      <c r="R17" s="362"/>
      <c r="S17" s="362"/>
      <c r="T17" s="362"/>
      <c r="U17" s="367"/>
      <c r="V17" s="367"/>
      <c r="W17" s="367"/>
      <c r="X17" s="369"/>
      <c r="Y17" s="373"/>
      <c r="Z17" s="374"/>
      <c r="AA17" s="375"/>
      <c r="AB17" s="379"/>
      <c r="AC17" s="380"/>
      <c r="AD17" s="381"/>
      <c r="AE17" s="143"/>
      <c r="AF17" s="144"/>
      <c r="AG17" s="144"/>
      <c r="AH17" s="144"/>
      <c r="AI17" s="144"/>
      <c r="AJ17" s="144"/>
      <c r="AK17" s="141"/>
      <c r="AL17" s="141"/>
      <c r="AM17" s="141"/>
      <c r="AO17" s="141"/>
      <c r="AP17" s="142"/>
      <c r="AR17" s="120">
        <f>35*29.26*300</f>
        <v>307230.00000000006</v>
      </c>
    </row>
    <row r="18" spans="2:44" ht="18" customHeight="1">
      <c r="B18" s="385" t="s">
        <v>428</v>
      </c>
      <c r="C18" s="386"/>
      <c r="D18" s="386"/>
      <c r="E18" s="386"/>
      <c r="F18" s="386"/>
      <c r="G18" s="386"/>
      <c r="H18" s="387"/>
      <c r="I18" s="361">
        <f t="shared" ref="I18" si="3">+L18*O18</f>
        <v>251.5</v>
      </c>
      <c r="J18" s="361"/>
      <c r="K18" s="361"/>
      <c r="L18" s="361">
        <v>5.03</v>
      </c>
      <c r="M18" s="361"/>
      <c r="N18" s="361"/>
      <c r="O18" s="361">
        <v>50</v>
      </c>
      <c r="P18" s="361"/>
      <c r="Q18" s="361"/>
      <c r="R18" s="361">
        <v>0.4</v>
      </c>
      <c r="S18" s="361"/>
      <c r="T18" s="361"/>
      <c r="U18" s="361">
        <f t="shared" ref="U18" si="4">+I18*R18</f>
        <v>100.60000000000001</v>
      </c>
      <c r="V18" s="361"/>
      <c r="W18" s="361"/>
      <c r="X18" s="368">
        <v>1</v>
      </c>
      <c r="Y18" s="370" t="s">
        <v>17</v>
      </c>
      <c r="Z18" s="371"/>
      <c r="AA18" s="372"/>
      <c r="AB18" s="376">
        <f t="shared" ref="AB18" si="5">+U18*X18</f>
        <v>100.60000000000001</v>
      </c>
      <c r="AC18" s="377"/>
      <c r="AD18" s="378"/>
      <c r="AE18" s="143"/>
      <c r="AF18" s="144"/>
      <c r="AG18" s="144"/>
      <c r="AH18" s="144"/>
      <c r="AI18" s="144"/>
      <c r="AJ18" s="144"/>
      <c r="AK18" s="141"/>
      <c r="AL18" s="141"/>
      <c r="AM18" s="141"/>
      <c r="AN18" s="141"/>
      <c r="AO18" s="141"/>
      <c r="AP18" s="142"/>
    </row>
    <row r="19" spans="2:44" ht="18.75">
      <c r="B19" s="388"/>
      <c r="C19" s="389"/>
      <c r="D19" s="389"/>
      <c r="E19" s="389"/>
      <c r="F19" s="389"/>
      <c r="G19" s="389"/>
      <c r="H19" s="390"/>
      <c r="I19" s="362"/>
      <c r="J19" s="362"/>
      <c r="K19" s="362"/>
      <c r="L19" s="362"/>
      <c r="M19" s="362"/>
      <c r="N19" s="362"/>
      <c r="O19" s="362"/>
      <c r="P19" s="362"/>
      <c r="Q19" s="362"/>
      <c r="R19" s="362"/>
      <c r="S19" s="362"/>
      <c r="T19" s="362"/>
      <c r="U19" s="367"/>
      <c r="V19" s="367"/>
      <c r="W19" s="367"/>
      <c r="X19" s="369"/>
      <c r="Y19" s="373"/>
      <c r="Z19" s="374"/>
      <c r="AA19" s="375"/>
      <c r="AB19" s="379"/>
      <c r="AC19" s="380"/>
      <c r="AD19" s="381"/>
      <c r="AE19" s="143"/>
      <c r="AF19" s="144"/>
      <c r="AG19" s="144"/>
      <c r="AH19" s="144"/>
      <c r="AI19" s="144"/>
      <c r="AJ19" s="144"/>
      <c r="AK19" s="141"/>
      <c r="AL19" s="141"/>
      <c r="AM19" s="141"/>
      <c r="AN19" s="141"/>
      <c r="AO19" s="141"/>
      <c r="AP19" s="142"/>
    </row>
    <row r="20" spans="2:44" ht="18" customHeight="1">
      <c r="B20" s="385" t="s">
        <v>429</v>
      </c>
      <c r="C20" s="386"/>
      <c r="D20" s="386"/>
      <c r="E20" s="386"/>
      <c r="F20" s="386"/>
      <c r="G20" s="386"/>
      <c r="H20" s="387"/>
      <c r="I20" s="361">
        <f t="shared" ref="I20" si="6">+L20*O20</f>
        <v>190.5</v>
      </c>
      <c r="J20" s="361"/>
      <c r="K20" s="361"/>
      <c r="L20" s="361">
        <v>3.81</v>
      </c>
      <c r="M20" s="361"/>
      <c r="N20" s="361"/>
      <c r="O20" s="361">
        <v>50</v>
      </c>
      <c r="P20" s="361"/>
      <c r="Q20" s="361"/>
      <c r="R20" s="361">
        <v>0.4</v>
      </c>
      <c r="S20" s="361"/>
      <c r="T20" s="361"/>
      <c r="U20" s="361">
        <f t="shared" ref="U20" si="7">+I20*R20</f>
        <v>76.2</v>
      </c>
      <c r="V20" s="361"/>
      <c r="W20" s="361"/>
      <c r="X20" s="368">
        <v>1</v>
      </c>
      <c r="Y20" s="370" t="s">
        <v>17</v>
      </c>
      <c r="Z20" s="371"/>
      <c r="AA20" s="372"/>
      <c r="AB20" s="376">
        <f t="shared" ref="AB20" si="8">+U20*X20</f>
        <v>76.2</v>
      </c>
      <c r="AC20" s="377"/>
      <c r="AD20" s="378"/>
      <c r="AE20" s="143"/>
      <c r="AF20" s="144"/>
      <c r="AG20" s="144"/>
      <c r="AH20" s="144"/>
      <c r="AI20" s="144"/>
      <c r="AJ20" s="144"/>
      <c r="AK20" s="141"/>
      <c r="AL20" s="141"/>
      <c r="AM20" s="141"/>
      <c r="AN20" s="141"/>
      <c r="AO20" s="141"/>
      <c r="AP20" s="142"/>
    </row>
    <row r="21" spans="2:44" ht="18.75">
      <c r="B21" s="388"/>
      <c r="C21" s="389"/>
      <c r="D21" s="389"/>
      <c r="E21" s="389"/>
      <c r="F21" s="389"/>
      <c r="G21" s="389"/>
      <c r="H21" s="390"/>
      <c r="I21" s="362"/>
      <c r="J21" s="362"/>
      <c r="K21" s="362"/>
      <c r="L21" s="362"/>
      <c r="M21" s="362"/>
      <c r="N21" s="362"/>
      <c r="O21" s="362"/>
      <c r="P21" s="362"/>
      <c r="Q21" s="362"/>
      <c r="R21" s="362"/>
      <c r="S21" s="362"/>
      <c r="T21" s="362"/>
      <c r="U21" s="367"/>
      <c r="V21" s="367"/>
      <c r="W21" s="367"/>
      <c r="X21" s="369"/>
      <c r="Y21" s="373"/>
      <c r="Z21" s="374"/>
      <c r="AA21" s="375"/>
      <c r="AB21" s="379"/>
      <c r="AC21" s="380"/>
      <c r="AD21" s="381"/>
      <c r="AE21" s="143"/>
      <c r="AF21" s="144"/>
      <c r="AG21" s="144"/>
      <c r="AH21" s="144"/>
      <c r="AI21" s="144"/>
      <c r="AJ21" s="144"/>
      <c r="AK21" s="141"/>
      <c r="AL21" s="141"/>
      <c r="AM21" s="141"/>
      <c r="AN21" s="141"/>
      <c r="AO21" s="141"/>
      <c r="AP21" s="142"/>
    </row>
    <row r="22" spans="2:44" ht="18" customHeight="1">
      <c r="B22" s="385" t="s">
        <v>430</v>
      </c>
      <c r="C22" s="386"/>
      <c r="D22" s="386"/>
      <c r="E22" s="386"/>
      <c r="F22" s="386"/>
      <c r="G22" s="386"/>
      <c r="H22" s="387"/>
      <c r="I22" s="361">
        <f t="shared" ref="I22" si="9">+L22*O22</f>
        <v>185</v>
      </c>
      <c r="J22" s="361"/>
      <c r="K22" s="361"/>
      <c r="L22" s="361">
        <v>3.7</v>
      </c>
      <c r="M22" s="361"/>
      <c r="N22" s="361"/>
      <c r="O22" s="361">
        <v>50</v>
      </c>
      <c r="P22" s="361"/>
      <c r="Q22" s="361"/>
      <c r="R22" s="361">
        <v>0.4</v>
      </c>
      <c r="S22" s="361"/>
      <c r="T22" s="361"/>
      <c r="U22" s="361">
        <f t="shared" ref="U22" si="10">+I22*R22</f>
        <v>74</v>
      </c>
      <c r="V22" s="361"/>
      <c r="W22" s="361"/>
      <c r="X22" s="368">
        <v>1</v>
      </c>
      <c r="Y22" s="370" t="s">
        <v>17</v>
      </c>
      <c r="Z22" s="371"/>
      <c r="AA22" s="372"/>
      <c r="AB22" s="376">
        <f t="shared" ref="AB22" si="11">+U22*X22</f>
        <v>74</v>
      </c>
      <c r="AC22" s="377"/>
      <c r="AD22" s="378"/>
      <c r="AE22" s="136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8"/>
    </row>
    <row r="23" spans="2:44" ht="18.75">
      <c r="B23" s="388"/>
      <c r="C23" s="389"/>
      <c r="D23" s="389"/>
      <c r="E23" s="389"/>
      <c r="F23" s="389"/>
      <c r="G23" s="389"/>
      <c r="H23" s="390"/>
      <c r="I23" s="362"/>
      <c r="J23" s="362"/>
      <c r="K23" s="362"/>
      <c r="L23" s="362"/>
      <c r="M23" s="362"/>
      <c r="N23" s="362"/>
      <c r="O23" s="362"/>
      <c r="P23" s="362"/>
      <c r="Q23" s="362"/>
      <c r="R23" s="362"/>
      <c r="S23" s="362"/>
      <c r="T23" s="362"/>
      <c r="U23" s="367"/>
      <c r="V23" s="367"/>
      <c r="W23" s="367"/>
      <c r="X23" s="369"/>
      <c r="Y23" s="373"/>
      <c r="Z23" s="374"/>
      <c r="AA23" s="375"/>
      <c r="AB23" s="379"/>
      <c r="AC23" s="380"/>
      <c r="AD23" s="381"/>
      <c r="AE23" s="140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2"/>
    </row>
    <row r="24" spans="2:44" ht="18" customHeight="1">
      <c r="B24" s="385" t="s">
        <v>431</v>
      </c>
      <c r="C24" s="386"/>
      <c r="D24" s="386"/>
      <c r="E24" s="386"/>
      <c r="F24" s="386"/>
      <c r="G24" s="386"/>
      <c r="H24" s="387"/>
      <c r="I24" s="361">
        <f t="shared" ref="I24" si="12">+L24*O24</f>
        <v>197.5</v>
      </c>
      <c r="J24" s="361"/>
      <c r="K24" s="361"/>
      <c r="L24" s="361">
        <v>3.95</v>
      </c>
      <c r="M24" s="361"/>
      <c r="N24" s="361"/>
      <c r="O24" s="361">
        <v>50</v>
      </c>
      <c r="P24" s="361"/>
      <c r="Q24" s="361"/>
      <c r="R24" s="361">
        <v>0.4</v>
      </c>
      <c r="S24" s="361"/>
      <c r="T24" s="361"/>
      <c r="U24" s="361">
        <f t="shared" ref="U24" si="13">+I24*R24</f>
        <v>79</v>
      </c>
      <c r="V24" s="361"/>
      <c r="W24" s="361"/>
      <c r="X24" s="368">
        <v>1</v>
      </c>
      <c r="Y24" s="370" t="s">
        <v>17</v>
      </c>
      <c r="Z24" s="371"/>
      <c r="AA24" s="372"/>
      <c r="AB24" s="376">
        <f t="shared" ref="AB24" si="14">+U24*X24</f>
        <v>79</v>
      </c>
      <c r="AC24" s="377"/>
      <c r="AD24" s="378"/>
      <c r="AE24" s="143"/>
      <c r="AF24" s="144"/>
      <c r="AG24" s="144"/>
      <c r="AH24" s="144"/>
      <c r="AI24" s="144"/>
      <c r="AJ24" s="144"/>
      <c r="AK24" s="141"/>
      <c r="AL24" s="141"/>
      <c r="AM24" s="141"/>
      <c r="AN24" s="141"/>
      <c r="AO24" s="141"/>
      <c r="AP24" s="142"/>
    </row>
    <row r="25" spans="2:44" ht="18.75">
      <c r="B25" s="388"/>
      <c r="C25" s="389"/>
      <c r="D25" s="389"/>
      <c r="E25" s="389"/>
      <c r="F25" s="389"/>
      <c r="G25" s="389"/>
      <c r="H25" s="390"/>
      <c r="I25" s="362"/>
      <c r="J25" s="362"/>
      <c r="K25" s="362"/>
      <c r="L25" s="362"/>
      <c r="M25" s="362"/>
      <c r="N25" s="362"/>
      <c r="O25" s="362"/>
      <c r="P25" s="362"/>
      <c r="Q25" s="362"/>
      <c r="R25" s="362"/>
      <c r="S25" s="362"/>
      <c r="T25" s="362"/>
      <c r="U25" s="367"/>
      <c r="V25" s="367"/>
      <c r="W25" s="367"/>
      <c r="X25" s="369"/>
      <c r="Y25" s="373"/>
      <c r="Z25" s="374"/>
      <c r="AA25" s="375"/>
      <c r="AB25" s="379"/>
      <c r="AC25" s="380"/>
      <c r="AD25" s="381"/>
      <c r="AE25" s="143"/>
      <c r="AF25" s="144"/>
      <c r="AG25" s="144"/>
      <c r="AH25" s="144"/>
      <c r="AI25" s="144"/>
      <c r="AJ25" s="144"/>
      <c r="AK25" s="141"/>
      <c r="AL25" s="141"/>
      <c r="AM25" s="141"/>
      <c r="AN25" s="141"/>
      <c r="AO25" s="141"/>
      <c r="AP25" s="142"/>
    </row>
    <row r="26" spans="2:44" ht="18" customHeight="1">
      <c r="B26" s="385" t="s">
        <v>432</v>
      </c>
      <c r="C26" s="386"/>
      <c r="D26" s="386"/>
      <c r="E26" s="386"/>
      <c r="F26" s="386"/>
      <c r="G26" s="386"/>
      <c r="H26" s="387"/>
      <c r="I26" s="361">
        <f t="shared" ref="I26" si="15">+L26*O26</f>
        <v>269</v>
      </c>
      <c r="J26" s="361"/>
      <c r="K26" s="361"/>
      <c r="L26" s="361">
        <v>5.38</v>
      </c>
      <c r="M26" s="361"/>
      <c r="N26" s="361"/>
      <c r="O26" s="361">
        <v>50</v>
      </c>
      <c r="P26" s="361"/>
      <c r="Q26" s="361"/>
      <c r="R26" s="361">
        <v>0.4</v>
      </c>
      <c r="S26" s="361"/>
      <c r="T26" s="361"/>
      <c r="U26" s="361">
        <f t="shared" ref="U26" si="16">+I26*R26</f>
        <v>107.60000000000001</v>
      </c>
      <c r="V26" s="361"/>
      <c r="W26" s="361"/>
      <c r="X26" s="368">
        <v>1</v>
      </c>
      <c r="Y26" s="370" t="s">
        <v>17</v>
      </c>
      <c r="Z26" s="371"/>
      <c r="AA26" s="372"/>
      <c r="AB26" s="376">
        <f t="shared" ref="AB26" si="17">+U26*X26</f>
        <v>107.60000000000001</v>
      </c>
      <c r="AC26" s="377"/>
      <c r="AD26" s="378"/>
      <c r="AE26" s="143"/>
      <c r="AF26" s="144"/>
      <c r="AG26" s="144"/>
      <c r="AH26" s="144"/>
      <c r="AI26" s="144"/>
      <c r="AJ26" s="144"/>
      <c r="AK26" s="141"/>
      <c r="AL26" s="141"/>
      <c r="AM26" s="141"/>
      <c r="AN26" s="141"/>
      <c r="AO26" s="141"/>
      <c r="AP26" s="142"/>
    </row>
    <row r="27" spans="2:44" ht="18.75">
      <c r="B27" s="388"/>
      <c r="C27" s="389"/>
      <c r="D27" s="389"/>
      <c r="E27" s="389"/>
      <c r="F27" s="389"/>
      <c r="G27" s="389"/>
      <c r="H27" s="390"/>
      <c r="I27" s="362"/>
      <c r="J27" s="362"/>
      <c r="K27" s="362"/>
      <c r="L27" s="362"/>
      <c r="M27" s="362"/>
      <c r="N27" s="362"/>
      <c r="O27" s="362"/>
      <c r="P27" s="362"/>
      <c r="Q27" s="362"/>
      <c r="R27" s="362"/>
      <c r="S27" s="362"/>
      <c r="T27" s="362"/>
      <c r="U27" s="367"/>
      <c r="V27" s="367"/>
      <c r="W27" s="367"/>
      <c r="X27" s="369"/>
      <c r="Y27" s="373"/>
      <c r="Z27" s="374"/>
      <c r="AA27" s="375"/>
      <c r="AB27" s="379"/>
      <c r="AC27" s="380"/>
      <c r="AD27" s="381"/>
      <c r="AE27" s="143"/>
      <c r="AF27" s="144"/>
      <c r="AG27" s="144"/>
      <c r="AH27" s="144"/>
      <c r="AI27" s="144"/>
      <c r="AJ27" s="144"/>
      <c r="AK27" s="141"/>
      <c r="AL27" s="141"/>
      <c r="AM27" s="141"/>
      <c r="AN27" s="141"/>
      <c r="AO27" s="141"/>
      <c r="AP27" s="142"/>
    </row>
    <row r="28" spans="2:44" ht="18.75">
      <c r="B28" s="385" t="s">
        <v>433</v>
      </c>
      <c r="C28" s="386"/>
      <c r="D28" s="386"/>
      <c r="E28" s="386"/>
      <c r="F28" s="386"/>
      <c r="G28" s="386"/>
      <c r="H28" s="387"/>
      <c r="I28" s="361">
        <f t="shared" ref="I28" si="18">+L28*O28</f>
        <v>258.5</v>
      </c>
      <c r="J28" s="361"/>
      <c r="K28" s="361"/>
      <c r="L28" s="361">
        <v>5.17</v>
      </c>
      <c r="M28" s="361"/>
      <c r="N28" s="361"/>
      <c r="O28" s="361">
        <v>50</v>
      </c>
      <c r="P28" s="361"/>
      <c r="Q28" s="361"/>
      <c r="R28" s="361">
        <v>0.4</v>
      </c>
      <c r="S28" s="361"/>
      <c r="T28" s="361"/>
      <c r="U28" s="361">
        <f t="shared" ref="U28" si="19">+I28*R28</f>
        <v>103.4</v>
      </c>
      <c r="V28" s="361"/>
      <c r="W28" s="361"/>
      <c r="X28" s="368">
        <v>1</v>
      </c>
      <c r="Y28" s="370" t="s">
        <v>17</v>
      </c>
      <c r="Z28" s="371"/>
      <c r="AA28" s="372"/>
      <c r="AB28" s="376">
        <f t="shared" ref="AB28" si="20">+U28*X28</f>
        <v>103.4</v>
      </c>
      <c r="AC28" s="377"/>
      <c r="AD28" s="378"/>
      <c r="AE28" s="143"/>
      <c r="AF28" s="144"/>
      <c r="AG28" s="144"/>
      <c r="AH28" s="144"/>
      <c r="AI28" s="144"/>
      <c r="AJ28" s="144"/>
      <c r="AK28" s="141"/>
      <c r="AL28" s="141"/>
      <c r="AM28" s="141"/>
      <c r="AN28" s="141"/>
      <c r="AO28" s="141"/>
      <c r="AP28" s="142"/>
    </row>
    <row r="29" spans="2:44" ht="18.75">
      <c r="B29" s="388"/>
      <c r="C29" s="389"/>
      <c r="D29" s="389"/>
      <c r="E29" s="389"/>
      <c r="F29" s="389"/>
      <c r="G29" s="389"/>
      <c r="H29" s="390"/>
      <c r="I29" s="362"/>
      <c r="J29" s="362"/>
      <c r="K29" s="362"/>
      <c r="L29" s="362"/>
      <c r="M29" s="362"/>
      <c r="N29" s="362"/>
      <c r="O29" s="362"/>
      <c r="P29" s="362"/>
      <c r="Q29" s="362"/>
      <c r="R29" s="362"/>
      <c r="S29" s="362"/>
      <c r="T29" s="362"/>
      <c r="U29" s="367"/>
      <c r="V29" s="367"/>
      <c r="W29" s="367"/>
      <c r="X29" s="369"/>
      <c r="Y29" s="373"/>
      <c r="Z29" s="374"/>
      <c r="AA29" s="375"/>
      <c r="AB29" s="379"/>
      <c r="AC29" s="380"/>
      <c r="AD29" s="381"/>
      <c r="AE29" s="143"/>
      <c r="AF29" s="144"/>
      <c r="AG29" s="144"/>
      <c r="AH29" s="144"/>
      <c r="AI29" s="144"/>
      <c r="AJ29" s="144"/>
      <c r="AK29" s="141"/>
      <c r="AL29" s="141"/>
      <c r="AM29" s="141"/>
      <c r="AN29" s="141"/>
      <c r="AO29" s="141"/>
      <c r="AP29" s="142"/>
    </row>
    <row r="30" spans="2:44" ht="18.75">
      <c r="B30" s="385" t="s">
        <v>434</v>
      </c>
      <c r="C30" s="386"/>
      <c r="D30" s="386"/>
      <c r="E30" s="386"/>
      <c r="F30" s="386"/>
      <c r="G30" s="386"/>
      <c r="H30" s="387"/>
      <c r="I30" s="361">
        <f t="shared" ref="I30" si="21">+L30*O30</f>
        <v>261.5</v>
      </c>
      <c r="J30" s="361"/>
      <c r="K30" s="361"/>
      <c r="L30" s="361">
        <v>5.23</v>
      </c>
      <c r="M30" s="361"/>
      <c r="N30" s="361"/>
      <c r="O30" s="361">
        <v>50</v>
      </c>
      <c r="P30" s="361"/>
      <c r="Q30" s="361"/>
      <c r="R30" s="361">
        <v>0.4</v>
      </c>
      <c r="S30" s="361"/>
      <c r="T30" s="361"/>
      <c r="U30" s="361">
        <f t="shared" ref="U30" si="22">+I30*R30</f>
        <v>104.60000000000001</v>
      </c>
      <c r="V30" s="361"/>
      <c r="W30" s="361"/>
      <c r="X30" s="368">
        <v>1</v>
      </c>
      <c r="Y30" s="370" t="s">
        <v>17</v>
      </c>
      <c r="Z30" s="371"/>
      <c r="AA30" s="372"/>
      <c r="AB30" s="376">
        <f t="shared" ref="AB30" si="23">+U30*X30</f>
        <v>104.60000000000001</v>
      </c>
      <c r="AC30" s="377"/>
      <c r="AD30" s="378"/>
      <c r="AE30" s="143"/>
      <c r="AF30" s="144"/>
      <c r="AG30" s="144"/>
      <c r="AH30" s="144"/>
      <c r="AI30" s="144"/>
      <c r="AJ30" s="144"/>
      <c r="AK30" s="141"/>
      <c r="AL30" s="141"/>
      <c r="AM30" s="141"/>
      <c r="AN30" s="141"/>
      <c r="AO30" s="141"/>
      <c r="AP30" s="142"/>
    </row>
    <row r="31" spans="2:44" ht="18.75">
      <c r="B31" s="388"/>
      <c r="C31" s="389"/>
      <c r="D31" s="389"/>
      <c r="E31" s="389"/>
      <c r="F31" s="389"/>
      <c r="G31" s="389"/>
      <c r="H31" s="390"/>
      <c r="I31" s="362"/>
      <c r="J31" s="362"/>
      <c r="K31" s="362"/>
      <c r="L31" s="362"/>
      <c r="M31" s="362"/>
      <c r="N31" s="362"/>
      <c r="O31" s="362"/>
      <c r="P31" s="362"/>
      <c r="Q31" s="362"/>
      <c r="R31" s="362"/>
      <c r="S31" s="362"/>
      <c r="T31" s="362"/>
      <c r="U31" s="367"/>
      <c r="V31" s="367"/>
      <c r="W31" s="367"/>
      <c r="X31" s="369"/>
      <c r="Y31" s="373"/>
      <c r="Z31" s="374"/>
      <c r="AA31" s="375"/>
      <c r="AB31" s="379"/>
      <c r="AC31" s="380"/>
      <c r="AD31" s="381"/>
      <c r="AE31" s="143"/>
      <c r="AF31" s="144"/>
      <c r="AG31" s="144"/>
      <c r="AH31" s="144"/>
      <c r="AI31" s="144"/>
      <c r="AJ31" s="144"/>
      <c r="AK31" s="141"/>
      <c r="AL31" s="141"/>
      <c r="AM31" s="141"/>
      <c r="AN31" s="141"/>
      <c r="AO31" s="141"/>
      <c r="AP31" s="142"/>
    </row>
    <row r="32" spans="2:44" ht="18.75">
      <c r="B32" s="385" t="s">
        <v>435</v>
      </c>
      <c r="C32" s="386"/>
      <c r="D32" s="386"/>
      <c r="E32" s="386"/>
      <c r="F32" s="386"/>
      <c r="G32" s="386"/>
      <c r="H32" s="387"/>
      <c r="I32" s="361">
        <f t="shared" ref="I32" si="24">+L32*O32</f>
        <v>309.5</v>
      </c>
      <c r="J32" s="361"/>
      <c r="K32" s="361"/>
      <c r="L32" s="361">
        <v>6.19</v>
      </c>
      <c r="M32" s="361"/>
      <c r="N32" s="361"/>
      <c r="O32" s="361">
        <v>50</v>
      </c>
      <c r="P32" s="361"/>
      <c r="Q32" s="361"/>
      <c r="R32" s="361">
        <v>0.4</v>
      </c>
      <c r="S32" s="361"/>
      <c r="T32" s="361"/>
      <c r="U32" s="361">
        <f t="shared" ref="U32" si="25">+I32*R32</f>
        <v>123.80000000000001</v>
      </c>
      <c r="V32" s="361"/>
      <c r="W32" s="361"/>
      <c r="X32" s="368">
        <v>1</v>
      </c>
      <c r="Y32" s="370" t="s">
        <v>17</v>
      </c>
      <c r="Z32" s="371"/>
      <c r="AA32" s="372"/>
      <c r="AB32" s="376">
        <f t="shared" ref="AB32" si="26">+U32*X32</f>
        <v>123.80000000000001</v>
      </c>
      <c r="AC32" s="377"/>
      <c r="AD32" s="378"/>
      <c r="AE32" s="143"/>
      <c r="AF32" s="144"/>
      <c r="AG32" s="144"/>
      <c r="AH32" s="144"/>
      <c r="AI32" s="144"/>
      <c r="AJ32" s="144"/>
      <c r="AK32" s="141"/>
      <c r="AL32" s="141"/>
      <c r="AM32" s="141"/>
      <c r="AN32" s="141"/>
      <c r="AO32" s="141"/>
      <c r="AP32" s="142"/>
    </row>
    <row r="33" spans="2:42" ht="18.75">
      <c r="B33" s="388"/>
      <c r="C33" s="389"/>
      <c r="D33" s="389"/>
      <c r="E33" s="389"/>
      <c r="F33" s="389"/>
      <c r="G33" s="389"/>
      <c r="H33" s="390"/>
      <c r="I33" s="362"/>
      <c r="J33" s="362"/>
      <c r="K33" s="362"/>
      <c r="L33" s="362"/>
      <c r="M33" s="362"/>
      <c r="N33" s="362"/>
      <c r="O33" s="362"/>
      <c r="P33" s="362"/>
      <c r="Q33" s="362"/>
      <c r="R33" s="362"/>
      <c r="S33" s="362"/>
      <c r="T33" s="362"/>
      <c r="U33" s="367"/>
      <c r="V33" s="367"/>
      <c r="W33" s="367"/>
      <c r="X33" s="369"/>
      <c r="Y33" s="373"/>
      <c r="Z33" s="374"/>
      <c r="AA33" s="375"/>
      <c r="AB33" s="379"/>
      <c r="AC33" s="380"/>
      <c r="AD33" s="381"/>
      <c r="AE33" s="143"/>
      <c r="AF33" s="144"/>
      <c r="AG33" s="144"/>
      <c r="AH33" s="144"/>
      <c r="AI33" s="144"/>
      <c r="AJ33" s="144"/>
      <c r="AK33" s="141"/>
      <c r="AL33" s="141"/>
      <c r="AM33" s="141"/>
      <c r="AN33" s="141"/>
      <c r="AO33" s="141"/>
      <c r="AP33" s="142"/>
    </row>
    <row r="34" spans="2:42" ht="18.75">
      <c r="B34" s="385" t="s">
        <v>436</v>
      </c>
      <c r="C34" s="386"/>
      <c r="D34" s="386"/>
      <c r="E34" s="386"/>
      <c r="F34" s="386"/>
      <c r="G34" s="386"/>
      <c r="H34" s="387"/>
      <c r="I34" s="361">
        <f t="shared" ref="I34" si="27">+L34*O34</f>
        <v>289.5</v>
      </c>
      <c r="J34" s="361"/>
      <c r="K34" s="361"/>
      <c r="L34" s="361">
        <v>5.79</v>
      </c>
      <c r="M34" s="361"/>
      <c r="N34" s="361"/>
      <c r="O34" s="361">
        <v>50</v>
      </c>
      <c r="P34" s="361"/>
      <c r="Q34" s="361"/>
      <c r="R34" s="361">
        <v>0.4</v>
      </c>
      <c r="S34" s="361"/>
      <c r="T34" s="361"/>
      <c r="U34" s="361">
        <f t="shared" ref="U34" si="28">+I34*R34</f>
        <v>115.80000000000001</v>
      </c>
      <c r="V34" s="361"/>
      <c r="W34" s="361"/>
      <c r="X34" s="368">
        <v>1</v>
      </c>
      <c r="Y34" s="370" t="s">
        <v>17</v>
      </c>
      <c r="Z34" s="371"/>
      <c r="AA34" s="372"/>
      <c r="AB34" s="376">
        <f t="shared" ref="AB34" si="29">+U34*X34</f>
        <v>115.80000000000001</v>
      </c>
      <c r="AC34" s="377"/>
      <c r="AD34" s="378"/>
      <c r="AE34" s="143"/>
      <c r="AF34" s="144"/>
      <c r="AG34" s="144"/>
      <c r="AH34" s="144"/>
      <c r="AI34" s="144"/>
      <c r="AJ34" s="144"/>
      <c r="AK34" s="141"/>
      <c r="AL34" s="141"/>
      <c r="AM34" s="141"/>
      <c r="AN34" s="141"/>
      <c r="AO34" s="141"/>
      <c r="AP34" s="142"/>
    </row>
    <row r="35" spans="2:42" ht="18.75">
      <c r="B35" s="388"/>
      <c r="C35" s="389"/>
      <c r="D35" s="389"/>
      <c r="E35" s="389"/>
      <c r="F35" s="389"/>
      <c r="G35" s="389"/>
      <c r="H35" s="390"/>
      <c r="I35" s="362"/>
      <c r="J35" s="362"/>
      <c r="K35" s="362"/>
      <c r="L35" s="362"/>
      <c r="M35" s="362"/>
      <c r="N35" s="362"/>
      <c r="O35" s="362"/>
      <c r="P35" s="362"/>
      <c r="Q35" s="362"/>
      <c r="R35" s="362"/>
      <c r="S35" s="362"/>
      <c r="T35" s="362"/>
      <c r="U35" s="367"/>
      <c r="V35" s="367"/>
      <c r="W35" s="367"/>
      <c r="X35" s="369"/>
      <c r="Y35" s="373"/>
      <c r="Z35" s="374"/>
      <c r="AA35" s="375"/>
      <c r="AB35" s="379"/>
      <c r="AC35" s="380"/>
      <c r="AD35" s="381"/>
      <c r="AE35" s="143"/>
      <c r="AF35" s="144"/>
      <c r="AG35" s="144"/>
      <c r="AH35" s="144"/>
      <c r="AI35" s="144"/>
      <c r="AJ35" s="144"/>
      <c r="AK35" s="141"/>
      <c r="AL35" s="141"/>
      <c r="AM35" s="141"/>
      <c r="AN35" s="141"/>
      <c r="AO35" s="141"/>
      <c r="AP35" s="142"/>
    </row>
    <row r="36" spans="2:42" ht="18.75">
      <c r="B36" s="385" t="s">
        <v>437</v>
      </c>
      <c r="C36" s="386"/>
      <c r="D36" s="386"/>
      <c r="E36" s="386"/>
      <c r="F36" s="386"/>
      <c r="G36" s="386"/>
      <c r="H36" s="387"/>
      <c r="I36" s="361">
        <f t="shared" ref="I36" si="30">+L36*O36</f>
        <v>281</v>
      </c>
      <c r="J36" s="361"/>
      <c r="K36" s="361"/>
      <c r="L36" s="361">
        <v>5.62</v>
      </c>
      <c r="M36" s="361"/>
      <c r="N36" s="361"/>
      <c r="O36" s="361">
        <v>50</v>
      </c>
      <c r="P36" s="361"/>
      <c r="Q36" s="361"/>
      <c r="R36" s="361">
        <v>0.4</v>
      </c>
      <c r="S36" s="361"/>
      <c r="T36" s="361"/>
      <c r="U36" s="361">
        <f t="shared" ref="U36" si="31">+I36*R36</f>
        <v>112.4</v>
      </c>
      <c r="V36" s="361"/>
      <c r="W36" s="361"/>
      <c r="X36" s="368">
        <v>1</v>
      </c>
      <c r="Y36" s="370" t="s">
        <v>17</v>
      </c>
      <c r="Z36" s="371"/>
      <c r="AA36" s="372"/>
      <c r="AB36" s="376">
        <f t="shared" ref="AB36" si="32">+U36*X36</f>
        <v>112.4</v>
      </c>
      <c r="AC36" s="377"/>
      <c r="AD36" s="378"/>
      <c r="AE36" s="143"/>
      <c r="AF36" s="144"/>
      <c r="AG36" s="144"/>
      <c r="AH36" s="144"/>
      <c r="AI36" s="144"/>
      <c r="AJ36" s="144"/>
      <c r="AK36" s="141"/>
      <c r="AL36" s="141"/>
      <c r="AM36" s="141"/>
      <c r="AN36" s="141"/>
      <c r="AO36" s="141"/>
      <c r="AP36" s="142"/>
    </row>
    <row r="37" spans="2:42" ht="18.75">
      <c r="B37" s="388"/>
      <c r="C37" s="389"/>
      <c r="D37" s="389"/>
      <c r="E37" s="389"/>
      <c r="F37" s="389"/>
      <c r="G37" s="389"/>
      <c r="H37" s="390"/>
      <c r="I37" s="362"/>
      <c r="J37" s="362"/>
      <c r="K37" s="362"/>
      <c r="L37" s="362"/>
      <c r="M37" s="362"/>
      <c r="N37" s="362"/>
      <c r="O37" s="362"/>
      <c r="P37" s="362"/>
      <c r="Q37" s="362"/>
      <c r="R37" s="362"/>
      <c r="S37" s="362"/>
      <c r="T37" s="362"/>
      <c r="U37" s="367"/>
      <c r="V37" s="367"/>
      <c r="W37" s="367"/>
      <c r="X37" s="369"/>
      <c r="Y37" s="373"/>
      <c r="Z37" s="374"/>
      <c r="AA37" s="375"/>
      <c r="AB37" s="379"/>
      <c r="AC37" s="380"/>
      <c r="AD37" s="381"/>
      <c r="AE37" s="143"/>
      <c r="AF37" s="144"/>
      <c r="AG37" s="144"/>
      <c r="AH37" s="144"/>
      <c r="AI37" s="144"/>
      <c r="AJ37" s="144"/>
      <c r="AK37" s="141"/>
      <c r="AL37" s="141"/>
      <c r="AM37" s="141"/>
      <c r="AN37" s="141"/>
      <c r="AO37" s="141"/>
      <c r="AP37" s="142"/>
    </row>
    <row r="38" spans="2:42" ht="18.75">
      <c r="B38" s="385" t="s">
        <v>438</v>
      </c>
      <c r="C38" s="386"/>
      <c r="D38" s="386"/>
      <c r="E38" s="386"/>
      <c r="F38" s="386"/>
      <c r="G38" s="386"/>
      <c r="H38" s="387"/>
      <c r="I38" s="361">
        <f t="shared" ref="I38" si="33">+L38*O38</f>
        <v>239.5</v>
      </c>
      <c r="J38" s="361"/>
      <c r="K38" s="361"/>
      <c r="L38" s="361">
        <v>4.79</v>
      </c>
      <c r="M38" s="361"/>
      <c r="N38" s="361"/>
      <c r="O38" s="361">
        <v>50</v>
      </c>
      <c r="P38" s="361"/>
      <c r="Q38" s="361"/>
      <c r="R38" s="361">
        <v>0.4</v>
      </c>
      <c r="S38" s="361"/>
      <c r="T38" s="361"/>
      <c r="U38" s="370">
        <f t="shared" ref="U38" si="34">+I38*R38</f>
        <v>95.800000000000011</v>
      </c>
      <c r="V38" s="371"/>
      <c r="W38" s="372"/>
      <c r="X38" s="368">
        <v>1</v>
      </c>
      <c r="Y38" s="370" t="s">
        <v>17</v>
      </c>
      <c r="Z38" s="371"/>
      <c r="AA38" s="372"/>
      <c r="AB38" s="376">
        <f t="shared" ref="AB38" si="35">+U38*X38</f>
        <v>95.800000000000011</v>
      </c>
      <c r="AC38" s="377"/>
      <c r="AD38" s="378"/>
      <c r="AE38" s="143"/>
      <c r="AF38" s="144"/>
      <c r="AG38" s="144"/>
      <c r="AH38" s="144"/>
      <c r="AI38" s="144"/>
      <c r="AJ38" s="144"/>
      <c r="AK38" s="141"/>
      <c r="AL38" s="141"/>
      <c r="AM38" s="141"/>
      <c r="AN38" s="141"/>
      <c r="AO38" s="141"/>
      <c r="AP38" s="142"/>
    </row>
    <row r="39" spans="2:42" ht="18.75">
      <c r="B39" s="388"/>
      <c r="C39" s="389"/>
      <c r="D39" s="389"/>
      <c r="E39" s="389"/>
      <c r="F39" s="389"/>
      <c r="G39" s="389"/>
      <c r="H39" s="390"/>
      <c r="I39" s="362"/>
      <c r="J39" s="362"/>
      <c r="K39" s="362"/>
      <c r="L39" s="362"/>
      <c r="M39" s="362"/>
      <c r="N39" s="362"/>
      <c r="O39" s="362"/>
      <c r="P39" s="362"/>
      <c r="Q39" s="362"/>
      <c r="R39" s="362"/>
      <c r="S39" s="362"/>
      <c r="T39" s="362"/>
      <c r="U39" s="412"/>
      <c r="V39" s="413"/>
      <c r="W39" s="414"/>
      <c r="X39" s="369"/>
      <c r="Y39" s="373"/>
      <c r="Z39" s="374"/>
      <c r="AA39" s="375"/>
      <c r="AB39" s="379"/>
      <c r="AC39" s="380"/>
      <c r="AD39" s="381"/>
      <c r="AE39" s="143"/>
      <c r="AF39" s="144"/>
      <c r="AG39" s="144"/>
      <c r="AH39" s="144"/>
      <c r="AI39" s="144"/>
      <c r="AJ39" s="144"/>
      <c r="AK39" s="141"/>
      <c r="AL39" s="141"/>
      <c r="AM39" s="141"/>
      <c r="AN39" s="141"/>
      <c r="AO39" s="141"/>
      <c r="AP39" s="142"/>
    </row>
    <row r="40" spans="2:42" ht="18.75">
      <c r="B40" s="385" t="s">
        <v>439</v>
      </c>
      <c r="C40" s="386"/>
      <c r="D40" s="386"/>
      <c r="E40" s="386"/>
      <c r="F40" s="386"/>
      <c r="G40" s="386"/>
      <c r="H40" s="387"/>
      <c r="I40" s="361">
        <f t="shared" ref="I40" si="36">+L40*O40</f>
        <v>206</v>
      </c>
      <c r="J40" s="361"/>
      <c r="K40" s="361"/>
      <c r="L40" s="361">
        <v>4.12</v>
      </c>
      <c r="M40" s="361"/>
      <c r="N40" s="361"/>
      <c r="O40" s="361">
        <v>50</v>
      </c>
      <c r="P40" s="361"/>
      <c r="Q40" s="361"/>
      <c r="R40" s="361">
        <v>0.4</v>
      </c>
      <c r="S40" s="361"/>
      <c r="T40" s="361"/>
      <c r="U40" s="361">
        <f t="shared" ref="U40" si="37">+I40*R40</f>
        <v>82.4</v>
      </c>
      <c r="V40" s="361"/>
      <c r="W40" s="361"/>
      <c r="X40" s="368">
        <v>1</v>
      </c>
      <c r="Y40" s="370" t="s">
        <v>17</v>
      </c>
      <c r="Z40" s="371"/>
      <c r="AA40" s="372"/>
      <c r="AB40" s="376">
        <f t="shared" ref="AB40" si="38">+U40*X40</f>
        <v>82.4</v>
      </c>
      <c r="AC40" s="377"/>
      <c r="AD40" s="378"/>
      <c r="AE40" s="143"/>
      <c r="AF40" s="144"/>
      <c r="AG40" s="144"/>
      <c r="AH40" s="144"/>
      <c r="AI40" s="144"/>
      <c r="AJ40" s="144"/>
      <c r="AK40" s="141"/>
      <c r="AL40" s="141"/>
      <c r="AM40" s="141"/>
      <c r="AN40" s="141"/>
      <c r="AO40" s="141"/>
      <c r="AP40" s="142"/>
    </row>
    <row r="41" spans="2:42" ht="18.75">
      <c r="B41" s="388"/>
      <c r="C41" s="389"/>
      <c r="D41" s="389"/>
      <c r="E41" s="389"/>
      <c r="F41" s="389"/>
      <c r="G41" s="389"/>
      <c r="H41" s="390"/>
      <c r="I41" s="362"/>
      <c r="J41" s="362"/>
      <c r="K41" s="362"/>
      <c r="L41" s="362"/>
      <c r="M41" s="362"/>
      <c r="N41" s="362"/>
      <c r="O41" s="362"/>
      <c r="P41" s="362"/>
      <c r="Q41" s="362"/>
      <c r="R41" s="362"/>
      <c r="S41" s="362"/>
      <c r="T41" s="362"/>
      <c r="U41" s="367"/>
      <c r="V41" s="367"/>
      <c r="W41" s="367"/>
      <c r="X41" s="369"/>
      <c r="Y41" s="373"/>
      <c r="Z41" s="374"/>
      <c r="AA41" s="375"/>
      <c r="AB41" s="379"/>
      <c r="AC41" s="380"/>
      <c r="AD41" s="381"/>
      <c r="AE41" s="143"/>
      <c r="AF41" s="144"/>
      <c r="AG41" s="144"/>
      <c r="AH41" s="144"/>
      <c r="AI41" s="144"/>
      <c r="AJ41" s="144"/>
      <c r="AK41" s="141"/>
      <c r="AL41" s="141"/>
      <c r="AM41" s="141"/>
      <c r="AN41" s="141"/>
      <c r="AO41" s="141"/>
      <c r="AP41" s="142"/>
    </row>
    <row r="42" spans="2:42" ht="18.75">
      <c r="B42" s="385" t="s">
        <v>440</v>
      </c>
      <c r="C42" s="386"/>
      <c r="D42" s="386"/>
      <c r="E42" s="386"/>
      <c r="F42" s="386"/>
      <c r="G42" s="386"/>
      <c r="H42" s="387"/>
      <c r="I42" s="361">
        <f t="shared" ref="I42" si="39">+L42*O42</f>
        <v>197.5</v>
      </c>
      <c r="J42" s="361"/>
      <c r="K42" s="361"/>
      <c r="L42" s="361">
        <v>3.95</v>
      </c>
      <c r="M42" s="361"/>
      <c r="N42" s="361"/>
      <c r="O42" s="361">
        <v>50</v>
      </c>
      <c r="P42" s="361"/>
      <c r="Q42" s="361"/>
      <c r="R42" s="361">
        <v>0.4</v>
      </c>
      <c r="S42" s="361"/>
      <c r="T42" s="361"/>
      <c r="U42" s="361">
        <f t="shared" ref="U42" si="40">+I42*R42</f>
        <v>79</v>
      </c>
      <c r="V42" s="361"/>
      <c r="W42" s="361"/>
      <c r="X42" s="368">
        <v>1</v>
      </c>
      <c r="Y42" s="370" t="s">
        <v>17</v>
      </c>
      <c r="Z42" s="371"/>
      <c r="AA42" s="372"/>
      <c r="AB42" s="376">
        <f t="shared" ref="AB42" si="41">+U42*X42</f>
        <v>79</v>
      </c>
      <c r="AC42" s="377"/>
      <c r="AD42" s="378"/>
      <c r="AE42" s="143"/>
      <c r="AF42" s="144"/>
      <c r="AG42" s="144"/>
      <c r="AH42" s="144"/>
      <c r="AI42" s="144"/>
      <c r="AJ42" s="144"/>
      <c r="AK42" s="141"/>
      <c r="AL42" s="141"/>
      <c r="AM42" s="141"/>
      <c r="AN42" s="141"/>
      <c r="AO42" s="141"/>
      <c r="AP42" s="142"/>
    </row>
    <row r="43" spans="2:42" ht="18.75">
      <c r="B43" s="388"/>
      <c r="C43" s="389"/>
      <c r="D43" s="389"/>
      <c r="E43" s="389"/>
      <c r="F43" s="389"/>
      <c r="G43" s="389"/>
      <c r="H43" s="390"/>
      <c r="I43" s="362"/>
      <c r="J43" s="362"/>
      <c r="K43" s="362"/>
      <c r="L43" s="362"/>
      <c r="M43" s="362"/>
      <c r="N43" s="362"/>
      <c r="O43" s="362"/>
      <c r="P43" s="362"/>
      <c r="Q43" s="362"/>
      <c r="R43" s="362"/>
      <c r="S43" s="362"/>
      <c r="T43" s="362"/>
      <c r="U43" s="367"/>
      <c r="V43" s="367"/>
      <c r="W43" s="367"/>
      <c r="X43" s="369"/>
      <c r="Y43" s="373"/>
      <c r="Z43" s="374"/>
      <c r="AA43" s="375"/>
      <c r="AB43" s="379"/>
      <c r="AC43" s="380"/>
      <c r="AD43" s="381"/>
      <c r="AE43" s="143"/>
      <c r="AF43" s="144"/>
      <c r="AG43" s="144"/>
      <c r="AH43" s="144"/>
      <c r="AI43" s="144"/>
      <c r="AJ43" s="144"/>
      <c r="AK43" s="141"/>
      <c r="AL43" s="141"/>
      <c r="AM43" s="141"/>
      <c r="AN43" s="141"/>
      <c r="AO43" s="141"/>
      <c r="AP43" s="142"/>
    </row>
    <row r="44" spans="2:42" ht="18.75">
      <c r="B44" s="385"/>
      <c r="C44" s="386"/>
      <c r="D44" s="386"/>
      <c r="E44" s="386"/>
      <c r="F44" s="386"/>
      <c r="G44" s="386"/>
      <c r="H44" s="387"/>
      <c r="I44" s="361"/>
      <c r="J44" s="361"/>
      <c r="K44" s="361"/>
      <c r="L44" s="361"/>
      <c r="M44" s="361"/>
      <c r="N44" s="361"/>
      <c r="O44" s="361"/>
      <c r="P44" s="361"/>
      <c r="Q44" s="361"/>
      <c r="R44" s="361"/>
      <c r="S44" s="361"/>
      <c r="T44" s="361"/>
      <c r="U44" s="361"/>
      <c r="V44" s="361"/>
      <c r="W44" s="361"/>
      <c r="X44" s="368"/>
      <c r="Y44" s="370"/>
      <c r="Z44" s="371"/>
      <c r="AA44" s="372"/>
      <c r="AB44" s="376"/>
      <c r="AC44" s="377"/>
      <c r="AD44" s="378"/>
      <c r="AE44" s="143"/>
      <c r="AF44" s="144"/>
      <c r="AG44" s="144"/>
      <c r="AH44" s="144"/>
      <c r="AI44" s="144"/>
      <c r="AJ44" s="144"/>
      <c r="AK44" s="141"/>
      <c r="AL44" s="141"/>
      <c r="AM44" s="141"/>
      <c r="AN44" s="141"/>
      <c r="AO44" s="141"/>
      <c r="AP44" s="142"/>
    </row>
    <row r="45" spans="2:42" ht="18.75">
      <c r="B45" s="388"/>
      <c r="C45" s="389"/>
      <c r="D45" s="389"/>
      <c r="E45" s="389"/>
      <c r="F45" s="389"/>
      <c r="G45" s="389"/>
      <c r="H45" s="390"/>
      <c r="I45" s="362"/>
      <c r="J45" s="362"/>
      <c r="K45" s="362"/>
      <c r="L45" s="362"/>
      <c r="M45" s="362"/>
      <c r="N45" s="362"/>
      <c r="O45" s="362"/>
      <c r="P45" s="362"/>
      <c r="Q45" s="362"/>
      <c r="R45" s="362"/>
      <c r="S45" s="362"/>
      <c r="T45" s="362"/>
      <c r="U45" s="367"/>
      <c r="V45" s="367"/>
      <c r="W45" s="367"/>
      <c r="X45" s="369"/>
      <c r="Y45" s="373"/>
      <c r="Z45" s="374"/>
      <c r="AA45" s="375"/>
      <c r="AB45" s="379"/>
      <c r="AC45" s="380"/>
      <c r="AD45" s="381"/>
      <c r="AE45" s="143"/>
      <c r="AF45" s="144"/>
      <c r="AG45" s="144"/>
      <c r="AH45" s="144"/>
      <c r="AI45" s="144"/>
      <c r="AJ45" s="144"/>
      <c r="AK45" s="141"/>
      <c r="AL45" s="141"/>
      <c r="AM45" s="141"/>
      <c r="AN45" s="141"/>
      <c r="AO45" s="141"/>
      <c r="AP45" s="142"/>
    </row>
    <row r="46" spans="2:42" ht="18.75">
      <c r="B46" s="385"/>
      <c r="C46" s="386"/>
      <c r="D46" s="386"/>
      <c r="E46" s="386"/>
      <c r="F46" s="386"/>
      <c r="G46" s="386"/>
      <c r="H46" s="387"/>
      <c r="I46" s="361"/>
      <c r="J46" s="361"/>
      <c r="K46" s="361"/>
      <c r="L46" s="361"/>
      <c r="M46" s="361"/>
      <c r="N46" s="361"/>
      <c r="O46" s="361"/>
      <c r="P46" s="361"/>
      <c r="Q46" s="361"/>
      <c r="R46" s="361"/>
      <c r="S46" s="361"/>
      <c r="T46" s="361"/>
      <c r="U46" s="361"/>
      <c r="V46" s="361"/>
      <c r="W46" s="361"/>
      <c r="X46" s="368"/>
      <c r="Y46" s="370"/>
      <c r="Z46" s="371"/>
      <c r="AA46" s="372"/>
      <c r="AB46" s="376"/>
      <c r="AC46" s="377"/>
      <c r="AD46" s="378"/>
      <c r="AE46" s="143"/>
      <c r="AF46" s="144"/>
      <c r="AG46" s="144"/>
      <c r="AH46" s="144"/>
      <c r="AI46" s="144"/>
      <c r="AJ46" s="144"/>
      <c r="AK46" s="141"/>
      <c r="AL46" s="141"/>
      <c r="AM46" s="141"/>
      <c r="AN46" s="141"/>
      <c r="AO46" s="141"/>
      <c r="AP46" s="142"/>
    </row>
    <row r="47" spans="2:42" ht="18.75">
      <c r="B47" s="388"/>
      <c r="C47" s="389"/>
      <c r="D47" s="389"/>
      <c r="E47" s="389"/>
      <c r="F47" s="389"/>
      <c r="G47" s="389"/>
      <c r="H47" s="390"/>
      <c r="I47" s="362"/>
      <c r="J47" s="362"/>
      <c r="K47" s="362"/>
      <c r="L47" s="362"/>
      <c r="M47" s="362"/>
      <c r="N47" s="362"/>
      <c r="O47" s="362"/>
      <c r="P47" s="362"/>
      <c r="Q47" s="362"/>
      <c r="R47" s="362"/>
      <c r="S47" s="362"/>
      <c r="T47" s="362"/>
      <c r="U47" s="367"/>
      <c r="V47" s="367"/>
      <c r="W47" s="367"/>
      <c r="X47" s="369"/>
      <c r="Y47" s="373"/>
      <c r="Z47" s="374"/>
      <c r="AA47" s="375"/>
      <c r="AB47" s="379"/>
      <c r="AC47" s="380"/>
      <c r="AD47" s="381"/>
      <c r="AE47" s="143"/>
      <c r="AF47" s="144"/>
      <c r="AG47" s="144"/>
      <c r="AH47" s="144"/>
      <c r="AI47" s="144"/>
      <c r="AJ47" s="144"/>
      <c r="AK47" s="141"/>
      <c r="AL47" s="141"/>
      <c r="AM47" s="141"/>
      <c r="AN47" s="141"/>
      <c r="AO47" s="141"/>
      <c r="AP47" s="142"/>
    </row>
    <row r="48" spans="2:42" ht="18.75">
      <c r="B48" s="385"/>
      <c r="C48" s="386"/>
      <c r="D48" s="386"/>
      <c r="E48" s="386"/>
      <c r="F48" s="386"/>
      <c r="G48" s="386"/>
      <c r="H48" s="387"/>
      <c r="I48" s="361"/>
      <c r="J48" s="361"/>
      <c r="K48" s="361"/>
      <c r="L48" s="361"/>
      <c r="M48" s="361"/>
      <c r="N48" s="361"/>
      <c r="O48" s="361"/>
      <c r="P48" s="361"/>
      <c r="Q48" s="361"/>
      <c r="R48" s="361"/>
      <c r="S48" s="361"/>
      <c r="T48" s="361"/>
      <c r="U48" s="361"/>
      <c r="V48" s="361"/>
      <c r="W48" s="361"/>
      <c r="X48" s="368"/>
      <c r="Y48" s="370"/>
      <c r="Z48" s="371"/>
      <c r="AA48" s="372"/>
      <c r="AB48" s="376"/>
      <c r="AC48" s="377"/>
      <c r="AD48" s="378"/>
      <c r="AE48" s="143"/>
      <c r="AF48" s="144"/>
      <c r="AG48" s="144"/>
      <c r="AH48" s="144"/>
      <c r="AI48" s="144"/>
      <c r="AJ48" s="144"/>
      <c r="AK48" s="141"/>
      <c r="AL48" s="141"/>
      <c r="AM48" s="141"/>
      <c r="AN48" s="141"/>
      <c r="AO48" s="141"/>
      <c r="AP48" s="142"/>
    </row>
    <row r="49" spans="2:44" ht="18.75">
      <c r="B49" s="388"/>
      <c r="C49" s="389"/>
      <c r="D49" s="389"/>
      <c r="E49" s="389"/>
      <c r="F49" s="389"/>
      <c r="G49" s="389"/>
      <c r="H49" s="390"/>
      <c r="I49" s="362"/>
      <c r="J49" s="362"/>
      <c r="K49" s="362"/>
      <c r="L49" s="362"/>
      <c r="M49" s="362"/>
      <c r="N49" s="362"/>
      <c r="O49" s="362"/>
      <c r="P49" s="362"/>
      <c r="Q49" s="362"/>
      <c r="R49" s="362"/>
      <c r="S49" s="362"/>
      <c r="T49" s="362"/>
      <c r="U49" s="367"/>
      <c r="V49" s="367"/>
      <c r="W49" s="367"/>
      <c r="X49" s="369"/>
      <c r="Y49" s="373"/>
      <c r="Z49" s="374"/>
      <c r="AA49" s="375"/>
      <c r="AB49" s="379"/>
      <c r="AC49" s="380"/>
      <c r="AD49" s="381"/>
      <c r="AE49" s="143"/>
      <c r="AF49" s="144"/>
      <c r="AG49" s="144"/>
      <c r="AH49" s="144"/>
      <c r="AI49" s="144"/>
      <c r="AJ49" s="144"/>
      <c r="AK49" s="141"/>
      <c r="AL49" s="141"/>
      <c r="AM49" s="141"/>
      <c r="AN49" s="141"/>
      <c r="AO49" s="141"/>
      <c r="AP49" s="142"/>
    </row>
    <row r="50" spans="2:44" ht="18.75">
      <c r="B50" s="428"/>
      <c r="C50" s="429"/>
      <c r="D50" s="429"/>
      <c r="E50" s="429"/>
      <c r="F50" s="429"/>
      <c r="G50" s="429"/>
      <c r="H50" s="430"/>
      <c r="I50" s="406"/>
      <c r="J50" s="408"/>
      <c r="K50" s="249"/>
      <c r="L50" s="406"/>
      <c r="M50" s="408"/>
      <c r="N50" s="249"/>
      <c r="O50" s="406"/>
      <c r="P50" s="408"/>
      <c r="Q50" s="249"/>
      <c r="R50" s="406"/>
      <c r="S50" s="407"/>
      <c r="T50" s="408"/>
      <c r="U50" s="373"/>
      <c r="V50" s="374"/>
      <c r="W50" s="375"/>
      <c r="X50" s="369"/>
      <c r="Y50" s="373"/>
      <c r="Z50" s="374"/>
      <c r="AA50" s="244"/>
      <c r="AB50" s="373"/>
      <c r="AC50" s="374"/>
      <c r="AD50" s="420"/>
      <c r="AE50" s="143"/>
      <c r="AF50" s="144"/>
      <c r="AG50" s="144"/>
      <c r="AH50" s="144"/>
      <c r="AI50" s="144"/>
      <c r="AJ50" s="144"/>
      <c r="AK50" s="141"/>
      <c r="AL50" s="141"/>
      <c r="AM50" s="141"/>
      <c r="AN50" s="141"/>
      <c r="AO50" s="141"/>
      <c r="AP50" s="142"/>
    </row>
    <row r="51" spans="2:44" ht="18.75">
      <c r="B51" s="431"/>
      <c r="C51" s="425"/>
      <c r="D51" s="425"/>
      <c r="E51" s="425"/>
      <c r="F51" s="425"/>
      <c r="G51" s="425"/>
      <c r="H51" s="426"/>
      <c r="I51" s="373"/>
      <c r="J51" s="375"/>
      <c r="K51" s="249"/>
      <c r="L51" s="373"/>
      <c r="M51" s="375"/>
      <c r="N51" s="249"/>
      <c r="O51" s="373"/>
      <c r="P51" s="375"/>
      <c r="Q51" s="249"/>
      <c r="R51" s="373"/>
      <c r="S51" s="374"/>
      <c r="T51" s="375"/>
      <c r="U51" s="373"/>
      <c r="V51" s="374"/>
      <c r="W51" s="375"/>
      <c r="X51" s="369"/>
      <c r="Y51" s="373"/>
      <c r="Z51" s="374"/>
      <c r="AA51" s="244"/>
      <c r="AB51" s="373"/>
      <c r="AC51" s="374"/>
      <c r="AD51" s="420"/>
      <c r="AE51" s="143"/>
      <c r="AF51" s="144"/>
      <c r="AG51" s="144"/>
      <c r="AH51" s="144"/>
      <c r="AI51" s="144"/>
      <c r="AJ51" s="144"/>
      <c r="AK51" s="141"/>
      <c r="AL51" s="141"/>
      <c r="AM51" s="141"/>
      <c r="AN51" s="141"/>
      <c r="AO51" s="141"/>
      <c r="AP51" s="142"/>
    </row>
    <row r="52" spans="2:44" ht="18.75">
      <c r="B52" s="416"/>
      <c r="C52" s="417"/>
      <c r="D52" s="417"/>
      <c r="E52" s="417"/>
      <c r="F52" s="417"/>
      <c r="G52" s="417"/>
      <c r="H52" s="418"/>
      <c r="I52" s="412"/>
      <c r="J52" s="414"/>
      <c r="K52" s="249"/>
      <c r="L52" s="412"/>
      <c r="M52" s="414"/>
      <c r="N52" s="249"/>
      <c r="O52" s="412"/>
      <c r="P52" s="414"/>
      <c r="Q52" s="249"/>
      <c r="R52" s="412"/>
      <c r="S52" s="413"/>
      <c r="T52" s="414"/>
      <c r="U52" s="412"/>
      <c r="V52" s="413"/>
      <c r="W52" s="414"/>
      <c r="X52" s="419"/>
      <c r="Y52" s="412"/>
      <c r="Z52" s="413"/>
      <c r="AA52" s="244"/>
      <c r="AB52" s="409"/>
      <c r="AC52" s="410"/>
      <c r="AD52" s="421"/>
      <c r="AE52" s="143"/>
      <c r="AF52" s="144"/>
      <c r="AG52" s="144"/>
      <c r="AH52" s="144"/>
      <c r="AI52" s="144"/>
      <c r="AJ52" s="144"/>
      <c r="AK52" s="141"/>
      <c r="AL52" s="141"/>
      <c r="AM52" s="141"/>
      <c r="AN52" s="141"/>
      <c r="AO52" s="141"/>
      <c r="AP52" s="142"/>
    </row>
    <row r="53" spans="2:44" ht="18.75">
      <c r="B53" s="246"/>
      <c r="C53" s="247"/>
      <c r="D53" s="247"/>
      <c r="E53" s="247"/>
      <c r="F53" s="247"/>
      <c r="G53" s="247"/>
      <c r="H53" s="248"/>
      <c r="I53" s="242"/>
      <c r="J53" s="244"/>
      <c r="K53" s="241"/>
      <c r="L53" s="242"/>
      <c r="M53" s="244"/>
      <c r="N53" s="241"/>
      <c r="O53" s="242"/>
      <c r="P53" s="244"/>
      <c r="Q53" s="241"/>
      <c r="R53" s="242"/>
      <c r="S53" s="243"/>
      <c r="T53" s="244"/>
      <c r="U53" s="242"/>
      <c r="V53" s="243"/>
      <c r="W53" s="244"/>
      <c r="X53" s="241"/>
      <c r="Y53" s="242"/>
      <c r="Z53" s="243"/>
      <c r="AA53" s="244"/>
      <c r="AB53" s="242"/>
      <c r="AC53" s="243"/>
      <c r="AD53" s="250"/>
      <c r="AE53" s="143"/>
      <c r="AF53" s="144"/>
      <c r="AG53" s="144"/>
      <c r="AH53" s="144"/>
      <c r="AI53" s="144"/>
      <c r="AJ53" s="144"/>
      <c r="AK53" s="141"/>
      <c r="AL53" s="141"/>
      <c r="AM53" s="141"/>
      <c r="AN53" s="141"/>
      <c r="AO53" s="141"/>
      <c r="AP53" s="142"/>
    </row>
    <row r="54" spans="2:44" ht="18.75">
      <c r="B54" s="247"/>
      <c r="C54" s="247"/>
      <c r="D54" s="247"/>
      <c r="E54" s="247"/>
      <c r="F54" s="247"/>
      <c r="G54" s="247"/>
      <c r="H54" s="247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52"/>
      <c r="AF54" s="144"/>
      <c r="AG54" s="144"/>
      <c r="AH54" s="144"/>
      <c r="AI54" s="144"/>
      <c r="AJ54" s="144"/>
      <c r="AK54" s="141"/>
      <c r="AL54" s="141"/>
      <c r="AM54" s="141"/>
      <c r="AN54" s="141"/>
      <c r="AO54" s="141"/>
      <c r="AP54" s="142"/>
    </row>
    <row r="55" spans="2:44" ht="18.75">
      <c r="B55" s="247"/>
      <c r="C55" s="247"/>
      <c r="D55" s="247"/>
      <c r="E55" s="247"/>
      <c r="F55" s="247"/>
      <c r="G55" s="247"/>
      <c r="H55" s="247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52"/>
      <c r="AF55" s="144"/>
      <c r="AG55" s="144"/>
      <c r="AH55" s="144"/>
      <c r="AI55" s="144"/>
      <c r="AJ55" s="144"/>
      <c r="AK55" s="141"/>
      <c r="AL55" s="141"/>
      <c r="AM55" s="141"/>
      <c r="AN55" s="141"/>
      <c r="AO55" s="141"/>
      <c r="AP55" s="142"/>
    </row>
    <row r="56" spans="2:44" ht="18.75">
      <c r="B56" s="251"/>
      <c r="C56" s="251"/>
      <c r="D56" s="251"/>
      <c r="E56" s="251"/>
      <c r="F56" s="251"/>
      <c r="G56" s="251"/>
      <c r="H56" s="425" t="s">
        <v>478</v>
      </c>
      <c r="I56" s="425"/>
      <c r="J56" s="425"/>
      <c r="K56" s="425"/>
      <c r="L56" s="425"/>
      <c r="M56" s="42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  <c r="AE56" s="252"/>
      <c r="AF56" s="144"/>
      <c r="AG56" s="144"/>
      <c r="AH56" s="144"/>
      <c r="AI56" s="144"/>
      <c r="AJ56" s="144"/>
      <c r="AK56" s="141"/>
      <c r="AL56" s="141"/>
      <c r="AM56" s="141"/>
      <c r="AN56" s="141"/>
      <c r="AO56" s="141"/>
      <c r="AP56" s="142"/>
    </row>
    <row r="57" spans="2:44" ht="18.75" customHeight="1">
      <c r="B57" s="251"/>
      <c r="C57" s="251"/>
      <c r="D57" s="251"/>
      <c r="E57" s="251"/>
      <c r="F57" s="251"/>
      <c r="G57" s="251"/>
      <c r="H57" s="359" t="s">
        <v>479</v>
      </c>
      <c r="I57" s="359"/>
      <c r="J57" s="359"/>
      <c r="K57" s="359"/>
      <c r="L57" s="359"/>
      <c r="M57" s="359"/>
      <c r="N57" s="359"/>
      <c r="O57" s="359"/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5"/>
      <c r="AB57" s="245"/>
      <c r="AC57" s="245"/>
      <c r="AD57" s="245"/>
      <c r="AE57" s="252"/>
      <c r="AF57" s="144"/>
      <c r="AG57" s="144"/>
      <c r="AH57" s="144"/>
      <c r="AI57" s="144"/>
      <c r="AJ57" s="144"/>
      <c r="AK57" s="141"/>
      <c r="AL57" s="141"/>
      <c r="AM57" s="141"/>
      <c r="AN57" s="141"/>
      <c r="AO57" s="141"/>
      <c r="AP57" s="142"/>
    </row>
    <row r="58" spans="2:44" ht="18.75">
      <c r="B58" s="251"/>
      <c r="C58" s="251"/>
      <c r="D58" s="251"/>
      <c r="E58" s="251"/>
      <c r="F58" s="251"/>
      <c r="G58" s="251"/>
      <c r="H58" s="359" t="s">
        <v>475</v>
      </c>
      <c r="I58" s="359"/>
      <c r="J58" s="359"/>
      <c r="K58" s="359"/>
      <c r="L58" s="359"/>
      <c r="M58" s="359"/>
      <c r="N58" s="359"/>
      <c r="O58" s="359"/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  <c r="AB58" s="245"/>
      <c r="AC58" s="245"/>
      <c r="AD58" s="245"/>
      <c r="AE58" s="252"/>
      <c r="AF58" s="144"/>
      <c r="AG58" s="144"/>
      <c r="AH58" s="144"/>
      <c r="AI58" s="144"/>
      <c r="AJ58" s="144"/>
      <c r="AK58" s="141"/>
      <c r="AL58" s="141"/>
      <c r="AM58" s="141"/>
      <c r="AN58" s="141"/>
      <c r="AO58" s="141"/>
      <c r="AP58" s="142"/>
    </row>
    <row r="59" spans="2:44" ht="18.75">
      <c r="B59" s="358" t="s">
        <v>447</v>
      </c>
      <c r="C59" s="425"/>
      <c r="D59" s="425"/>
      <c r="E59" s="425"/>
      <c r="F59" s="425"/>
      <c r="G59" s="425"/>
      <c r="H59" s="426"/>
      <c r="I59" s="427"/>
      <c r="J59" s="427"/>
      <c r="K59" s="427"/>
      <c r="L59" s="427"/>
      <c r="M59" s="427"/>
      <c r="N59" s="427"/>
      <c r="O59" s="427"/>
      <c r="P59" s="427"/>
      <c r="Q59" s="427"/>
      <c r="R59" s="427"/>
      <c r="S59" s="427"/>
      <c r="T59" s="427"/>
      <c r="U59" s="427"/>
      <c r="V59" s="427"/>
      <c r="W59" s="427"/>
      <c r="X59" s="369"/>
      <c r="Y59" s="373"/>
      <c r="Z59" s="374"/>
      <c r="AA59" s="375"/>
      <c r="AB59" s="379"/>
      <c r="AC59" s="380"/>
      <c r="AD59" s="381"/>
      <c r="AE59" s="136"/>
      <c r="AF59" s="137"/>
      <c r="AG59" s="137"/>
      <c r="AH59" s="137"/>
      <c r="AI59" s="137"/>
      <c r="AJ59" s="137"/>
      <c r="AK59" s="137"/>
      <c r="AL59" s="137"/>
      <c r="AM59" s="137"/>
      <c r="AN59" s="137"/>
      <c r="AO59" s="137"/>
      <c r="AP59" s="138"/>
    </row>
    <row r="60" spans="2:44" ht="18.75">
      <c r="B60" s="416"/>
      <c r="C60" s="417"/>
      <c r="D60" s="417"/>
      <c r="E60" s="417"/>
      <c r="F60" s="417"/>
      <c r="G60" s="417"/>
      <c r="H60" s="418"/>
      <c r="I60" s="362"/>
      <c r="J60" s="362"/>
      <c r="K60" s="362"/>
      <c r="L60" s="362"/>
      <c r="M60" s="362"/>
      <c r="N60" s="362"/>
      <c r="O60" s="362"/>
      <c r="P60" s="362"/>
      <c r="Q60" s="362"/>
      <c r="R60" s="362"/>
      <c r="S60" s="362"/>
      <c r="T60" s="362"/>
      <c r="U60" s="367"/>
      <c r="V60" s="367"/>
      <c r="W60" s="367"/>
      <c r="X60" s="369"/>
      <c r="Y60" s="373"/>
      <c r="Z60" s="374"/>
      <c r="AA60" s="375"/>
      <c r="AB60" s="379"/>
      <c r="AC60" s="380"/>
      <c r="AD60" s="381"/>
      <c r="AE60" s="140"/>
      <c r="AF60" s="141"/>
      <c r="AG60" s="141"/>
      <c r="AH60" s="141"/>
      <c r="AI60" s="141"/>
      <c r="AJ60" s="141"/>
      <c r="AK60" s="141"/>
      <c r="AL60" s="141"/>
      <c r="AM60" s="141"/>
      <c r="AN60" s="141"/>
      <c r="AO60" s="141"/>
      <c r="AP60" s="142"/>
    </row>
    <row r="61" spans="2:44" ht="18" customHeight="1">
      <c r="B61" s="385" t="s">
        <v>426</v>
      </c>
      <c r="C61" s="386"/>
      <c r="D61" s="386"/>
      <c r="E61" s="386"/>
      <c r="F61" s="386"/>
      <c r="G61" s="386"/>
      <c r="H61" s="387"/>
      <c r="I61" s="361">
        <f>+L61*O61</f>
        <v>279</v>
      </c>
      <c r="J61" s="361"/>
      <c r="K61" s="361"/>
      <c r="L61" s="361">
        <v>5.58</v>
      </c>
      <c r="M61" s="361"/>
      <c r="N61" s="361"/>
      <c r="O61" s="361">
        <v>50</v>
      </c>
      <c r="P61" s="361"/>
      <c r="Q61" s="361"/>
      <c r="R61" s="361">
        <v>0.4</v>
      </c>
      <c r="S61" s="361"/>
      <c r="T61" s="361"/>
      <c r="U61" s="361">
        <f>+I61*R61</f>
        <v>111.60000000000001</v>
      </c>
      <c r="V61" s="361"/>
      <c r="W61" s="361"/>
      <c r="X61" s="368">
        <v>1</v>
      </c>
      <c r="Y61" s="370" t="s">
        <v>17</v>
      </c>
      <c r="Z61" s="371"/>
      <c r="AA61" s="372"/>
      <c r="AB61" s="376">
        <f>+U61*X61</f>
        <v>111.60000000000001</v>
      </c>
      <c r="AC61" s="377"/>
      <c r="AD61" s="378"/>
      <c r="AE61" s="136"/>
      <c r="AF61" s="137"/>
      <c r="AG61" s="137"/>
      <c r="AH61" s="137"/>
      <c r="AI61" s="137"/>
      <c r="AJ61" s="137"/>
      <c r="AK61" s="137"/>
      <c r="AL61" s="137"/>
      <c r="AM61" s="137"/>
      <c r="AN61" s="137"/>
      <c r="AO61" s="137"/>
      <c r="AP61" s="138"/>
    </row>
    <row r="62" spans="2:44" ht="18.75">
      <c r="B62" s="388"/>
      <c r="C62" s="389"/>
      <c r="D62" s="389"/>
      <c r="E62" s="389"/>
      <c r="F62" s="389"/>
      <c r="G62" s="389"/>
      <c r="H62" s="390"/>
      <c r="I62" s="362"/>
      <c r="J62" s="362"/>
      <c r="K62" s="362"/>
      <c r="L62" s="362"/>
      <c r="M62" s="362"/>
      <c r="N62" s="362"/>
      <c r="O62" s="362"/>
      <c r="P62" s="362"/>
      <c r="Q62" s="362"/>
      <c r="R62" s="362"/>
      <c r="S62" s="362"/>
      <c r="T62" s="362"/>
      <c r="U62" s="367"/>
      <c r="V62" s="367"/>
      <c r="W62" s="367"/>
      <c r="X62" s="369"/>
      <c r="Y62" s="373"/>
      <c r="Z62" s="374"/>
      <c r="AA62" s="375"/>
      <c r="AB62" s="379"/>
      <c r="AC62" s="380"/>
      <c r="AD62" s="381"/>
      <c r="AE62" s="140"/>
      <c r="AF62" s="141"/>
      <c r="AG62" s="141"/>
      <c r="AH62" s="141"/>
      <c r="AI62" s="141"/>
      <c r="AJ62" s="141"/>
      <c r="AK62" s="141"/>
      <c r="AL62" s="141"/>
      <c r="AM62" s="141"/>
      <c r="AN62" s="141"/>
      <c r="AO62" s="141"/>
      <c r="AP62" s="142"/>
    </row>
    <row r="63" spans="2:44" ht="18" customHeight="1">
      <c r="B63" s="385" t="s">
        <v>427</v>
      </c>
      <c r="C63" s="386"/>
      <c r="D63" s="386"/>
      <c r="E63" s="386"/>
      <c r="F63" s="386"/>
      <c r="G63" s="386"/>
      <c r="H63" s="387"/>
      <c r="I63" s="361">
        <f t="shared" ref="I63" si="42">+L63*O63</f>
        <v>195</v>
      </c>
      <c r="J63" s="361"/>
      <c r="K63" s="361"/>
      <c r="L63" s="361">
        <v>3.9</v>
      </c>
      <c r="M63" s="361"/>
      <c r="N63" s="361"/>
      <c r="O63" s="361">
        <v>50</v>
      </c>
      <c r="P63" s="361"/>
      <c r="Q63" s="361"/>
      <c r="R63" s="361">
        <v>0.4</v>
      </c>
      <c r="S63" s="361"/>
      <c r="T63" s="361"/>
      <c r="U63" s="361">
        <f t="shared" ref="U63" si="43">+I63*R63</f>
        <v>78</v>
      </c>
      <c r="V63" s="361"/>
      <c r="W63" s="361"/>
      <c r="X63" s="368">
        <v>1</v>
      </c>
      <c r="Y63" s="370" t="s">
        <v>17</v>
      </c>
      <c r="Z63" s="371"/>
      <c r="AA63" s="372"/>
      <c r="AB63" s="376">
        <f t="shared" ref="AB63" si="44">+U63*X63</f>
        <v>78</v>
      </c>
      <c r="AC63" s="377"/>
      <c r="AD63" s="378"/>
      <c r="AE63" s="143"/>
      <c r="AF63" s="144"/>
      <c r="AG63" s="144"/>
      <c r="AH63" s="144"/>
      <c r="AI63" s="144"/>
      <c r="AJ63" s="144"/>
      <c r="AK63" s="141"/>
      <c r="AL63" s="141"/>
      <c r="AM63" s="141"/>
      <c r="AN63" s="141"/>
      <c r="AO63" s="141"/>
      <c r="AP63" s="142"/>
    </row>
    <row r="64" spans="2:44" ht="18.75">
      <c r="B64" s="388"/>
      <c r="C64" s="389"/>
      <c r="D64" s="389"/>
      <c r="E64" s="389"/>
      <c r="F64" s="389"/>
      <c r="G64" s="389"/>
      <c r="H64" s="390"/>
      <c r="I64" s="362"/>
      <c r="J64" s="362"/>
      <c r="K64" s="362"/>
      <c r="L64" s="362"/>
      <c r="M64" s="362"/>
      <c r="N64" s="362"/>
      <c r="O64" s="362"/>
      <c r="P64" s="362"/>
      <c r="Q64" s="362"/>
      <c r="R64" s="362"/>
      <c r="S64" s="362"/>
      <c r="T64" s="362"/>
      <c r="U64" s="367"/>
      <c r="V64" s="367"/>
      <c r="W64" s="367"/>
      <c r="X64" s="369"/>
      <c r="Y64" s="373"/>
      <c r="Z64" s="374"/>
      <c r="AA64" s="375"/>
      <c r="AB64" s="379"/>
      <c r="AC64" s="380"/>
      <c r="AD64" s="381"/>
      <c r="AE64" s="143"/>
      <c r="AF64" s="144"/>
      <c r="AG64" s="144"/>
      <c r="AH64" s="144"/>
      <c r="AI64" s="144"/>
      <c r="AJ64" s="144"/>
      <c r="AK64" s="141"/>
      <c r="AL64" s="141"/>
      <c r="AM64" s="141"/>
      <c r="AO64" s="141"/>
      <c r="AP64" s="142"/>
      <c r="AR64" s="120">
        <f>35*29.26*300</f>
        <v>307230.00000000006</v>
      </c>
    </row>
    <row r="65" spans="2:42" ht="18" customHeight="1">
      <c r="B65" s="385" t="s">
        <v>428</v>
      </c>
      <c r="C65" s="386"/>
      <c r="D65" s="386"/>
      <c r="E65" s="386"/>
      <c r="F65" s="386"/>
      <c r="G65" s="386"/>
      <c r="H65" s="387"/>
      <c r="I65" s="361">
        <f t="shared" ref="I65" si="45">+L65*O65</f>
        <v>225</v>
      </c>
      <c r="J65" s="361"/>
      <c r="K65" s="361"/>
      <c r="L65" s="361">
        <v>4.5</v>
      </c>
      <c r="M65" s="361"/>
      <c r="N65" s="361"/>
      <c r="O65" s="361">
        <v>50</v>
      </c>
      <c r="P65" s="361"/>
      <c r="Q65" s="361"/>
      <c r="R65" s="361">
        <v>0.4</v>
      </c>
      <c r="S65" s="361"/>
      <c r="T65" s="361"/>
      <c r="U65" s="361">
        <f t="shared" ref="U65" si="46">+I65*R65</f>
        <v>90</v>
      </c>
      <c r="V65" s="361"/>
      <c r="W65" s="361"/>
      <c r="X65" s="368">
        <v>1</v>
      </c>
      <c r="Y65" s="370" t="s">
        <v>17</v>
      </c>
      <c r="Z65" s="371"/>
      <c r="AA65" s="372"/>
      <c r="AB65" s="376">
        <f t="shared" ref="AB65" si="47">+U65*X65</f>
        <v>90</v>
      </c>
      <c r="AC65" s="377"/>
      <c r="AD65" s="378"/>
      <c r="AE65" s="143"/>
      <c r="AF65" s="144"/>
      <c r="AG65" s="144"/>
      <c r="AH65" s="144"/>
      <c r="AI65" s="144"/>
      <c r="AJ65" s="144"/>
      <c r="AK65" s="141"/>
      <c r="AL65" s="141"/>
      <c r="AM65" s="141"/>
      <c r="AN65" s="141"/>
      <c r="AO65" s="141"/>
      <c r="AP65" s="142"/>
    </row>
    <row r="66" spans="2:42" ht="18.75">
      <c r="B66" s="388"/>
      <c r="C66" s="389"/>
      <c r="D66" s="389"/>
      <c r="E66" s="389"/>
      <c r="F66" s="389"/>
      <c r="G66" s="389"/>
      <c r="H66" s="390"/>
      <c r="I66" s="362"/>
      <c r="J66" s="362"/>
      <c r="K66" s="362"/>
      <c r="L66" s="362"/>
      <c r="M66" s="362"/>
      <c r="N66" s="362"/>
      <c r="O66" s="362"/>
      <c r="P66" s="362"/>
      <c r="Q66" s="362"/>
      <c r="R66" s="362"/>
      <c r="S66" s="362"/>
      <c r="T66" s="362"/>
      <c r="U66" s="367"/>
      <c r="V66" s="367"/>
      <c r="W66" s="367"/>
      <c r="X66" s="369"/>
      <c r="Y66" s="373"/>
      <c r="Z66" s="374"/>
      <c r="AA66" s="375"/>
      <c r="AB66" s="379"/>
      <c r="AC66" s="380"/>
      <c r="AD66" s="381"/>
      <c r="AE66" s="143"/>
      <c r="AF66" s="144"/>
      <c r="AG66" s="144"/>
      <c r="AH66" s="144"/>
      <c r="AI66" s="144"/>
      <c r="AJ66" s="144"/>
      <c r="AK66" s="141"/>
      <c r="AL66" s="141"/>
      <c r="AM66" s="141"/>
      <c r="AN66" s="141"/>
      <c r="AO66" s="141"/>
      <c r="AP66" s="142"/>
    </row>
    <row r="67" spans="2:42" ht="18" customHeight="1">
      <c r="B67" s="385" t="s">
        <v>429</v>
      </c>
      <c r="C67" s="386"/>
      <c r="D67" s="386"/>
      <c r="E67" s="386"/>
      <c r="F67" s="386"/>
      <c r="G67" s="386"/>
      <c r="H67" s="387"/>
      <c r="I67" s="361">
        <f t="shared" ref="I67" si="48">+L67*O67</f>
        <v>243.00000000000003</v>
      </c>
      <c r="J67" s="361"/>
      <c r="K67" s="361"/>
      <c r="L67" s="361">
        <v>4.8600000000000003</v>
      </c>
      <c r="M67" s="361"/>
      <c r="N67" s="361"/>
      <c r="O67" s="361">
        <v>50</v>
      </c>
      <c r="P67" s="361"/>
      <c r="Q67" s="361"/>
      <c r="R67" s="361">
        <v>0.4</v>
      </c>
      <c r="S67" s="361"/>
      <c r="T67" s="361"/>
      <c r="U67" s="361">
        <f t="shared" ref="U67" si="49">+I67*R67</f>
        <v>97.200000000000017</v>
      </c>
      <c r="V67" s="361"/>
      <c r="W67" s="361"/>
      <c r="X67" s="368">
        <v>1</v>
      </c>
      <c r="Y67" s="370" t="s">
        <v>17</v>
      </c>
      <c r="Z67" s="371"/>
      <c r="AA67" s="372"/>
      <c r="AB67" s="376">
        <f t="shared" ref="AB67" si="50">+U67*X67</f>
        <v>97.200000000000017</v>
      </c>
      <c r="AC67" s="377"/>
      <c r="AD67" s="378"/>
      <c r="AE67" s="143"/>
      <c r="AF67" s="144"/>
      <c r="AG67" s="144"/>
      <c r="AH67" s="144"/>
      <c r="AI67" s="144"/>
      <c r="AJ67" s="144"/>
      <c r="AK67" s="141"/>
      <c r="AL67" s="141"/>
      <c r="AM67" s="141"/>
      <c r="AN67" s="141"/>
      <c r="AO67" s="141"/>
      <c r="AP67" s="142"/>
    </row>
    <row r="68" spans="2:42" ht="18.75">
      <c r="B68" s="388"/>
      <c r="C68" s="389"/>
      <c r="D68" s="389"/>
      <c r="E68" s="389"/>
      <c r="F68" s="389"/>
      <c r="G68" s="389"/>
      <c r="H68" s="390"/>
      <c r="I68" s="362"/>
      <c r="J68" s="362"/>
      <c r="K68" s="362"/>
      <c r="L68" s="362"/>
      <c r="M68" s="362"/>
      <c r="N68" s="362"/>
      <c r="O68" s="362"/>
      <c r="P68" s="362"/>
      <c r="Q68" s="362"/>
      <c r="R68" s="362"/>
      <c r="S68" s="362"/>
      <c r="T68" s="362"/>
      <c r="U68" s="367"/>
      <c r="V68" s="367"/>
      <c r="W68" s="367"/>
      <c r="X68" s="369"/>
      <c r="Y68" s="373"/>
      <c r="Z68" s="374"/>
      <c r="AA68" s="375"/>
      <c r="AB68" s="379"/>
      <c r="AC68" s="380"/>
      <c r="AD68" s="381"/>
      <c r="AE68" s="143"/>
      <c r="AF68" s="144"/>
      <c r="AG68" s="144"/>
      <c r="AH68" s="144"/>
      <c r="AI68" s="144"/>
      <c r="AJ68" s="144"/>
      <c r="AK68" s="141"/>
      <c r="AL68" s="141"/>
      <c r="AM68" s="141"/>
      <c r="AN68" s="141"/>
      <c r="AO68" s="141"/>
      <c r="AP68" s="142"/>
    </row>
    <row r="69" spans="2:42" ht="18" customHeight="1">
      <c r="B69" s="385" t="s">
        <v>430</v>
      </c>
      <c r="C69" s="386"/>
      <c r="D69" s="386"/>
      <c r="E69" s="386"/>
      <c r="F69" s="386"/>
      <c r="G69" s="386"/>
      <c r="H69" s="387"/>
      <c r="I69" s="361">
        <f t="shared" ref="I69" si="51">+L69*O69</f>
        <v>291</v>
      </c>
      <c r="J69" s="361"/>
      <c r="K69" s="361"/>
      <c r="L69" s="361">
        <v>5.82</v>
      </c>
      <c r="M69" s="361"/>
      <c r="N69" s="361"/>
      <c r="O69" s="361">
        <v>50</v>
      </c>
      <c r="P69" s="361"/>
      <c r="Q69" s="361"/>
      <c r="R69" s="361">
        <v>0.4</v>
      </c>
      <c r="S69" s="361"/>
      <c r="T69" s="361"/>
      <c r="U69" s="361">
        <f t="shared" ref="U69" si="52">+I69*R69</f>
        <v>116.4</v>
      </c>
      <c r="V69" s="361"/>
      <c r="W69" s="361"/>
      <c r="X69" s="368">
        <v>1</v>
      </c>
      <c r="Y69" s="370" t="s">
        <v>17</v>
      </c>
      <c r="Z69" s="371"/>
      <c r="AA69" s="372"/>
      <c r="AB69" s="376">
        <f t="shared" ref="AB69" si="53">+U69*X69</f>
        <v>116.4</v>
      </c>
      <c r="AC69" s="377"/>
      <c r="AD69" s="378"/>
      <c r="AE69" s="136"/>
      <c r="AF69" s="137"/>
      <c r="AG69" s="137"/>
      <c r="AH69" s="137"/>
      <c r="AI69" s="137"/>
      <c r="AJ69" s="137"/>
      <c r="AK69" s="137"/>
      <c r="AL69" s="137"/>
      <c r="AM69" s="137"/>
      <c r="AN69" s="137"/>
      <c r="AO69" s="137"/>
      <c r="AP69" s="138"/>
    </row>
    <row r="70" spans="2:42" ht="18.75">
      <c r="B70" s="388"/>
      <c r="C70" s="389"/>
      <c r="D70" s="389"/>
      <c r="E70" s="389"/>
      <c r="F70" s="389"/>
      <c r="G70" s="389"/>
      <c r="H70" s="390"/>
      <c r="I70" s="362"/>
      <c r="J70" s="362"/>
      <c r="K70" s="362"/>
      <c r="L70" s="362"/>
      <c r="M70" s="362"/>
      <c r="N70" s="362"/>
      <c r="O70" s="362"/>
      <c r="P70" s="362"/>
      <c r="Q70" s="362"/>
      <c r="R70" s="362"/>
      <c r="S70" s="362"/>
      <c r="T70" s="362"/>
      <c r="U70" s="367"/>
      <c r="V70" s="367"/>
      <c r="W70" s="367"/>
      <c r="X70" s="369"/>
      <c r="Y70" s="373"/>
      <c r="Z70" s="374"/>
      <c r="AA70" s="375"/>
      <c r="AB70" s="379"/>
      <c r="AC70" s="380"/>
      <c r="AD70" s="381"/>
      <c r="AE70" s="140"/>
      <c r="AF70" s="141"/>
      <c r="AG70" s="141"/>
      <c r="AH70" s="141"/>
      <c r="AI70" s="141"/>
      <c r="AJ70" s="141"/>
      <c r="AK70" s="141"/>
      <c r="AL70" s="141"/>
      <c r="AM70" s="141"/>
      <c r="AN70" s="141"/>
      <c r="AO70" s="141"/>
      <c r="AP70" s="142"/>
    </row>
    <row r="71" spans="2:42" ht="18" customHeight="1">
      <c r="B71" s="385" t="s">
        <v>431</v>
      </c>
      <c r="C71" s="386"/>
      <c r="D71" s="386"/>
      <c r="E71" s="386"/>
      <c r="F71" s="386"/>
      <c r="G71" s="386"/>
      <c r="H71" s="387"/>
      <c r="I71" s="361">
        <f t="shared" ref="I71" si="54">+L71*O71</f>
        <v>302</v>
      </c>
      <c r="J71" s="361"/>
      <c r="K71" s="361"/>
      <c r="L71" s="361">
        <v>6.04</v>
      </c>
      <c r="M71" s="361"/>
      <c r="N71" s="361"/>
      <c r="O71" s="361">
        <v>50</v>
      </c>
      <c r="P71" s="361"/>
      <c r="Q71" s="361"/>
      <c r="R71" s="361">
        <v>0.4</v>
      </c>
      <c r="S71" s="361"/>
      <c r="T71" s="361"/>
      <c r="U71" s="361">
        <f t="shared" ref="U71" si="55">+I71*R71</f>
        <v>120.80000000000001</v>
      </c>
      <c r="V71" s="361"/>
      <c r="W71" s="361"/>
      <c r="X71" s="368">
        <v>1</v>
      </c>
      <c r="Y71" s="370" t="s">
        <v>17</v>
      </c>
      <c r="Z71" s="371"/>
      <c r="AA71" s="372"/>
      <c r="AB71" s="376">
        <f t="shared" ref="AB71" si="56">+U71*X71</f>
        <v>120.80000000000001</v>
      </c>
      <c r="AC71" s="377"/>
      <c r="AD71" s="378"/>
      <c r="AE71" s="143"/>
      <c r="AF71" s="144"/>
      <c r="AG71" s="144"/>
      <c r="AH71" s="144"/>
      <c r="AI71" s="144"/>
      <c r="AJ71" s="144"/>
      <c r="AK71" s="141"/>
      <c r="AL71" s="141"/>
      <c r="AM71" s="141"/>
      <c r="AN71" s="141"/>
      <c r="AO71" s="141"/>
      <c r="AP71" s="142"/>
    </row>
    <row r="72" spans="2:42" ht="18.75">
      <c r="B72" s="388"/>
      <c r="C72" s="389"/>
      <c r="D72" s="389"/>
      <c r="E72" s="389"/>
      <c r="F72" s="389"/>
      <c r="G72" s="389"/>
      <c r="H72" s="390"/>
      <c r="I72" s="362"/>
      <c r="J72" s="362"/>
      <c r="K72" s="362"/>
      <c r="L72" s="362"/>
      <c r="M72" s="362"/>
      <c r="N72" s="362"/>
      <c r="O72" s="362"/>
      <c r="P72" s="362"/>
      <c r="Q72" s="362"/>
      <c r="R72" s="362"/>
      <c r="S72" s="362"/>
      <c r="T72" s="362"/>
      <c r="U72" s="367"/>
      <c r="V72" s="367"/>
      <c r="W72" s="367"/>
      <c r="X72" s="369"/>
      <c r="Y72" s="373"/>
      <c r="Z72" s="374"/>
      <c r="AA72" s="375"/>
      <c r="AB72" s="379"/>
      <c r="AC72" s="380"/>
      <c r="AD72" s="381"/>
      <c r="AE72" s="143"/>
      <c r="AF72" s="144"/>
      <c r="AG72" s="144"/>
      <c r="AH72" s="144"/>
      <c r="AI72" s="144"/>
      <c r="AJ72" s="144"/>
      <c r="AK72" s="141"/>
      <c r="AL72" s="141"/>
      <c r="AM72" s="141"/>
      <c r="AN72" s="141"/>
      <c r="AO72" s="141"/>
      <c r="AP72" s="142"/>
    </row>
    <row r="73" spans="2:42" ht="18" customHeight="1">
      <c r="B73" s="385" t="s">
        <v>432</v>
      </c>
      <c r="C73" s="386"/>
      <c r="D73" s="386"/>
      <c r="E73" s="386"/>
      <c r="F73" s="386"/>
      <c r="G73" s="386"/>
      <c r="H73" s="387"/>
      <c r="I73" s="361">
        <f t="shared" ref="I73" si="57">+L73*O73</f>
        <v>352.5</v>
      </c>
      <c r="J73" s="361"/>
      <c r="K73" s="361"/>
      <c r="L73" s="361">
        <v>7.05</v>
      </c>
      <c r="M73" s="361"/>
      <c r="N73" s="361"/>
      <c r="O73" s="361">
        <v>50</v>
      </c>
      <c r="P73" s="361"/>
      <c r="Q73" s="361"/>
      <c r="R73" s="361">
        <v>0.4</v>
      </c>
      <c r="S73" s="361"/>
      <c r="T73" s="361"/>
      <c r="U73" s="361">
        <f t="shared" ref="U73" si="58">+I73*R73</f>
        <v>141</v>
      </c>
      <c r="V73" s="361"/>
      <c r="W73" s="361"/>
      <c r="X73" s="368">
        <v>1</v>
      </c>
      <c r="Y73" s="370" t="s">
        <v>17</v>
      </c>
      <c r="Z73" s="371"/>
      <c r="AA73" s="372"/>
      <c r="AB73" s="376">
        <f t="shared" ref="AB73" si="59">+U73*X73</f>
        <v>141</v>
      </c>
      <c r="AC73" s="377"/>
      <c r="AD73" s="378"/>
      <c r="AE73" s="143"/>
      <c r="AF73" s="144"/>
      <c r="AG73" s="144"/>
      <c r="AH73" s="144"/>
      <c r="AI73" s="144"/>
      <c r="AJ73" s="144"/>
      <c r="AK73" s="141"/>
      <c r="AL73" s="141"/>
      <c r="AM73" s="141"/>
      <c r="AN73" s="141"/>
      <c r="AO73" s="141"/>
      <c r="AP73" s="142"/>
    </row>
    <row r="74" spans="2:42" ht="18.75">
      <c r="B74" s="388"/>
      <c r="C74" s="389"/>
      <c r="D74" s="389"/>
      <c r="E74" s="389"/>
      <c r="F74" s="389"/>
      <c r="G74" s="389"/>
      <c r="H74" s="390"/>
      <c r="I74" s="362"/>
      <c r="J74" s="362"/>
      <c r="K74" s="362"/>
      <c r="L74" s="362"/>
      <c r="M74" s="362"/>
      <c r="N74" s="362"/>
      <c r="O74" s="362"/>
      <c r="P74" s="362"/>
      <c r="Q74" s="362"/>
      <c r="R74" s="362"/>
      <c r="S74" s="362"/>
      <c r="T74" s="362"/>
      <c r="U74" s="367"/>
      <c r="V74" s="367"/>
      <c r="W74" s="367"/>
      <c r="X74" s="369"/>
      <c r="Y74" s="373"/>
      <c r="Z74" s="374"/>
      <c r="AA74" s="375"/>
      <c r="AB74" s="379"/>
      <c r="AC74" s="380"/>
      <c r="AD74" s="381"/>
      <c r="AE74" s="143"/>
      <c r="AF74" s="144"/>
      <c r="AG74" s="144"/>
      <c r="AH74" s="144"/>
      <c r="AI74" s="144"/>
      <c r="AJ74" s="144"/>
      <c r="AK74" s="141"/>
      <c r="AL74" s="141"/>
      <c r="AM74" s="141"/>
      <c r="AN74" s="141"/>
      <c r="AO74" s="141"/>
      <c r="AP74" s="142"/>
    </row>
    <row r="75" spans="2:42" ht="18.75">
      <c r="B75" s="385" t="s">
        <v>433</v>
      </c>
      <c r="C75" s="386"/>
      <c r="D75" s="386"/>
      <c r="E75" s="386"/>
      <c r="F75" s="386"/>
      <c r="G75" s="386"/>
      <c r="H75" s="387"/>
      <c r="I75" s="361">
        <f t="shared" ref="I75" si="60">+L75*O75</f>
        <v>304.5</v>
      </c>
      <c r="J75" s="361"/>
      <c r="K75" s="361"/>
      <c r="L75" s="361">
        <v>6.09</v>
      </c>
      <c r="M75" s="361"/>
      <c r="N75" s="361"/>
      <c r="O75" s="361">
        <v>50</v>
      </c>
      <c r="P75" s="361"/>
      <c r="Q75" s="361"/>
      <c r="R75" s="361">
        <v>0.4</v>
      </c>
      <c r="S75" s="361"/>
      <c r="T75" s="361"/>
      <c r="U75" s="361">
        <f t="shared" ref="U75" si="61">+I75*R75</f>
        <v>121.80000000000001</v>
      </c>
      <c r="V75" s="361"/>
      <c r="W75" s="361"/>
      <c r="X75" s="368">
        <v>1</v>
      </c>
      <c r="Y75" s="370" t="s">
        <v>17</v>
      </c>
      <c r="Z75" s="371"/>
      <c r="AA75" s="372"/>
      <c r="AB75" s="376">
        <f t="shared" ref="AB75" si="62">+U75*X75</f>
        <v>121.80000000000001</v>
      </c>
      <c r="AC75" s="377"/>
      <c r="AD75" s="378"/>
      <c r="AE75" s="143"/>
      <c r="AF75" s="144"/>
      <c r="AG75" s="144"/>
      <c r="AH75" s="144"/>
      <c r="AI75" s="144"/>
      <c r="AJ75" s="144"/>
      <c r="AK75" s="141"/>
      <c r="AL75" s="141"/>
      <c r="AM75" s="141"/>
      <c r="AN75" s="141"/>
      <c r="AO75" s="141"/>
      <c r="AP75" s="142"/>
    </row>
    <row r="76" spans="2:42" ht="18.75">
      <c r="B76" s="388"/>
      <c r="C76" s="389"/>
      <c r="D76" s="389"/>
      <c r="E76" s="389"/>
      <c r="F76" s="389"/>
      <c r="G76" s="389"/>
      <c r="H76" s="390"/>
      <c r="I76" s="362"/>
      <c r="J76" s="362"/>
      <c r="K76" s="362"/>
      <c r="L76" s="362"/>
      <c r="M76" s="362"/>
      <c r="N76" s="362"/>
      <c r="O76" s="362"/>
      <c r="P76" s="362"/>
      <c r="Q76" s="362"/>
      <c r="R76" s="362"/>
      <c r="S76" s="362"/>
      <c r="T76" s="362"/>
      <c r="U76" s="367"/>
      <c r="V76" s="367"/>
      <c r="W76" s="367"/>
      <c r="X76" s="369"/>
      <c r="Y76" s="373"/>
      <c r="Z76" s="374"/>
      <c r="AA76" s="375"/>
      <c r="AB76" s="379"/>
      <c r="AC76" s="380"/>
      <c r="AD76" s="381"/>
      <c r="AE76" s="143"/>
      <c r="AF76" s="144"/>
      <c r="AG76" s="144"/>
      <c r="AH76" s="144"/>
      <c r="AI76" s="144"/>
      <c r="AJ76" s="144"/>
      <c r="AK76" s="141"/>
      <c r="AL76" s="141"/>
      <c r="AM76" s="141"/>
      <c r="AN76" s="141"/>
      <c r="AO76" s="141"/>
      <c r="AP76" s="142"/>
    </row>
    <row r="77" spans="2:42" ht="18.75">
      <c r="B77" s="385" t="s">
        <v>434</v>
      </c>
      <c r="C77" s="386"/>
      <c r="D77" s="386"/>
      <c r="E77" s="386"/>
      <c r="F77" s="386"/>
      <c r="G77" s="386"/>
      <c r="H77" s="387"/>
      <c r="I77" s="361">
        <f t="shared" ref="I77" si="63">+L77*O77</f>
        <v>379.5</v>
      </c>
      <c r="J77" s="361"/>
      <c r="K77" s="361"/>
      <c r="L77" s="361">
        <v>7.59</v>
      </c>
      <c r="M77" s="361"/>
      <c r="N77" s="361"/>
      <c r="O77" s="361">
        <v>50</v>
      </c>
      <c r="P77" s="361"/>
      <c r="Q77" s="361"/>
      <c r="R77" s="361">
        <v>0.4</v>
      </c>
      <c r="S77" s="361"/>
      <c r="T77" s="361"/>
      <c r="U77" s="361">
        <f t="shared" ref="U77" si="64">+I77*R77</f>
        <v>151.80000000000001</v>
      </c>
      <c r="V77" s="361"/>
      <c r="W77" s="361"/>
      <c r="X77" s="368">
        <v>1</v>
      </c>
      <c r="Y77" s="370" t="s">
        <v>17</v>
      </c>
      <c r="Z77" s="371"/>
      <c r="AA77" s="372"/>
      <c r="AB77" s="376">
        <f t="shared" ref="AB77" si="65">+U77*X77</f>
        <v>151.80000000000001</v>
      </c>
      <c r="AC77" s="377"/>
      <c r="AD77" s="378"/>
      <c r="AE77" s="143"/>
      <c r="AF77" s="144"/>
      <c r="AG77" s="144"/>
      <c r="AH77" s="144"/>
      <c r="AI77" s="144"/>
      <c r="AJ77" s="144"/>
      <c r="AK77" s="141"/>
      <c r="AL77" s="141"/>
      <c r="AM77" s="141"/>
      <c r="AN77" s="141"/>
      <c r="AO77" s="141"/>
      <c r="AP77" s="142"/>
    </row>
    <row r="78" spans="2:42" ht="18.75">
      <c r="B78" s="388"/>
      <c r="C78" s="389"/>
      <c r="D78" s="389"/>
      <c r="E78" s="389"/>
      <c r="F78" s="389"/>
      <c r="G78" s="389"/>
      <c r="H78" s="390"/>
      <c r="I78" s="362"/>
      <c r="J78" s="362"/>
      <c r="K78" s="362"/>
      <c r="L78" s="362"/>
      <c r="M78" s="362"/>
      <c r="N78" s="362"/>
      <c r="O78" s="362"/>
      <c r="P78" s="362"/>
      <c r="Q78" s="362"/>
      <c r="R78" s="362"/>
      <c r="S78" s="362"/>
      <c r="T78" s="362"/>
      <c r="U78" s="367"/>
      <c r="V78" s="367"/>
      <c r="W78" s="367"/>
      <c r="X78" s="369"/>
      <c r="Y78" s="373"/>
      <c r="Z78" s="374"/>
      <c r="AA78" s="375"/>
      <c r="AB78" s="379"/>
      <c r="AC78" s="380"/>
      <c r="AD78" s="381"/>
      <c r="AE78" s="143"/>
      <c r="AF78" s="144"/>
      <c r="AG78" s="144"/>
      <c r="AH78" s="144"/>
      <c r="AI78" s="144"/>
      <c r="AJ78" s="144"/>
      <c r="AK78" s="141"/>
      <c r="AL78" s="141"/>
      <c r="AM78" s="141"/>
      <c r="AN78" s="141"/>
      <c r="AO78" s="141"/>
      <c r="AP78" s="142"/>
    </row>
    <row r="79" spans="2:42" ht="18.75">
      <c r="B79" s="385" t="s">
        <v>435</v>
      </c>
      <c r="C79" s="386"/>
      <c r="D79" s="386"/>
      <c r="E79" s="386"/>
      <c r="F79" s="386"/>
      <c r="G79" s="386"/>
      <c r="H79" s="387"/>
      <c r="I79" s="361">
        <f t="shared" ref="I79" si="66">+L79*O79</f>
        <v>378</v>
      </c>
      <c r="J79" s="361"/>
      <c r="K79" s="361"/>
      <c r="L79" s="361">
        <v>7.56</v>
      </c>
      <c r="M79" s="361"/>
      <c r="N79" s="361"/>
      <c r="O79" s="361">
        <v>50</v>
      </c>
      <c r="P79" s="361"/>
      <c r="Q79" s="361"/>
      <c r="R79" s="361">
        <v>0.4</v>
      </c>
      <c r="S79" s="361"/>
      <c r="T79" s="361"/>
      <c r="U79" s="361">
        <f t="shared" ref="U79" si="67">+I79*R79</f>
        <v>151.20000000000002</v>
      </c>
      <c r="V79" s="361"/>
      <c r="W79" s="361"/>
      <c r="X79" s="368">
        <v>1</v>
      </c>
      <c r="Y79" s="370" t="s">
        <v>17</v>
      </c>
      <c r="Z79" s="371"/>
      <c r="AA79" s="372"/>
      <c r="AB79" s="376">
        <f t="shared" ref="AB79" si="68">+U79*X79</f>
        <v>151.20000000000002</v>
      </c>
      <c r="AC79" s="377"/>
      <c r="AD79" s="378"/>
      <c r="AE79" s="143"/>
      <c r="AF79" s="144"/>
      <c r="AG79" s="144"/>
      <c r="AH79" s="144"/>
      <c r="AI79" s="144"/>
      <c r="AJ79" s="144"/>
      <c r="AK79" s="141"/>
      <c r="AL79" s="141"/>
      <c r="AM79" s="141"/>
      <c r="AN79" s="141"/>
      <c r="AO79" s="141"/>
      <c r="AP79" s="142"/>
    </row>
    <row r="80" spans="2:42" ht="18.75">
      <c r="B80" s="388"/>
      <c r="C80" s="389"/>
      <c r="D80" s="389"/>
      <c r="E80" s="389"/>
      <c r="F80" s="389"/>
      <c r="G80" s="389"/>
      <c r="H80" s="390"/>
      <c r="I80" s="362"/>
      <c r="J80" s="362"/>
      <c r="K80" s="362"/>
      <c r="L80" s="362"/>
      <c r="M80" s="362"/>
      <c r="N80" s="362"/>
      <c r="O80" s="362"/>
      <c r="P80" s="362"/>
      <c r="Q80" s="362"/>
      <c r="R80" s="362"/>
      <c r="S80" s="362"/>
      <c r="T80" s="362"/>
      <c r="U80" s="367"/>
      <c r="V80" s="367"/>
      <c r="W80" s="367"/>
      <c r="X80" s="369"/>
      <c r="Y80" s="373"/>
      <c r="Z80" s="374"/>
      <c r="AA80" s="375"/>
      <c r="AB80" s="379"/>
      <c r="AC80" s="380"/>
      <c r="AD80" s="381"/>
      <c r="AE80" s="143"/>
      <c r="AF80" s="144"/>
      <c r="AG80" s="144"/>
      <c r="AH80" s="144"/>
      <c r="AI80" s="144"/>
      <c r="AJ80" s="144"/>
      <c r="AK80" s="141"/>
      <c r="AL80" s="141"/>
      <c r="AM80" s="141"/>
      <c r="AN80" s="141"/>
      <c r="AO80" s="141"/>
      <c r="AP80" s="142"/>
    </row>
    <row r="81" spans="2:42" ht="18.75">
      <c r="B81" s="385" t="s">
        <v>436</v>
      </c>
      <c r="C81" s="386"/>
      <c r="D81" s="386"/>
      <c r="E81" s="386"/>
      <c r="F81" s="386"/>
      <c r="G81" s="386"/>
      <c r="H81" s="387"/>
      <c r="I81" s="361">
        <f t="shared" ref="I81" si="69">+L81*O81</f>
        <v>422</v>
      </c>
      <c r="J81" s="361"/>
      <c r="K81" s="361"/>
      <c r="L81" s="361">
        <v>8.44</v>
      </c>
      <c r="M81" s="361"/>
      <c r="N81" s="361"/>
      <c r="O81" s="361">
        <v>50</v>
      </c>
      <c r="P81" s="361"/>
      <c r="Q81" s="361"/>
      <c r="R81" s="361">
        <v>0.4</v>
      </c>
      <c r="S81" s="361"/>
      <c r="T81" s="361"/>
      <c r="U81" s="361">
        <f t="shared" ref="U81" si="70">+I81*R81</f>
        <v>168.8</v>
      </c>
      <c r="V81" s="361"/>
      <c r="W81" s="361"/>
      <c r="X81" s="368">
        <v>1</v>
      </c>
      <c r="Y81" s="370" t="s">
        <v>17</v>
      </c>
      <c r="Z81" s="371"/>
      <c r="AA81" s="372"/>
      <c r="AB81" s="376">
        <f t="shared" ref="AB81" si="71">+U81*X81</f>
        <v>168.8</v>
      </c>
      <c r="AC81" s="377"/>
      <c r="AD81" s="378"/>
      <c r="AE81" s="143"/>
      <c r="AF81" s="144"/>
      <c r="AG81" s="144"/>
      <c r="AH81" s="144"/>
      <c r="AI81" s="144"/>
      <c r="AJ81" s="144"/>
      <c r="AK81" s="141"/>
      <c r="AL81" s="141"/>
      <c r="AM81" s="141"/>
      <c r="AN81" s="141"/>
      <c r="AO81" s="141"/>
      <c r="AP81" s="142"/>
    </row>
    <row r="82" spans="2:42" ht="18.75">
      <c r="B82" s="388"/>
      <c r="C82" s="389"/>
      <c r="D82" s="389"/>
      <c r="E82" s="389"/>
      <c r="F82" s="389"/>
      <c r="G82" s="389"/>
      <c r="H82" s="390"/>
      <c r="I82" s="362"/>
      <c r="J82" s="362"/>
      <c r="K82" s="362"/>
      <c r="L82" s="362"/>
      <c r="M82" s="362"/>
      <c r="N82" s="362"/>
      <c r="O82" s="362"/>
      <c r="P82" s="362"/>
      <c r="Q82" s="362"/>
      <c r="R82" s="362"/>
      <c r="S82" s="362"/>
      <c r="T82" s="362"/>
      <c r="U82" s="367"/>
      <c r="V82" s="367"/>
      <c r="W82" s="367"/>
      <c r="X82" s="369"/>
      <c r="Y82" s="373"/>
      <c r="Z82" s="374"/>
      <c r="AA82" s="375"/>
      <c r="AB82" s="379"/>
      <c r="AC82" s="380"/>
      <c r="AD82" s="381"/>
      <c r="AE82" s="143"/>
      <c r="AF82" s="144"/>
      <c r="AG82" s="144"/>
      <c r="AH82" s="144"/>
      <c r="AI82" s="144"/>
      <c r="AJ82" s="144"/>
      <c r="AK82" s="141"/>
      <c r="AL82" s="141"/>
      <c r="AM82" s="141"/>
      <c r="AN82" s="141"/>
      <c r="AO82" s="141"/>
      <c r="AP82" s="142"/>
    </row>
    <row r="83" spans="2:42" ht="18.75">
      <c r="B83" s="385" t="s">
        <v>437</v>
      </c>
      <c r="C83" s="386"/>
      <c r="D83" s="386"/>
      <c r="E83" s="386"/>
      <c r="F83" s="386"/>
      <c r="G83" s="386"/>
      <c r="H83" s="387"/>
      <c r="I83" s="361">
        <f t="shared" ref="I83" si="72">+L83*O83</f>
        <v>382</v>
      </c>
      <c r="J83" s="361"/>
      <c r="K83" s="361"/>
      <c r="L83" s="361">
        <v>7.64</v>
      </c>
      <c r="M83" s="361"/>
      <c r="N83" s="361"/>
      <c r="O83" s="361">
        <v>50</v>
      </c>
      <c r="P83" s="361"/>
      <c r="Q83" s="361"/>
      <c r="R83" s="361">
        <v>0.4</v>
      </c>
      <c r="S83" s="361"/>
      <c r="T83" s="361"/>
      <c r="U83" s="361">
        <f t="shared" ref="U83" si="73">+I83*R83</f>
        <v>152.80000000000001</v>
      </c>
      <c r="V83" s="361"/>
      <c r="W83" s="361"/>
      <c r="X83" s="368">
        <v>1</v>
      </c>
      <c r="Y83" s="370" t="s">
        <v>17</v>
      </c>
      <c r="Z83" s="371"/>
      <c r="AA83" s="372"/>
      <c r="AB83" s="376">
        <f t="shared" ref="AB83" si="74">+U83*X83</f>
        <v>152.80000000000001</v>
      </c>
      <c r="AC83" s="377"/>
      <c r="AD83" s="378"/>
      <c r="AE83" s="143"/>
      <c r="AF83" s="144"/>
      <c r="AG83" s="144"/>
      <c r="AH83" s="144"/>
      <c r="AI83" s="144"/>
      <c r="AJ83" s="144"/>
      <c r="AK83" s="141"/>
      <c r="AL83" s="141"/>
      <c r="AM83" s="141"/>
      <c r="AN83" s="141"/>
      <c r="AO83" s="141"/>
      <c r="AP83" s="142"/>
    </row>
    <row r="84" spans="2:42" ht="18.75">
      <c r="B84" s="388"/>
      <c r="C84" s="389"/>
      <c r="D84" s="389"/>
      <c r="E84" s="389"/>
      <c r="F84" s="389"/>
      <c r="G84" s="389"/>
      <c r="H84" s="390"/>
      <c r="I84" s="362"/>
      <c r="J84" s="362"/>
      <c r="K84" s="362"/>
      <c r="L84" s="362"/>
      <c r="M84" s="362"/>
      <c r="N84" s="362"/>
      <c r="O84" s="362"/>
      <c r="P84" s="362"/>
      <c r="Q84" s="362"/>
      <c r="R84" s="362"/>
      <c r="S84" s="362"/>
      <c r="T84" s="362"/>
      <c r="U84" s="367"/>
      <c r="V84" s="367"/>
      <c r="W84" s="367"/>
      <c r="X84" s="369"/>
      <c r="Y84" s="373"/>
      <c r="Z84" s="374"/>
      <c r="AA84" s="375"/>
      <c r="AB84" s="379"/>
      <c r="AC84" s="380"/>
      <c r="AD84" s="381"/>
      <c r="AE84" s="143"/>
      <c r="AF84" s="144"/>
      <c r="AG84" s="144"/>
      <c r="AH84" s="144"/>
      <c r="AI84" s="144"/>
      <c r="AJ84" s="144"/>
      <c r="AK84" s="141"/>
      <c r="AL84" s="141"/>
      <c r="AM84" s="141"/>
      <c r="AN84" s="141"/>
      <c r="AO84" s="141"/>
      <c r="AP84" s="142"/>
    </row>
    <row r="85" spans="2:42" ht="18.75">
      <c r="B85" s="385" t="s">
        <v>438</v>
      </c>
      <c r="C85" s="386"/>
      <c r="D85" s="386"/>
      <c r="E85" s="386"/>
      <c r="F85" s="386"/>
      <c r="G85" s="386"/>
      <c r="H85" s="387"/>
      <c r="I85" s="361">
        <f t="shared" ref="I85" si="75">+L85*O85</f>
        <v>375</v>
      </c>
      <c r="J85" s="361"/>
      <c r="K85" s="361"/>
      <c r="L85" s="361">
        <v>7.5</v>
      </c>
      <c r="M85" s="361"/>
      <c r="N85" s="361"/>
      <c r="O85" s="361">
        <v>50</v>
      </c>
      <c r="P85" s="361"/>
      <c r="Q85" s="361"/>
      <c r="R85" s="361">
        <v>0.4</v>
      </c>
      <c r="S85" s="361"/>
      <c r="T85" s="361"/>
      <c r="U85" s="361">
        <f t="shared" ref="U85" si="76">+I85*R85</f>
        <v>150</v>
      </c>
      <c r="V85" s="361"/>
      <c r="W85" s="361"/>
      <c r="X85" s="368">
        <v>1</v>
      </c>
      <c r="Y85" s="370" t="s">
        <v>17</v>
      </c>
      <c r="Z85" s="371"/>
      <c r="AA85" s="372"/>
      <c r="AB85" s="376">
        <f t="shared" ref="AB85" si="77">+U85*X85</f>
        <v>150</v>
      </c>
      <c r="AC85" s="377"/>
      <c r="AD85" s="378"/>
      <c r="AE85" s="143"/>
      <c r="AF85" s="144"/>
      <c r="AG85" s="144"/>
      <c r="AH85" s="144"/>
      <c r="AI85" s="144"/>
      <c r="AJ85" s="144"/>
      <c r="AK85" s="141"/>
      <c r="AL85" s="141"/>
      <c r="AM85" s="141"/>
      <c r="AN85" s="141"/>
      <c r="AO85" s="141"/>
      <c r="AP85" s="142"/>
    </row>
    <row r="86" spans="2:42" ht="18.75">
      <c r="B86" s="388"/>
      <c r="C86" s="389"/>
      <c r="D86" s="389"/>
      <c r="E86" s="389"/>
      <c r="F86" s="389"/>
      <c r="G86" s="389"/>
      <c r="H86" s="390"/>
      <c r="I86" s="362"/>
      <c r="J86" s="362"/>
      <c r="K86" s="362"/>
      <c r="L86" s="362"/>
      <c r="M86" s="362"/>
      <c r="N86" s="362"/>
      <c r="O86" s="362"/>
      <c r="P86" s="362"/>
      <c r="Q86" s="362"/>
      <c r="R86" s="362"/>
      <c r="S86" s="362"/>
      <c r="T86" s="362"/>
      <c r="U86" s="367"/>
      <c r="V86" s="367"/>
      <c r="W86" s="367"/>
      <c r="X86" s="369"/>
      <c r="Y86" s="373"/>
      <c r="Z86" s="374"/>
      <c r="AA86" s="375"/>
      <c r="AB86" s="379"/>
      <c r="AC86" s="380"/>
      <c r="AD86" s="381"/>
      <c r="AE86" s="143"/>
      <c r="AF86" s="144"/>
      <c r="AG86" s="144"/>
      <c r="AH86" s="144"/>
      <c r="AI86" s="144"/>
      <c r="AJ86" s="144"/>
      <c r="AK86" s="141"/>
      <c r="AL86" s="141"/>
      <c r="AM86" s="141"/>
      <c r="AN86" s="141"/>
      <c r="AO86" s="141"/>
      <c r="AP86" s="142"/>
    </row>
    <row r="87" spans="2:42" ht="18.75">
      <c r="B87" s="385" t="s">
        <v>439</v>
      </c>
      <c r="C87" s="386"/>
      <c r="D87" s="386"/>
      <c r="E87" s="386"/>
      <c r="F87" s="386"/>
      <c r="G87" s="386"/>
      <c r="H87" s="387"/>
      <c r="I87" s="361">
        <f t="shared" ref="I87" si="78">+L87*O87</f>
        <v>324</v>
      </c>
      <c r="J87" s="361"/>
      <c r="K87" s="361"/>
      <c r="L87" s="361">
        <v>6.48</v>
      </c>
      <c r="M87" s="361"/>
      <c r="N87" s="361"/>
      <c r="O87" s="361">
        <v>50</v>
      </c>
      <c r="P87" s="361"/>
      <c r="Q87" s="361"/>
      <c r="R87" s="361">
        <v>0.4</v>
      </c>
      <c r="S87" s="361"/>
      <c r="T87" s="361"/>
      <c r="U87" s="361">
        <f t="shared" ref="U87" si="79">+I87*R87</f>
        <v>129.6</v>
      </c>
      <c r="V87" s="361"/>
      <c r="W87" s="361"/>
      <c r="X87" s="368">
        <v>1</v>
      </c>
      <c r="Y87" s="370" t="s">
        <v>17</v>
      </c>
      <c r="Z87" s="371"/>
      <c r="AA87" s="372"/>
      <c r="AB87" s="376">
        <f t="shared" ref="AB87" si="80">+U87*X87</f>
        <v>129.6</v>
      </c>
      <c r="AC87" s="377"/>
      <c r="AD87" s="378"/>
      <c r="AE87" s="143"/>
      <c r="AF87" s="144"/>
      <c r="AG87" s="144"/>
      <c r="AH87" s="144"/>
      <c r="AI87" s="144"/>
      <c r="AJ87" s="144"/>
      <c r="AK87" s="141"/>
      <c r="AL87" s="141"/>
      <c r="AM87" s="141"/>
      <c r="AN87" s="141"/>
      <c r="AO87" s="141"/>
      <c r="AP87" s="142"/>
    </row>
    <row r="88" spans="2:42" ht="18.75">
      <c r="B88" s="388"/>
      <c r="C88" s="389"/>
      <c r="D88" s="389"/>
      <c r="E88" s="389"/>
      <c r="F88" s="389"/>
      <c r="G88" s="389"/>
      <c r="H88" s="390"/>
      <c r="I88" s="362"/>
      <c r="J88" s="362"/>
      <c r="K88" s="362"/>
      <c r="L88" s="362"/>
      <c r="M88" s="362"/>
      <c r="N88" s="362"/>
      <c r="O88" s="362"/>
      <c r="P88" s="362"/>
      <c r="Q88" s="362"/>
      <c r="R88" s="362"/>
      <c r="S88" s="362"/>
      <c r="T88" s="362"/>
      <c r="U88" s="367"/>
      <c r="V88" s="367"/>
      <c r="W88" s="367"/>
      <c r="X88" s="369"/>
      <c r="Y88" s="373"/>
      <c r="Z88" s="374"/>
      <c r="AA88" s="375"/>
      <c r="AB88" s="379"/>
      <c r="AC88" s="380"/>
      <c r="AD88" s="381"/>
      <c r="AE88" s="143"/>
      <c r="AF88" s="144"/>
      <c r="AG88" s="144"/>
      <c r="AH88" s="144"/>
      <c r="AI88" s="144"/>
      <c r="AJ88" s="144"/>
      <c r="AK88" s="141"/>
      <c r="AL88" s="141"/>
      <c r="AM88" s="141"/>
      <c r="AN88" s="141"/>
      <c r="AO88" s="141"/>
      <c r="AP88" s="142"/>
    </row>
    <row r="89" spans="2:42" ht="18.75">
      <c r="B89" s="385" t="s">
        <v>440</v>
      </c>
      <c r="C89" s="386"/>
      <c r="D89" s="386"/>
      <c r="E89" s="386"/>
      <c r="F89" s="386"/>
      <c r="G89" s="386"/>
      <c r="H89" s="387"/>
      <c r="I89" s="361">
        <f t="shared" ref="I89" si="81">+L89*O89</f>
        <v>299.5</v>
      </c>
      <c r="J89" s="361"/>
      <c r="K89" s="361"/>
      <c r="L89" s="361">
        <v>5.99</v>
      </c>
      <c r="M89" s="361"/>
      <c r="N89" s="361"/>
      <c r="O89" s="361">
        <v>50</v>
      </c>
      <c r="P89" s="361"/>
      <c r="Q89" s="361"/>
      <c r="R89" s="361">
        <v>0.4</v>
      </c>
      <c r="S89" s="361"/>
      <c r="T89" s="361"/>
      <c r="U89" s="361">
        <f t="shared" ref="U89" si="82">+I89*R89</f>
        <v>119.80000000000001</v>
      </c>
      <c r="V89" s="361"/>
      <c r="W89" s="361"/>
      <c r="X89" s="368">
        <v>1</v>
      </c>
      <c r="Y89" s="370" t="s">
        <v>17</v>
      </c>
      <c r="Z89" s="371"/>
      <c r="AA89" s="372"/>
      <c r="AB89" s="376">
        <f t="shared" ref="AB89" si="83">+U89*X89</f>
        <v>119.80000000000001</v>
      </c>
      <c r="AC89" s="377"/>
      <c r="AD89" s="378"/>
      <c r="AE89" s="143"/>
      <c r="AF89" s="144"/>
      <c r="AG89" s="144"/>
      <c r="AH89" s="144"/>
      <c r="AI89" s="144"/>
      <c r="AJ89" s="144"/>
      <c r="AK89" s="141"/>
      <c r="AL89" s="141"/>
      <c r="AM89" s="141"/>
      <c r="AN89" s="141"/>
      <c r="AO89" s="141"/>
      <c r="AP89" s="142"/>
    </row>
    <row r="90" spans="2:42" ht="18.75">
      <c r="B90" s="388"/>
      <c r="C90" s="389"/>
      <c r="D90" s="389"/>
      <c r="E90" s="389"/>
      <c r="F90" s="389"/>
      <c r="G90" s="389"/>
      <c r="H90" s="390"/>
      <c r="I90" s="362"/>
      <c r="J90" s="362"/>
      <c r="K90" s="362"/>
      <c r="L90" s="362"/>
      <c r="M90" s="362"/>
      <c r="N90" s="362"/>
      <c r="O90" s="362"/>
      <c r="P90" s="362"/>
      <c r="Q90" s="362"/>
      <c r="R90" s="362"/>
      <c r="S90" s="362"/>
      <c r="T90" s="362"/>
      <c r="U90" s="367"/>
      <c r="V90" s="367"/>
      <c r="W90" s="367"/>
      <c r="X90" s="369"/>
      <c r="Y90" s="373"/>
      <c r="Z90" s="374"/>
      <c r="AA90" s="375"/>
      <c r="AB90" s="379"/>
      <c r="AC90" s="380"/>
      <c r="AD90" s="381"/>
      <c r="AE90" s="143"/>
      <c r="AF90" s="144"/>
      <c r="AG90" s="144"/>
      <c r="AH90" s="144"/>
      <c r="AI90" s="144"/>
      <c r="AJ90" s="144"/>
      <c r="AK90" s="141"/>
      <c r="AL90" s="141"/>
      <c r="AM90" s="141"/>
      <c r="AN90" s="141"/>
      <c r="AO90" s="141"/>
      <c r="AP90" s="142"/>
    </row>
    <row r="91" spans="2:42" ht="18.75">
      <c r="B91" s="385" t="s">
        <v>441</v>
      </c>
      <c r="C91" s="386"/>
      <c r="D91" s="386"/>
      <c r="E91" s="386"/>
      <c r="F91" s="386"/>
      <c r="G91" s="386"/>
      <c r="H91" s="387"/>
      <c r="I91" s="361">
        <f t="shared" ref="I91" si="84">+L91*O91</f>
        <v>247.5</v>
      </c>
      <c r="J91" s="361"/>
      <c r="K91" s="361"/>
      <c r="L91" s="361">
        <v>4.95</v>
      </c>
      <c r="M91" s="361"/>
      <c r="N91" s="361"/>
      <c r="O91" s="361">
        <v>50</v>
      </c>
      <c r="P91" s="361"/>
      <c r="Q91" s="361"/>
      <c r="R91" s="361">
        <v>0.4</v>
      </c>
      <c r="S91" s="361"/>
      <c r="T91" s="361"/>
      <c r="U91" s="361">
        <f t="shared" ref="U91" si="85">+I91*R91</f>
        <v>99</v>
      </c>
      <c r="V91" s="361"/>
      <c r="W91" s="361"/>
      <c r="X91" s="368">
        <v>1</v>
      </c>
      <c r="Y91" s="370" t="s">
        <v>17</v>
      </c>
      <c r="Z91" s="371"/>
      <c r="AA91" s="372"/>
      <c r="AB91" s="376">
        <f t="shared" ref="AB91" si="86">+U91*X91</f>
        <v>99</v>
      </c>
      <c r="AC91" s="377"/>
      <c r="AD91" s="378"/>
      <c r="AE91" s="143"/>
      <c r="AF91" s="144"/>
      <c r="AG91" s="144"/>
      <c r="AH91" s="144"/>
      <c r="AI91" s="144"/>
      <c r="AJ91" s="144"/>
      <c r="AK91" s="141"/>
      <c r="AL91" s="141"/>
      <c r="AM91" s="141"/>
      <c r="AN91" s="141"/>
      <c r="AO91" s="141"/>
      <c r="AP91" s="142"/>
    </row>
    <row r="92" spans="2:42" ht="18.75">
      <c r="B92" s="388"/>
      <c r="C92" s="389"/>
      <c r="D92" s="389"/>
      <c r="E92" s="389"/>
      <c r="F92" s="389"/>
      <c r="G92" s="389"/>
      <c r="H92" s="390"/>
      <c r="I92" s="362"/>
      <c r="J92" s="362"/>
      <c r="K92" s="362"/>
      <c r="L92" s="362"/>
      <c r="M92" s="362"/>
      <c r="N92" s="362"/>
      <c r="O92" s="362"/>
      <c r="P92" s="362"/>
      <c r="Q92" s="362"/>
      <c r="R92" s="362"/>
      <c r="S92" s="362"/>
      <c r="T92" s="362"/>
      <c r="U92" s="367"/>
      <c r="V92" s="367"/>
      <c r="W92" s="367"/>
      <c r="X92" s="369"/>
      <c r="Y92" s="373"/>
      <c r="Z92" s="374"/>
      <c r="AA92" s="375"/>
      <c r="AB92" s="379"/>
      <c r="AC92" s="380"/>
      <c r="AD92" s="381"/>
      <c r="AE92" s="143"/>
      <c r="AF92" s="144"/>
      <c r="AG92" s="144"/>
      <c r="AH92" s="144"/>
      <c r="AI92" s="144"/>
      <c r="AJ92" s="144"/>
      <c r="AK92" s="141"/>
      <c r="AL92" s="141"/>
      <c r="AM92" s="141"/>
      <c r="AN92" s="141"/>
      <c r="AO92" s="141"/>
      <c r="AP92" s="142"/>
    </row>
    <row r="93" spans="2:42" ht="18.75">
      <c r="B93" s="385" t="s">
        <v>442</v>
      </c>
      <c r="C93" s="386"/>
      <c r="D93" s="386"/>
      <c r="E93" s="386"/>
      <c r="F93" s="386"/>
      <c r="G93" s="386"/>
      <c r="H93" s="387"/>
      <c r="I93" s="361">
        <f t="shared" ref="I93" si="87">+L93*O93</f>
        <v>275</v>
      </c>
      <c r="J93" s="361"/>
      <c r="K93" s="361"/>
      <c r="L93" s="361">
        <v>5.5</v>
      </c>
      <c r="M93" s="361"/>
      <c r="N93" s="361"/>
      <c r="O93" s="361">
        <v>50</v>
      </c>
      <c r="P93" s="361"/>
      <c r="Q93" s="361"/>
      <c r="R93" s="361">
        <v>0.4</v>
      </c>
      <c r="S93" s="361"/>
      <c r="T93" s="361"/>
      <c r="U93" s="361">
        <f t="shared" ref="U93" si="88">+I93*R93</f>
        <v>110</v>
      </c>
      <c r="V93" s="361"/>
      <c r="W93" s="361"/>
      <c r="X93" s="368">
        <v>1</v>
      </c>
      <c r="Y93" s="370" t="s">
        <v>17</v>
      </c>
      <c r="Z93" s="371"/>
      <c r="AA93" s="372"/>
      <c r="AB93" s="376">
        <f t="shared" ref="AB93" si="89">+U93*X93</f>
        <v>110</v>
      </c>
      <c r="AC93" s="377"/>
      <c r="AD93" s="378"/>
      <c r="AE93" s="143"/>
      <c r="AF93" s="144"/>
      <c r="AG93" s="144"/>
      <c r="AH93" s="144"/>
      <c r="AI93" s="144"/>
      <c r="AJ93" s="144"/>
      <c r="AK93" s="141"/>
      <c r="AL93" s="141"/>
      <c r="AM93" s="141"/>
      <c r="AN93" s="141"/>
      <c r="AO93" s="141"/>
      <c r="AP93" s="142"/>
    </row>
    <row r="94" spans="2:42" ht="18.75">
      <c r="B94" s="388"/>
      <c r="C94" s="389"/>
      <c r="D94" s="389"/>
      <c r="E94" s="389"/>
      <c r="F94" s="389"/>
      <c r="G94" s="389"/>
      <c r="H94" s="390"/>
      <c r="I94" s="362"/>
      <c r="J94" s="362"/>
      <c r="K94" s="362"/>
      <c r="L94" s="362"/>
      <c r="M94" s="362"/>
      <c r="N94" s="362"/>
      <c r="O94" s="362"/>
      <c r="P94" s="362"/>
      <c r="Q94" s="362"/>
      <c r="R94" s="362"/>
      <c r="S94" s="362"/>
      <c r="T94" s="362"/>
      <c r="U94" s="367"/>
      <c r="V94" s="367"/>
      <c r="W94" s="367"/>
      <c r="X94" s="369"/>
      <c r="Y94" s="373"/>
      <c r="Z94" s="374"/>
      <c r="AA94" s="375"/>
      <c r="AB94" s="379"/>
      <c r="AC94" s="380"/>
      <c r="AD94" s="381"/>
      <c r="AE94" s="143"/>
      <c r="AF94" s="144"/>
      <c r="AG94" s="144"/>
      <c r="AH94" s="144"/>
      <c r="AI94" s="144"/>
      <c r="AJ94" s="144"/>
      <c r="AK94" s="141"/>
      <c r="AL94" s="141"/>
      <c r="AM94" s="141"/>
      <c r="AN94" s="141"/>
      <c r="AO94" s="141"/>
      <c r="AP94" s="142"/>
    </row>
    <row r="95" spans="2:42" ht="18.75">
      <c r="B95" s="385" t="s">
        <v>443</v>
      </c>
      <c r="C95" s="386"/>
      <c r="D95" s="386"/>
      <c r="E95" s="386"/>
      <c r="F95" s="386"/>
      <c r="G95" s="386"/>
      <c r="H95" s="387"/>
      <c r="I95" s="361">
        <f t="shared" ref="I95" si="90">+L95*O95</f>
        <v>396.5</v>
      </c>
      <c r="J95" s="361"/>
      <c r="K95" s="361"/>
      <c r="L95" s="361">
        <v>7.93</v>
      </c>
      <c r="M95" s="361"/>
      <c r="N95" s="361"/>
      <c r="O95" s="361">
        <v>50</v>
      </c>
      <c r="P95" s="361"/>
      <c r="Q95" s="361"/>
      <c r="R95" s="361">
        <v>0.4</v>
      </c>
      <c r="S95" s="361"/>
      <c r="T95" s="361"/>
      <c r="U95" s="361">
        <f t="shared" ref="U95" si="91">+I95*R95</f>
        <v>158.60000000000002</v>
      </c>
      <c r="V95" s="361"/>
      <c r="W95" s="361"/>
      <c r="X95" s="368">
        <v>1</v>
      </c>
      <c r="Y95" s="370" t="s">
        <v>17</v>
      </c>
      <c r="Z95" s="371"/>
      <c r="AA95" s="372"/>
      <c r="AB95" s="376">
        <f t="shared" ref="AB95" si="92">+U95*X95</f>
        <v>158.60000000000002</v>
      </c>
      <c r="AC95" s="377"/>
      <c r="AD95" s="378"/>
      <c r="AE95" s="143"/>
      <c r="AF95" s="144"/>
      <c r="AG95" s="144"/>
      <c r="AH95" s="144"/>
      <c r="AI95" s="144"/>
      <c r="AJ95" s="144"/>
      <c r="AK95" s="141"/>
      <c r="AL95" s="141"/>
      <c r="AM95" s="141"/>
      <c r="AN95" s="141"/>
      <c r="AO95" s="141"/>
      <c r="AP95" s="142"/>
    </row>
    <row r="96" spans="2:42" ht="18.75">
      <c r="B96" s="388"/>
      <c r="C96" s="389"/>
      <c r="D96" s="389"/>
      <c r="E96" s="389"/>
      <c r="F96" s="389"/>
      <c r="G96" s="389"/>
      <c r="H96" s="390"/>
      <c r="I96" s="362"/>
      <c r="J96" s="362"/>
      <c r="K96" s="362"/>
      <c r="L96" s="362"/>
      <c r="M96" s="362"/>
      <c r="N96" s="362"/>
      <c r="O96" s="362"/>
      <c r="P96" s="362"/>
      <c r="Q96" s="362"/>
      <c r="R96" s="362"/>
      <c r="S96" s="362"/>
      <c r="T96" s="362"/>
      <c r="U96" s="367"/>
      <c r="V96" s="367"/>
      <c r="W96" s="367"/>
      <c r="X96" s="369"/>
      <c r="Y96" s="373"/>
      <c r="Z96" s="374"/>
      <c r="AA96" s="375"/>
      <c r="AB96" s="379"/>
      <c r="AC96" s="380"/>
      <c r="AD96" s="381"/>
      <c r="AE96" s="143"/>
      <c r="AF96" s="144"/>
      <c r="AG96" s="144"/>
      <c r="AH96" s="144"/>
      <c r="AI96" s="144"/>
      <c r="AJ96" s="144"/>
      <c r="AK96" s="141"/>
      <c r="AL96" s="141"/>
      <c r="AM96" s="141"/>
      <c r="AN96" s="141"/>
      <c r="AO96" s="141"/>
      <c r="AP96" s="142"/>
    </row>
    <row r="97" spans="2:42" ht="18.75">
      <c r="B97" s="385" t="s">
        <v>444</v>
      </c>
      <c r="C97" s="386"/>
      <c r="D97" s="386"/>
      <c r="E97" s="386"/>
      <c r="F97" s="386"/>
      <c r="G97" s="386"/>
      <c r="H97" s="387"/>
      <c r="I97" s="361">
        <f t="shared" ref="I97" si="93">+L97*O97</f>
        <v>323.5</v>
      </c>
      <c r="J97" s="361"/>
      <c r="K97" s="361"/>
      <c r="L97" s="361">
        <v>6.47</v>
      </c>
      <c r="M97" s="361"/>
      <c r="N97" s="361"/>
      <c r="O97" s="361">
        <v>50</v>
      </c>
      <c r="P97" s="361"/>
      <c r="Q97" s="361"/>
      <c r="R97" s="361">
        <v>0.4</v>
      </c>
      <c r="S97" s="361"/>
      <c r="T97" s="361"/>
      <c r="U97" s="361">
        <f t="shared" ref="U97" si="94">+I97*R97</f>
        <v>129.4</v>
      </c>
      <c r="V97" s="361"/>
      <c r="W97" s="361"/>
      <c r="X97" s="368">
        <v>1</v>
      </c>
      <c r="Y97" s="370" t="s">
        <v>17</v>
      </c>
      <c r="Z97" s="371"/>
      <c r="AA97" s="372"/>
      <c r="AB97" s="376">
        <f t="shared" ref="AB97" si="95">+U97*X97</f>
        <v>129.4</v>
      </c>
      <c r="AC97" s="377"/>
      <c r="AD97" s="378"/>
      <c r="AE97" s="143"/>
      <c r="AF97" s="144"/>
      <c r="AG97" s="144"/>
      <c r="AH97" s="144"/>
      <c r="AI97" s="144"/>
      <c r="AJ97" s="144"/>
      <c r="AK97" s="141"/>
      <c r="AL97" s="141"/>
      <c r="AM97" s="141"/>
      <c r="AN97" s="141"/>
      <c r="AO97" s="141"/>
      <c r="AP97" s="142"/>
    </row>
    <row r="98" spans="2:42" ht="18.75">
      <c r="B98" s="388"/>
      <c r="C98" s="389"/>
      <c r="D98" s="389"/>
      <c r="E98" s="389"/>
      <c r="F98" s="389"/>
      <c r="G98" s="389"/>
      <c r="H98" s="390"/>
      <c r="I98" s="362"/>
      <c r="J98" s="362"/>
      <c r="K98" s="362"/>
      <c r="L98" s="362"/>
      <c r="M98" s="362"/>
      <c r="N98" s="362"/>
      <c r="O98" s="362"/>
      <c r="P98" s="362"/>
      <c r="Q98" s="362"/>
      <c r="R98" s="362"/>
      <c r="S98" s="362"/>
      <c r="T98" s="362"/>
      <c r="U98" s="367"/>
      <c r="V98" s="367"/>
      <c r="W98" s="367"/>
      <c r="X98" s="369"/>
      <c r="Y98" s="373"/>
      <c r="Z98" s="374"/>
      <c r="AA98" s="375"/>
      <c r="AB98" s="379"/>
      <c r="AC98" s="380"/>
      <c r="AD98" s="381"/>
      <c r="AE98" s="143"/>
      <c r="AF98" s="144"/>
      <c r="AG98" s="144"/>
      <c r="AH98" s="144"/>
      <c r="AI98" s="144"/>
      <c r="AJ98" s="144"/>
      <c r="AK98" s="141"/>
      <c r="AL98" s="141"/>
      <c r="AM98" s="141"/>
      <c r="AN98" s="141"/>
      <c r="AO98" s="141"/>
      <c r="AP98" s="142"/>
    </row>
    <row r="99" spans="2:42">
      <c r="B99" s="393" t="s">
        <v>419</v>
      </c>
      <c r="C99" s="394"/>
      <c r="D99" s="394"/>
      <c r="E99" s="394"/>
      <c r="F99" s="394"/>
      <c r="G99" s="394"/>
      <c r="H99" s="394"/>
      <c r="I99" s="394"/>
      <c r="J99" s="394"/>
      <c r="K99" s="394"/>
      <c r="L99" s="394"/>
      <c r="M99" s="394"/>
      <c r="N99" s="394"/>
      <c r="O99" s="394"/>
      <c r="P99" s="394"/>
      <c r="Q99" s="394"/>
      <c r="R99" s="394"/>
      <c r="S99" s="394"/>
      <c r="T99" s="394"/>
      <c r="U99" s="394"/>
      <c r="V99" s="394"/>
      <c r="W99" s="394"/>
      <c r="X99" s="394"/>
      <c r="Y99" s="394"/>
      <c r="Z99" s="394"/>
      <c r="AA99" s="395"/>
      <c r="AB99" s="399">
        <f>SUM(AB14:AD98)</f>
        <v>3803.0000000000005</v>
      </c>
      <c r="AC99" s="399"/>
      <c r="AD99" s="399"/>
      <c r="AF99" s="145"/>
      <c r="AP99" s="146"/>
    </row>
    <row r="100" spans="2:42" ht="13.5" thickBot="1">
      <c r="B100" s="396"/>
      <c r="C100" s="397"/>
      <c r="D100" s="397"/>
      <c r="E100" s="397"/>
      <c r="F100" s="397"/>
      <c r="G100" s="397"/>
      <c r="H100" s="397"/>
      <c r="I100" s="397"/>
      <c r="J100" s="397"/>
      <c r="K100" s="397"/>
      <c r="L100" s="397"/>
      <c r="M100" s="397"/>
      <c r="N100" s="397"/>
      <c r="O100" s="397"/>
      <c r="P100" s="397"/>
      <c r="Q100" s="397"/>
      <c r="R100" s="397"/>
      <c r="S100" s="397"/>
      <c r="T100" s="397"/>
      <c r="U100" s="397"/>
      <c r="V100" s="397"/>
      <c r="W100" s="397"/>
      <c r="X100" s="397"/>
      <c r="Y100" s="397"/>
      <c r="Z100" s="397"/>
      <c r="AA100" s="398"/>
      <c r="AB100" s="399"/>
      <c r="AC100" s="399"/>
      <c r="AD100" s="399"/>
      <c r="AP100" s="146"/>
    </row>
    <row r="101" spans="2:42" ht="18.75">
      <c r="B101" s="147"/>
      <c r="C101" s="148"/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  <c r="Y101" s="148"/>
      <c r="Z101" s="148"/>
      <c r="AA101" s="148"/>
      <c r="AB101" s="149"/>
      <c r="AC101" s="149"/>
      <c r="AD101" s="149"/>
      <c r="AE101" s="150"/>
      <c r="AF101" s="150"/>
      <c r="AG101" s="150"/>
      <c r="AH101" s="150"/>
      <c r="AI101" s="150"/>
      <c r="AJ101" s="150"/>
      <c r="AK101" s="151"/>
      <c r="AL101" s="151"/>
      <c r="AM101" s="151"/>
      <c r="AN101" s="151"/>
      <c r="AO101" s="151"/>
      <c r="AP101" s="152"/>
    </row>
    <row r="102" spans="2:42" ht="18.75">
      <c r="B102" s="153"/>
      <c r="C102" s="154"/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  <c r="Y102" s="154"/>
      <c r="Z102" s="154"/>
      <c r="AA102" s="154"/>
      <c r="AB102" s="155"/>
      <c r="AC102" s="155"/>
      <c r="AD102" s="155"/>
      <c r="AE102" s="123"/>
      <c r="AF102" s="123"/>
      <c r="AG102" s="123"/>
      <c r="AH102" s="123"/>
      <c r="AI102" s="123"/>
      <c r="AJ102" s="123"/>
      <c r="AK102" s="156"/>
      <c r="AL102" s="156"/>
      <c r="AM102" s="156"/>
      <c r="AN102" s="156"/>
      <c r="AO102" s="156"/>
      <c r="AP102" s="157"/>
    </row>
    <row r="103" spans="2:42" ht="18.75">
      <c r="B103" s="153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  <c r="Y103" s="154"/>
      <c r="Z103" s="154"/>
      <c r="AA103" s="154"/>
      <c r="AB103" s="155"/>
      <c r="AC103" s="155"/>
      <c r="AD103" s="155"/>
      <c r="AE103" s="123"/>
      <c r="AF103" s="123"/>
      <c r="AG103" s="123"/>
      <c r="AH103" s="123"/>
      <c r="AI103" s="123"/>
      <c r="AJ103" s="123"/>
      <c r="AK103" s="156"/>
      <c r="AL103" s="156"/>
      <c r="AM103" s="156"/>
      <c r="AN103" s="156"/>
      <c r="AO103" s="156"/>
      <c r="AP103" s="157"/>
    </row>
    <row r="104" spans="2:42" ht="18.7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60"/>
      <c r="V104" s="160"/>
      <c r="W104" s="160"/>
      <c r="X104" s="133"/>
      <c r="Y104" s="159"/>
      <c r="Z104" s="159"/>
      <c r="AA104" s="159"/>
      <c r="AB104" s="159"/>
      <c r="AC104" s="159"/>
      <c r="AD104" s="159"/>
      <c r="AE104" s="159"/>
      <c r="AF104" s="159"/>
      <c r="AG104" s="159"/>
      <c r="AH104" s="159"/>
      <c r="AI104" s="159"/>
      <c r="AJ104" s="159"/>
      <c r="AK104" s="159"/>
      <c r="AL104" s="159"/>
      <c r="AM104" s="159"/>
      <c r="AN104" s="159"/>
      <c r="AO104" s="159"/>
      <c r="AP104" s="161"/>
    </row>
    <row r="105" spans="2:42" ht="18.75">
      <c r="B105" s="122"/>
      <c r="C105" s="422"/>
      <c r="D105" s="422"/>
      <c r="E105" s="422"/>
      <c r="F105" s="422"/>
      <c r="G105" s="422"/>
      <c r="H105" s="422"/>
      <c r="I105" s="422"/>
      <c r="J105" s="422"/>
      <c r="K105" s="422"/>
      <c r="L105" s="422"/>
      <c r="M105" s="162"/>
      <c r="N105" s="162"/>
      <c r="O105" s="163"/>
      <c r="P105" s="123"/>
      <c r="Q105" s="123"/>
      <c r="R105" s="123"/>
      <c r="S105" s="123"/>
      <c r="T105" s="123"/>
      <c r="U105" s="423"/>
      <c r="V105" s="423"/>
      <c r="W105" s="423"/>
      <c r="X105" s="423"/>
      <c r="Y105" s="423"/>
      <c r="Z105" s="423"/>
      <c r="AA105" s="123"/>
      <c r="AB105" s="123"/>
      <c r="AC105" s="123"/>
      <c r="AD105" s="123"/>
      <c r="AE105" s="123"/>
      <c r="AF105" s="123"/>
      <c r="AG105" s="123"/>
      <c r="AH105" s="123"/>
      <c r="AI105" s="123"/>
      <c r="AJ105" s="123"/>
      <c r="AK105" s="123"/>
      <c r="AL105" s="123"/>
      <c r="AM105" s="123"/>
      <c r="AN105" s="123"/>
      <c r="AO105" s="123"/>
      <c r="AP105" s="125"/>
    </row>
    <row r="106" spans="2:42" ht="19.5" thickBot="1">
      <c r="B106" s="164"/>
      <c r="C106" s="424"/>
      <c r="D106" s="424"/>
      <c r="E106" s="424"/>
      <c r="F106" s="424"/>
      <c r="G106" s="424"/>
      <c r="H106" s="424"/>
      <c r="I106" s="424"/>
      <c r="J106" s="424"/>
      <c r="K106" s="424"/>
      <c r="L106" s="424"/>
      <c r="M106" s="165"/>
      <c r="N106" s="165"/>
      <c r="O106" s="165"/>
      <c r="P106" s="165"/>
      <c r="Q106" s="165"/>
      <c r="R106" s="165"/>
      <c r="S106" s="166"/>
      <c r="T106" s="167"/>
      <c r="U106" s="424"/>
      <c r="V106" s="424"/>
      <c r="W106" s="424"/>
      <c r="X106" s="424"/>
      <c r="Y106" s="424"/>
      <c r="Z106" s="424"/>
      <c r="AA106" s="166"/>
      <c r="AB106" s="166"/>
      <c r="AC106" s="166"/>
      <c r="AD106" s="166"/>
      <c r="AE106" s="166"/>
      <c r="AF106" s="166"/>
      <c r="AG106" s="166"/>
      <c r="AH106" s="166"/>
      <c r="AI106" s="166"/>
      <c r="AJ106" s="166"/>
      <c r="AK106" s="166"/>
      <c r="AL106" s="166"/>
      <c r="AM106" s="166"/>
      <c r="AN106" s="166"/>
      <c r="AO106" s="166"/>
      <c r="AP106" s="168"/>
    </row>
  </sheetData>
  <mergeCells count="396">
    <mergeCell ref="H56:M56"/>
    <mergeCell ref="H57:O57"/>
    <mergeCell ref="H58:O58"/>
    <mergeCell ref="B50:H52"/>
    <mergeCell ref="I50:J52"/>
    <mergeCell ref="L50:M52"/>
    <mergeCell ref="O50:P52"/>
    <mergeCell ref="R50:T52"/>
    <mergeCell ref="U50:W52"/>
    <mergeCell ref="X50:X52"/>
    <mergeCell ref="Y50:Z52"/>
    <mergeCell ref="AB50:AD52"/>
    <mergeCell ref="AB99:AD100"/>
    <mergeCell ref="C105:L105"/>
    <mergeCell ref="U105:Z105"/>
    <mergeCell ref="C106:L106"/>
    <mergeCell ref="U106:Z106"/>
    <mergeCell ref="B99:AA100"/>
    <mergeCell ref="B59:H60"/>
    <mergeCell ref="I59:K60"/>
    <mergeCell ref="L59:N60"/>
    <mergeCell ref="O59:Q60"/>
    <mergeCell ref="R59:T60"/>
    <mergeCell ref="U59:W60"/>
    <mergeCell ref="X59:X60"/>
    <mergeCell ref="Y59:AA60"/>
    <mergeCell ref="AB59:AD60"/>
    <mergeCell ref="U61:W62"/>
    <mergeCell ref="X61:X62"/>
    <mergeCell ref="Y61:AA62"/>
    <mergeCell ref="AB61:AD62"/>
    <mergeCell ref="B63:H64"/>
    <mergeCell ref="I63:K64"/>
    <mergeCell ref="B46:H47"/>
    <mergeCell ref="B48:H49"/>
    <mergeCell ref="Y48:AA49"/>
    <mergeCell ref="AB48:AD49"/>
    <mergeCell ref="X46:X47"/>
    <mergeCell ref="Y46:AA47"/>
    <mergeCell ref="AB46:AD47"/>
    <mergeCell ref="I48:K49"/>
    <mergeCell ref="L48:N49"/>
    <mergeCell ref="O48:Q49"/>
    <mergeCell ref="R48:T49"/>
    <mergeCell ref="U48:W49"/>
    <mergeCell ref="X48:X49"/>
    <mergeCell ref="I46:K47"/>
    <mergeCell ref="L46:N47"/>
    <mergeCell ref="O46:Q47"/>
    <mergeCell ref="R46:T47"/>
    <mergeCell ref="U46:W47"/>
    <mergeCell ref="I44:K45"/>
    <mergeCell ref="L44:N45"/>
    <mergeCell ref="O44:Q45"/>
    <mergeCell ref="R44:T45"/>
    <mergeCell ref="U44:W45"/>
    <mergeCell ref="X44:X45"/>
    <mergeCell ref="Y44:AA45"/>
    <mergeCell ref="AB44:AD45"/>
    <mergeCell ref="B44:H45"/>
    <mergeCell ref="B38:H39"/>
    <mergeCell ref="B40:H41"/>
    <mergeCell ref="Y40:AA41"/>
    <mergeCell ref="AB40:AD41"/>
    <mergeCell ref="I42:K43"/>
    <mergeCell ref="L42:N43"/>
    <mergeCell ref="O42:Q43"/>
    <mergeCell ref="R42:T43"/>
    <mergeCell ref="U42:W43"/>
    <mergeCell ref="X42:X43"/>
    <mergeCell ref="Y42:AA43"/>
    <mergeCell ref="B42:H43"/>
    <mergeCell ref="AB42:AD43"/>
    <mergeCell ref="X38:X39"/>
    <mergeCell ref="Y38:AA39"/>
    <mergeCell ref="AB38:AD39"/>
    <mergeCell ref="I40:K41"/>
    <mergeCell ref="L40:N41"/>
    <mergeCell ref="O40:Q41"/>
    <mergeCell ref="R40:T41"/>
    <mergeCell ref="U40:W41"/>
    <mergeCell ref="X40:X41"/>
    <mergeCell ref="I38:K39"/>
    <mergeCell ref="L38:N39"/>
    <mergeCell ref="O38:Q39"/>
    <mergeCell ref="R38:T39"/>
    <mergeCell ref="U38:W39"/>
    <mergeCell ref="I36:K37"/>
    <mergeCell ref="L36:N37"/>
    <mergeCell ref="O36:Q37"/>
    <mergeCell ref="R36:T37"/>
    <mergeCell ref="U36:W37"/>
    <mergeCell ref="X36:X37"/>
    <mergeCell ref="Y36:AA37"/>
    <mergeCell ref="AB36:AD37"/>
    <mergeCell ref="B36:H37"/>
    <mergeCell ref="B30:H31"/>
    <mergeCell ref="B32:H33"/>
    <mergeCell ref="Y32:AA33"/>
    <mergeCell ref="AB32:AD33"/>
    <mergeCell ref="I34:K35"/>
    <mergeCell ref="L34:N35"/>
    <mergeCell ref="O34:Q35"/>
    <mergeCell ref="R34:T35"/>
    <mergeCell ref="U34:W35"/>
    <mergeCell ref="X34:X35"/>
    <mergeCell ref="Y34:AA35"/>
    <mergeCell ref="B34:H35"/>
    <mergeCell ref="AB34:AD35"/>
    <mergeCell ref="X30:X31"/>
    <mergeCell ref="Y30:AA31"/>
    <mergeCell ref="AB30:AD31"/>
    <mergeCell ref="I32:K33"/>
    <mergeCell ref="L32:N33"/>
    <mergeCell ref="O32:Q33"/>
    <mergeCell ref="R32:T33"/>
    <mergeCell ref="U32:W33"/>
    <mergeCell ref="X32:X33"/>
    <mergeCell ref="I30:K31"/>
    <mergeCell ref="L30:N31"/>
    <mergeCell ref="O30:Q31"/>
    <mergeCell ref="R30:T31"/>
    <mergeCell ref="U30:W31"/>
    <mergeCell ref="I28:K29"/>
    <mergeCell ref="L28:N29"/>
    <mergeCell ref="O28:Q29"/>
    <mergeCell ref="R28:T29"/>
    <mergeCell ref="U28:W29"/>
    <mergeCell ref="X28:X29"/>
    <mergeCell ref="Y28:AA29"/>
    <mergeCell ref="AB28:AD29"/>
    <mergeCell ref="B28:H29"/>
    <mergeCell ref="B26:H27"/>
    <mergeCell ref="I26:K27"/>
    <mergeCell ref="L26:N27"/>
    <mergeCell ref="O26:Q27"/>
    <mergeCell ref="R26:T27"/>
    <mergeCell ref="U26:W27"/>
    <mergeCell ref="X26:X27"/>
    <mergeCell ref="Y26:AA27"/>
    <mergeCell ref="AB26:AD27"/>
    <mergeCell ref="X22:X23"/>
    <mergeCell ref="Y22:AA23"/>
    <mergeCell ref="AB22:AD23"/>
    <mergeCell ref="B24:H25"/>
    <mergeCell ref="I24:K25"/>
    <mergeCell ref="L24:N25"/>
    <mergeCell ref="O24:Q25"/>
    <mergeCell ref="R24:T25"/>
    <mergeCell ref="U24:W25"/>
    <mergeCell ref="X24:X25"/>
    <mergeCell ref="B22:H23"/>
    <mergeCell ref="I22:K23"/>
    <mergeCell ref="L22:N23"/>
    <mergeCell ref="O22:Q23"/>
    <mergeCell ref="R22:T23"/>
    <mergeCell ref="U22:W23"/>
    <mergeCell ref="Y24:AA25"/>
    <mergeCell ref="AB24:AD25"/>
    <mergeCell ref="B20:H21"/>
    <mergeCell ref="I20:K21"/>
    <mergeCell ref="L20:N21"/>
    <mergeCell ref="O20:Q21"/>
    <mergeCell ref="R20:T21"/>
    <mergeCell ref="U20:W21"/>
    <mergeCell ref="X20:X21"/>
    <mergeCell ref="Y20:AA21"/>
    <mergeCell ref="AB20:AD21"/>
    <mergeCell ref="B18:H19"/>
    <mergeCell ref="I18:K19"/>
    <mergeCell ref="L18:N19"/>
    <mergeCell ref="O18:Q19"/>
    <mergeCell ref="R18:T19"/>
    <mergeCell ref="U18:W19"/>
    <mergeCell ref="X18:X19"/>
    <mergeCell ref="Y18:AA19"/>
    <mergeCell ref="AB18:AD19"/>
    <mergeCell ref="B16:H17"/>
    <mergeCell ref="I16:K17"/>
    <mergeCell ref="L16:N17"/>
    <mergeCell ref="O16:Q17"/>
    <mergeCell ref="R16:T17"/>
    <mergeCell ref="U16:W17"/>
    <mergeCell ref="X16:X17"/>
    <mergeCell ref="Y16:AA17"/>
    <mergeCell ref="AB16:AD17"/>
    <mergeCell ref="B14:H15"/>
    <mergeCell ref="I14:K15"/>
    <mergeCell ref="L14:N15"/>
    <mergeCell ref="O14:Q15"/>
    <mergeCell ref="R14:T15"/>
    <mergeCell ref="U14:W15"/>
    <mergeCell ref="X14:X15"/>
    <mergeCell ref="Y14:AA15"/>
    <mergeCell ref="AB14:AD15"/>
    <mergeCell ref="B10:G11"/>
    <mergeCell ref="I10:T10"/>
    <mergeCell ref="U10:W11"/>
    <mergeCell ref="X10:X11"/>
    <mergeCell ref="Y10:AA11"/>
    <mergeCell ref="AB10:AD11"/>
    <mergeCell ref="B12:H13"/>
    <mergeCell ref="U12:W13"/>
    <mergeCell ref="X12:X13"/>
    <mergeCell ref="Y12:AA13"/>
    <mergeCell ref="AB12:AD13"/>
    <mergeCell ref="AE10:AP11"/>
    <mergeCell ref="I11:K11"/>
    <mergeCell ref="L11:N11"/>
    <mergeCell ref="O11:Q11"/>
    <mergeCell ref="R11:T11"/>
    <mergeCell ref="I12:K13"/>
    <mergeCell ref="L12:N13"/>
    <mergeCell ref="O12:Q13"/>
    <mergeCell ref="R12:T13"/>
    <mergeCell ref="B6:G6"/>
    <mergeCell ref="J6:AP6"/>
    <mergeCell ref="B8:G8"/>
    <mergeCell ref="I8:J8"/>
    <mergeCell ref="K8:AB8"/>
    <mergeCell ref="AC8:AH8"/>
    <mergeCell ref="AI8:AP8"/>
    <mergeCell ref="B2:AP3"/>
    <mergeCell ref="B4:G4"/>
    <mergeCell ref="I4:K4"/>
    <mergeCell ref="L4:N4"/>
    <mergeCell ref="O4:Q4"/>
    <mergeCell ref="R4:T4"/>
    <mergeCell ref="U4:V4"/>
    <mergeCell ref="W4:X4"/>
    <mergeCell ref="Y4:AP4"/>
    <mergeCell ref="AB63:AD64"/>
    <mergeCell ref="B61:H62"/>
    <mergeCell ref="I61:K62"/>
    <mergeCell ref="L61:N62"/>
    <mergeCell ref="O61:Q62"/>
    <mergeCell ref="R61:T62"/>
    <mergeCell ref="B65:H66"/>
    <mergeCell ref="I65:K66"/>
    <mergeCell ref="L65:N66"/>
    <mergeCell ref="O65:Q66"/>
    <mergeCell ref="R65:T66"/>
    <mergeCell ref="U65:W66"/>
    <mergeCell ref="X65:X66"/>
    <mergeCell ref="Y65:AA66"/>
    <mergeCell ref="AB65:AD66"/>
    <mergeCell ref="L63:N64"/>
    <mergeCell ref="O63:Q64"/>
    <mergeCell ref="R63:T64"/>
    <mergeCell ref="U63:W64"/>
    <mergeCell ref="X63:X64"/>
    <mergeCell ref="Y63:AA64"/>
    <mergeCell ref="B67:H68"/>
    <mergeCell ref="I67:K68"/>
    <mergeCell ref="L67:N68"/>
    <mergeCell ref="O67:Q68"/>
    <mergeCell ref="R67:T68"/>
    <mergeCell ref="U67:W68"/>
    <mergeCell ref="X67:X68"/>
    <mergeCell ref="Y67:AA68"/>
    <mergeCell ref="AB67:AD68"/>
    <mergeCell ref="B69:H70"/>
    <mergeCell ref="I69:K70"/>
    <mergeCell ref="L69:N70"/>
    <mergeCell ref="O69:Q70"/>
    <mergeCell ref="R69:T70"/>
    <mergeCell ref="U69:W70"/>
    <mergeCell ref="X69:X70"/>
    <mergeCell ref="Y69:AA70"/>
    <mergeCell ref="AB69:AD70"/>
    <mergeCell ref="B71:H72"/>
    <mergeCell ref="I71:K72"/>
    <mergeCell ref="L71:N72"/>
    <mergeCell ref="O71:Q72"/>
    <mergeCell ref="R71:T72"/>
    <mergeCell ref="U71:W72"/>
    <mergeCell ref="X71:X72"/>
    <mergeCell ref="Y71:AA72"/>
    <mergeCell ref="AB71:AD72"/>
    <mergeCell ref="B73:H74"/>
    <mergeCell ref="I73:K74"/>
    <mergeCell ref="L73:N74"/>
    <mergeCell ref="O73:Q74"/>
    <mergeCell ref="R73:T74"/>
    <mergeCell ref="U73:W74"/>
    <mergeCell ref="X73:X74"/>
    <mergeCell ref="Y73:AA74"/>
    <mergeCell ref="AB73:AD74"/>
    <mergeCell ref="B75:H76"/>
    <mergeCell ref="I75:K76"/>
    <mergeCell ref="L75:N76"/>
    <mergeCell ref="O75:Q76"/>
    <mergeCell ref="R75:T76"/>
    <mergeCell ref="U75:W76"/>
    <mergeCell ref="X75:X76"/>
    <mergeCell ref="Y75:AA76"/>
    <mergeCell ref="AB75:AD76"/>
    <mergeCell ref="B77:H78"/>
    <mergeCell ref="I77:K78"/>
    <mergeCell ref="L77:N78"/>
    <mergeCell ref="O77:Q78"/>
    <mergeCell ref="R77:T78"/>
    <mergeCell ref="U77:W78"/>
    <mergeCell ref="X77:X78"/>
    <mergeCell ref="Y77:AA78"/>
    <mergeCell ref="AB77:AD78"/>
    <mergeCell ref="B79:H80"/>
    <mergeCell ref="I79:K80"/>
    <mergeCell ref="L79:N80"/>
    <mergeCell ref="O79:Q80"/>
    <mergeCell ref="R79:T80"/>
    <mergeCell ref="U79:W80"/>
    <mergeCell ref="X79:X80"/>
    <mergeCell ref="Y79:AA80"/>
    <mergeCell ref="AB79:AD80"/>
    <mergeCell ref="B81:H82"/>
    <mergeCell ref="I81:K82"/>
    <mergeCell ref="L81:N82"/>
    <mergeCell ref="O81:Q82"/>
    <mergeCell ref="R81:T82"/>
    <mergeCell ref="U81:W82"/>
    <mergeCell ref="X81:X82"/>
    <mergeCell ref="Y81:AA82"/>
    <mergeCell ref="AB81:AD82"/>
    <mergeCell ref="B83:H84"/>
    <mergeCell ref="I83:K84"/>
    <mergeCell ref="L83:N84"/>
    <mergeCell ref="O83:Q84"/>
    <mergeCell ref="R83:T84"/>
    <mergeCell ref="U83:W84"/>
    <mergeCell ref="X83:X84"/>
    <mergeCell ref="Y83:AA84"/>
    <mergeCell ref="AB83:AD84"/>
    <mergeCell ref="B85:H86"/>
    <mergeCell ref="I85:K86"/>
    <mergeCell ref="L85:N86"/>
    <mergeCell ref="O85:Q86"/>
    <mergeCell ref="R85:T86"/>
    <mergeCell ref="U85:W86"/>
    <mergeCell ref="X85:X86"/>
    <mergeCell ref="Y85:AA86"/>
    <mergeCell ref="AB85:AD86"/>
    <mergeCell ref="B87:H88"/>
    <mergeCell ref="I87:K88"/>
    <mergeCell ref="L87:N88"/>
    <mergeCell ref="O87:Q88"/>
    <mergeCell ref="R87:T88"/>
    <mergeCell ref="U87:W88"/>
    <mergeCell ref="X87:X88"/>
    <mergeCell ref="Y87:AA88"/>
    <mergeCell ref="AB87:AD88"/>
    <mergeCell ref="B89:H90"/>
    <mergeCell ref="I89:K90"/>
    <mergeCell ref="L89:N90"/>
    <mergeCell ref="O89:Q90"/>
    <mergeCell ref="R89:T90"/>
    <mergeCell ref="U89:W90"/>
    <mergeCell ref="X89:X90"/>
    <mergeCell ref="Y89:AA90"/>
    <mergeCell ref="AB89:AD90"/>
    <mergeCell ref="B91:H92"/>
    <mergeCell ref="I91:K92"/>
    <mergeCell ref="L91:N92"/>
    <mergeCell ref="O91:Q92"/>
    <mergeCell ref="R91:T92"/>
    <mergeCell ref="U91:W92"/>
    <mergeCell ref="X91:X92"/>
    <mergeCell ref="Y91:AA92"/>
    <mergeCell ref="AB91:AD92"/>
    <mergeCell ref="B93:H94"/>
    <mergeCell ref="I93:K94"/>
    <mergeCell ref="L93:N94"/>
    <mergeCell ref="O93:Q94"/>
    <mergeCell ref="R93:T94"/>
    <mergeCell ref="U93:W94"/>
    <mergeCell ref="X93:X94"/>
    <mergeCell ref="Y93:AA94"/>
    <mergeCell ref="AB93:AD94"/>
    <mergeCell ref="B95:H96"/>
    <mergeCell ref="I95:K96"/>
    <mergeCell ref="L95:N96"/>
    <mergeCell ref="O95:Q96"/>
    <mergeCell ref="R95:T96"/>
    <mergeCell ref="U95:W96"/>
    <mergeCell ref="X95:X96"/>
    <mergeCell ref="Y95:AA96"/>
    <mergeCell ref="AB95:AD96"/>
    <mergeCell ref="B97:H98"/>
    <mergeCell ref="I97:K98"/>
    <mergeCell ref="L97:N98"/>
    <mergeCell ref="O97:Q98"/>
    <mergeCell ref="R97:T98"/>
    <mergeCell ref="U97:W98"/>
    <mergeCell ref="X97:X98"/>
    <mergeCell ref="Y97:AA98"/>
    <mergeCell ref="AB97:AD98"/>
  </mergeCells>
  <pageMargins left="0.70866141732283472" right="0.70866141732283472" top="0.74803149606299213" bottom="0.74803149606299213" header="0.31496062992125984" footer="0.31496062992125984"/>
  <pageSetup scale="34" fitToHeight="0" orientation="portrait" r:id="rId1"/>
  <headerFooter>
    <oddHeader>&amp;L&amp;G&amp;C&amp;G&amp;R&amp;G</oddHeader>
    <oddFooter xml:space="preserve">&amp;C“Magangué Educada, Comunal e Incluyente”
Alcaldía Municipal de Magangué – Calle 16 B No.17-65 BARRIO SAN MARTIN 
Teléfono: 6877720 – 6876020
</oddFooter>
  </headerFooter>
  <rowBreaks count="1" manualBreakCount="1">
    <brk id="58" min="1" max="41" man="1"/>
  </rowBreaks>
  <colBreaks count="1" manualBreakCount="1">
    <brk id="42" max="1048575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3558A-C4F2-4BC1-AEC9-FC5B0AAE8A82}">
  <sheetPr>
    <tabColor rgb="FF7030A0"/>
  </sheetPr>
  <dimension ref="B1:AP23"/>
  <sheetViews>
    <sheetView zoomScale="69" zoomScaleNormal="69" zoomScalePageLayoutView="70" workbookViewId="0">
      <selection activeCell="O14" sqref="O14:Q15"/>
    </sheetView>
  </sheetViews>
  <sheetFormatPr baseColWidth="10" defaultColWidth="10.7109375" defaultRowHeight="12.75"/>
  <cols>
    <col min="1" max="1" width="2.7109375" style="119" customWidth="1"/>
    <col min="2" max="2" width="10.7109375" style="119"/>
    <col min="3" max="3" width="2.140625" style="119" customWidth="1"/>
    <col min="4" max="4" width="4.140625" style="119" customWidth="1"/>
    <col min="5" max="5" width="2.42578125" style="119" customWidth="1"/>
    <col min="6" max="7" width="0" style="119" hidden="1" customWidth="1"/>
    <col min="8" max="8" width="11.140625" style="119" customWidth="1"/>
    <col min="9" max="9" width="11" style="119" customWidth="1"/>
    <col min="10" max="10" width="3.28515625" style="119" customWidth="1"/>
    <col min="11" max="11" width="0" style="119" hidden="1" customWidth="1"/>
    <col min="12" max="12" width="6.140625" style="119" customWidth="1"/>
    <col min="13" max="13" width="3.28515625" style="119" customWidth="1"/>
    <col min="14" max="14" width="0" style="119" hidden="1" customWidth="1"/>
    <col min="15" max="15" width="7.7109375" style="119" customWidth="1"/>
    <col min="16" max="16" width="4.42578125" style="119" customWidth="1"/>
    <col min="17" max="17" width="0" style="119" hidden="1" customWidth="1"/>
    <col min="18" max="18" width="2.7109375" style="119" customWidth="1"/>
    <col min="19" max="19" width="1.42578125" style="119" customWidth="1"/>
    <col min="20" max="20" width="5.28515625" style="119" customWidth="1"/>
    <col min="21" max="24" width="10.7109375" style="119"/>
    <col min="25" max="25" width="3.140625" style="119" customWidth="1"/>
    <col min="26" max="26" width="5.42578125" style="119" customWidth="1"/>
    <col min="27" max="27" width="0" style="119" hidden="1" customWidth="1"/>
    <col min="28" max="28" width="4" style="119" customWidth="1"/>
    <col min="29" max="29" width="3.28515625" style="119" customWidth="1"/>
    <col min="30" max="30" width="9.7109375" style="119" customWidth="1"/>
    <col min="31" max="43" width="10.7109375" style="119"/>
    <col min="44" max="44" width="12.7109375" style="119" bestFit="1" customWidth="1"/>
    <col min="45" max="16384" width="10.7109375" style="119"/>
  </cols>
  <sheetData>
    <row r="1" spans="2:42" ht="13.5" thickBot="1"/>
    <row r="2" spans="2:42">
      <c r="B2" s="402" t="str">
        <f>+'Presupuesto '!A1</f>
        <v>PROYECTO CONSTRUCCION Y REHABILITACION DEL JARILLON DE 
ISLA GRANDE EN EL MUNICIPIO DE MAGANGUE BOLIVAR</v>
      </c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403"/>
      <c r="S2" s="403"/>
      <c r="T2" s="403"/>
      <c r="U2" s="403"/>
      <c r="V2" s="403"/>
      <c r="W2" s="403"/>
      <c r="X2" s="403"/>
      <c r="Y2" s="403"/>
      <c r="Z2" s="403"/>
      <c r="AA2" s="403"/>
      <c r="AB2" s="403"/>
      <c r="AC2" s="403"/>
      <c r="AD2" s="403"/>
      <c r="AE2" s="403"/>
      <c r="AF2" s="403"/>
      <c r="AG2" s="403"/>
      <c r="AH2" s="403"/>
      <c r="AI2" s="403"/>
      <c r="AJ2" s="403"/>
      <c r="AK2" s="403"/>
      <c r="AL2" s="403"/>
      <c r="AM2" s="403"/>
      <c r="AN2" s="403"/>
      <c r="AO2" s="403"/>
      <c r="AP2" s="404"/>
    </row>
    <row r="3" spans="2:42">
      <c r="B3" s="345"/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B3" s="346"/>
      <c r="AC3" s="346"/>
      <c r="AD3" s="346"/>
      <c r="AE3" s="346"/>
      <c r="AF3" s="346"/>
      <c r="AG3" s="346"/>
      <c r="AH3" s="346"/>
      <c r="AI3" s="346"/>
      <c r="AJ3" s="346"/>
      <c r="AK3" s="346"/>
      <c r="AL3" s="346"/>
      <c r="AM3" s="346"/>
      <c r="AN3" s="346"/>
      <c r="AO3" s="346"/>
      <c r="AP3" s="405"/>
    </row>
    <row r="4" spans="2:42" ht="19.5" thickBot="1">
      <c r="B4" s="334" t="s">
        <v>448</v>
      </c>
      <c r="C4" s="335"/>
      <c r="D4" s="335"/>
      <c r="E4" s="335"/>
      <c r="F4" s="335"/>
      <c r="G4" s="335"/>
      <c r="H4" s="121"/>
      <c r="I4" s="336" t="s">
        <v>408</v>
      </c>
      <c r="J4" s="336"/>
      <c r="K4" s="336"/>
      <c r="L4" s="337">
        <v>9</v>
      </c>
      <c r="M4" s="337"/>
      <c r="N4" s="337"/>
      <c r="O4" s="336" t="s">
        <v>409</v>
      </c>
      <c r="P4" s="336"/>
      <c r="Q4" s="336"/>
      <c r="R4" s="337">
        <v>5</v>
      </c>
      <c r="S4" s="337"/>
      <c r="T4" s="338"/>
      <c r="U4" s="339" t="s">
        <v>410</v>
      </c>
      <c r="V4" s="340"/>
      <c r="W4" s="341">
        <v>2023</v>
      </c>
      <c r="X4" s="338"/>
      <c r="Y4" s="342" t="s">
        <v>449</v>
      </c>
      <c r="Z4" s="343"/>
      <c r="AA4" s="343"/>
      <c r="AB4" s="343"/>
      <c r="AC4" s="343"/>
      <c r="AD4" s="343"/>
      <c r="AE4" s="343"/>
      <c r="AF4" s="343"/>
      <c r="AG4" s="343"/>
      <c r="AH4" s="343"/>
      <c r="AI4" s="343"/>
      <c r="AJ4" s="343"/>
      <c r="AK4" s="343"/>
      <c r="AL4" s="343"/>
      <c r="AM4" s="343"/>
      <c r="AN4" s="343"/>
      <c r="AO4" s="343"/>
      <c r="AP4" s="344"/>
    </row>
    <row r="5" spans="2:42" ht="18.75"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4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5"/>
    </row>
    <row r="6" spans="2:42" ht="18.75">
      <c r="B6" s="345" t="s">
        <v>411</v>
      </c>
      <c r="C6" s="346"/>
      <c r="D6" s="346"/>
      <c r="E6" s="346"/>
      <c r="F6" s="346"/>
      <c r="G6" s="346"/>
      <c r="H6" s="126"/>
      <c r="I6" s="127">
        <f>+'Presupuesto '!A7</f>
        <v>3</v>
      </c>
      <c r="J6" s="347" t="str">
        <f>+'Presupuesto '!B7</f>
        <v xml:space="preserve">REFUERZO GEOTECNICO </v>
      </c>
      <c r="K6" s="347"/>
      <c r="L6" s="347"/>
      <c r="M6" s="347"/>
      <c r="N6" s="347"/>
      <c r="O6" s="347"/>
      <c r="P6" s="347"/>
      <c r="Q6" s="347"/>
      <c r="R6" s="347"/>
      <c r="S6" s="347"/>
      <c r="T6" s="347"/>
      <c r="U6" s="347"/>
      <c r="V6" s="347"/>
      <c r="W6" s="347"/>
      <c r="X6" s="347"/>
      <c r="Y6" s="347"/>
      <c r="Z6" s="347"/>
      <c r="AA6" s="347"/>
      <c r="AB6" s="347"/>
      <c r="AC6" s="347"/>
      <c r="AD6" s="347"/>
      <c r="AE6" s="347"/>
      <c r="AF6" s="347"/>
      <c r="AG6" s="347"/>
      <c r="AH6" s="347"/>
      <c r="AI6" s="347"/>
      <c r="AJ6" s="347"/>
      <c r="AK6" s="347"/>
      <c r="AL6" s="347"/>
      <c r="AM6" s="347"/>
      <c r="AN6" s="347"/>
      <c r="AO6" s="347"/>
      <c r="AP6" s="348"/>
    </row>
    <row r="7" spans="2:42" ht="18.75">
      <c r="B7" s="128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30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31"/>
    </row>
    <row r="8" spans="2:42" ht="18.75">
      <c r="B8" s="345" t="s">
        <v>412</v>
      </c>
      <c r="C8" s="346"/>
      <c r="D8" s="346"/>
      <c r="E8" s="346"/>
      <c r="F8" s="346"/>
      <c r="G8" s="346"/>
      <c r="H8" s="126"/>
      <c r="I8" s="349" t="str">
        <f>+'Presupuesto '!A9</f>
        <v>3.2</v>
      </c>
      <c r="J8" s="350"/>
      <c r="K8" s="347" t="str">
        <f>+'Presupuesto '!B9</f>
        <v>ROCERIA EN RASTROJO BAJO</v>
      </c>
      <c r="L8" s="347"/>
      <c r="M8" s="347"/>
      <c r="N8" s="347"/>
      <c r="O8" s="347"/>
      <c r="P8" s="347"/>
      <c r="Q8" s="347"/>
      <c r="R8" s="347"/>
      <c r="S8" s="347"/>
      <c r="T8" s="347"/>
      <c r="U8" s="347"/>
      <c r="V8" s="347"/>
      <c r="W8" s="347"/>
      <c r="X8" s="347"/>
      <c r="Y8" s="347"/>
      <c r="Z8" s="347"/>
      <c r="AA8" s="347"/>
      <c r="AB8" s="351"/>
      <c r="AC8" s="352" t="s">
        <v>413</v>
      </c>
      <c r="AD8" s="350"/>
      <c r="AE8" s="350"/>
      <c r="AF8" s="350"/>
      <c r="AG8" s="350"/>
      <c r="AH8" s="353"/>
      <c r="AI8" s="352" t="s">
        <v>4</v>
      </c>
      <c r="AJ8" s="350"/>
      <c r="AK8" s="350"/>
      <c r="AL8" s="350"/>
      <c r="AM8" s="350"/>
      <c r="AN8" s="350"/>
      <c r="AO8" s="350"/>
      <c r="AP8" s="354"/>
    </row>
    <row r="9" spans="2:42" ht="18.75">
      <c r="B9" s="128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30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31"/>
    </row>
    <row r="10" spans="2:42" ht="18.75">
      <c r="B10" s="363" t="s">
        <v>414</v>
      </c>
      <c r="C10" s="364"/>
      <c r="D10" s="364"/>
      <c r="E10" s="364"/>
      <c r="F10" s="364"/>
      <c r="G10" s="365"/>
      <c r="H10" s="132"/>
      <c r="I10" s="346" t="s">
        <v>415</v>
      </c>
      <c r="J10" s="346"/>
      <c r="K10" s="346"/>
      <c r="L10" s="346"/>
      <c r="M10" s="346"/>
      <c r="N10" s="346"/>
      <c r="O10" s="346"/>
      <c r="P10" s="346"/>
      <c r="Q10" s="346"/>
      <c r="R10" s="346"/>
      <c r="S10" s="346"/>
      <c r="T10" s="346"/>
      <c r="U10" s="346" t="s">
        <v>416</v>
      </c>
      <c r="V10" s="346"/>
      <c r="W10" s="346"/>
      <c r="X10" s="382" t="s">
        <v>417</v>
      </c>
      <c r="Y10" s="346" t="s">
        <v>418</v>
      </c>
      <c r="Z10" s="346"/>
      <c r="AA10" s="346"/>
      <c r="AB10" s="346" t="s">
        <v>419</v>
      </c>
      <c r="AC10" s="346"/>
      <c r="AD10" s="346"/>
      <c r="AE10" s="382"/>
      <c r="AF10" s="364"/>
      <c r="AG10" s="364"/>
      <c r="AH10" s="364"/>
      <c r="AI10" s="364"/>
      <c r="AJ10" s="364"/>
      <c r="AK10" s="364"/>
      <c r="AL10" s="364"/>
      <c r="AM10" s="364"/>
      <c r="AN10" s="364"/>
      <c r="AO10" s="364"/>
      <c r="AP10" s="383"/>
    </row>
    <row r="11" spans="2:42" ht="18.75">
      <c r="B11" s="331"/>
      <c r="C11" s="332"/>
      <c r="D11" s="332"/>
      <c r="E11" s="332"/>
      <c r="F11" s="332"/>
      <c r="G11" s="366"/>
      <c r="H11" s="134"/>
      <c r="I11" s="346" t="s">
        <v>420</v>
      </c>
      <c r="J11" s="346"/>
      <c r="K11" s="346"/>
      <c r="L11" s="346" t="s">
        <v>421</v>
      </c>
      <c r="M11" s="346"/>
      <c r="N11" s="346"/>
      <c r="O11" s="346" t="s">
        <v>422</v>
      </c>
      <c r="P11" s="346"/>
      <c r="Q11" s="346"/>
      <c r="R11" s="346" t="s">
        <v>423</v>
      </c>
      <c r="S11" s="346"/>
      <c r="T11" s="346"/>
      <c r="U11" s="346"/>
      <c r="V11" s="346"/>
      <c r="W11" s="346"/>
      <c r="X11" s="384"/>
      <c r="Y11" s="346"/>
      <c r="Z11" s="346"/>
      <c r="AA11" s="346"/>
      <c r="AB11" s="346"/>
      <c r="AC11" s="346"/>
      <c r="AD11" s="346"/>
      <c r="AE11" s="384"/>
      <c r="AF11" s="332"/>
      <c r="AG11" s="332"/>
      <c r="AH11" s="332"/>
      <c r="AI11" s="332"/>
      <c r="AJ11" s="332"/>
      <c r="AK11" s="332"/>
      <c r="AL11" s="332"/>
      <c r="AM11" s="332"/>
      <c r="AN11" s="332"/>
      <c r="AO11" s="332"/>
      <c r="AP11" s="333"/>
    </row>
    <row r="12" spans="2:42" ht="18.75">
      <c r="B12" s="355" t="s">
        <v>425</v>
      </c>
      <c r="C12" s="356"/>
      <c r="D12" s="356"/>
      <c r="E12" s="356"/>
      <c r="F12" s="356"/>
      <c r="G12" s="356"/>
      <c r="H12" s="357"/>
      <c r="I12" s="361"/>
      <c r="J12" s="361"/>
      <c r="K12" s="361"/>
      <c r="L12" s="361"/>
      <c r="M12" s="361"/>
      <c r="N12" s="361"/>
      <c r="O12" s="361"/>
      <c r="P12" s="361"/>
      <c r="Q12" s="361"/>
      <c r="R12" s="361"/>
      <c r="S12" s="361"/>
      <c r="T12" s="361"/>
      <c r="U12" s="361"/>
      <c r="V12" s="361"/>
      <c r="W12" s="361"/>
      <c r="X12" s="368"/>
      <c r="Y12" s="370"/>
      <c r="Z12" s="371"/>
      <c r="AA12" s="372"/>
      <c r="AB12" s="376"/>
      <c r="AC12" s="377"/>
      <c r="AD12" s="378"/>
      <c r="AE12" s="136"/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  <c r="AP12" s="138"/>
    </row>
    <row r="13" spans="2:42" ht="18.75">
      <c r="B13" s="432"/>
      <c r="C13" s="433"/>
      <c r="D13" s="433"/>
      <c r="E13" s="433"/>
      <c r="F13" s="433"/>
      <c r="G13" s="433"/>
      <c r="H13" s="434"/>
      <c r="I13" s="362"/>
      <c r="J13" s="362"/>
      <c r="K13" s="362"/>
      <c r="L13" s="362"/>
      <c r="M13" s="362"/>
      <c r="N13" s="362"/>
      <c r="O13" s="362"/>
      <c r="P13" s="362"/>
      <c r="Q13" s="362"/>
      <c r="R13" s="362"/>
      <c r="S13" s="362"/>
      <c r="T13" s="362"/>
      <c r="U13" s="367"/>
      <c r="V13" s="367"/>
      <c r="W13" s="367"/>
      <c r="X13" s="369"/>
      <c r="Y13" s="373"/>
      <c r="Z13" s="374"/>
      <c r="AA13" s="375"/>
      <c r="AB13" s="379"/>
      <c r="AC13" s="380"/>
      <c r="AD13" s="381"/>
      <c r="AE13" s="140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2"/>
    </row>
    <row r="14" spans="2:42" ht="18" customHeight="1">
      <c r="B14" s="385"/>
      <c r="C14" s="386"/>
      <c r="D14" s="386"/>
      <c r="E14" s="386"/>
      <c r="F14" s="386"/>
      <c r="G14" s="386"/>
      <c r="H14" s="387"/>
      <c r="I14" s="361">
        <f>+L14*O14</f>
        <v>3150</v>
      </c>
      <c r="J14" s="361"/>
      <c r="K14" s="361"/>
      <c r="L14" s="361">
        <v>4.2</v>
      </c>
      <c r="M14" s="361"/>
      <c r="N14" s="361"/>
      <c r="O14" s="361">
        <v>750</v>
      </c>
      <c r="P14" s="361"/>
      <c r="Q14" s="361"/>
      <c r="R14" s="361"/>
      <c r="S14" s="361"/>
      <c r="T14" s="361"/>
      <c r="U14" s="361">
        <f>+I14</f>
        <v>3150</v>
      </c>
      <c r="V14" s="361"/>
      <c r="W14" s="361"/>
      <c r="X14" s="368">
        <v>1</v>
      </c>
      <c r="Y14" s="370" t="s">
        <v>17</v>
      </c>
      <c r="Z14" s="371"/>
      <c r="AA14" s="372"/>
      <c r="AB14" s="376">
        <f>+U14*X14</f>
        <v>3150</v>
      </c>
      <c r="AC14" s="377"/>
      <c r="AD14" s="378"/>
      <c r="AE14" s="136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8"/>
    </row>
    <row r="15" spans="2:42" ht="18.75">
      <c r="B15" s="388"/>
      <c r="C15" s="389"/>
      <c r="D15" s="389"/>
      <c r="E15" s="389"/>
      <c r="F15" s="389"/>
      <c r="G15" s="389"/>
      <c r="H15" s="390"/>
      <c r="I15" s="362"/>
      <c r="J15" s="362"/>
      <c r="K15" s="362"/>
      <c r="L15" s="362"/>
      <c r="M15" s="362"/>
      <c r="N15" s="362"/>
      <c r="O15" s="362"/>
      <c r="P15" s="362"/>
      <c r="Q15" s="362"/>
      <c r="R15" s="362"/>
      <c r="S15" s="362"/>
      <c r="T15" s="362"/>
      <c r="U15" s="367"/>
      <c r="V15" s="367"/>
      <c r="W15" s="367"/>
      <c r="X15" s="369"/>
      <c r="Y15" s="373"/>
      <c r="Z15" s="374"/>
      <c r="AA15" s="375"/>
      <c r="AB15" s="379"/>
      <c r="AC15" s="380"/>
      <c r="AD15" s="381"/>
      <c r="AE15" s="140"/>
      <c r="AF15" s="141"/>
      <c r="AG15" s="141"/>
      <c r="AH15" s="141"/>
      <c r="AI15" s="141"/>
      <c r="AJ15" s="141"/>
      <c r="AK15" s="141"/>
      <c r="AL15" s="141"/>
      <c r="AM15" s="141"/>
      <c r="AN15" s="141"/>
      <c r="AO15" s="141"/>
      <c r="AP15" s="142"/>
    </row>
    <row r="16" spans="2:42">
      <c r="B16" s="393" t="s">
        <v>419</v>
      </c>
      <c r="C16" s="394"/>
      <c r="D16" s="394"/>
      <c r="E16" s="394"/>
      <c r="F16" s="394"/>
      <c r="G16" s="394"/>
      <c r="H16" s="394"/>
      <c r="I16" s="394"/>
      <c r="J16" s="394"/>
      <c r="K16" s="394"/>
      <c r="L16" s="394"/>
      <c r="M16" s="394"/>
      <c r="N16" s="394"/>
      <c r="O16" s="394"/>
      <c r="P16" s="394"/>
      <c r="Q16" s="394"/>
      <c r="R16" s="394"/>
      <c r="S16" s="394"/>
      <c r="T16" s="394"/>
      <c r="U16" s="394"/>
      <c r="V16" s="394"/>
      <c r="W16" s="394"/>
      <c r="X16" s="394"/>
      <c r="Y16" s="394"/>
      <c r="Z16" s="394"/>
      <c r="AA16" s="395"/>
      <c r="AB16" s="399">
        <f>SUM(AB14:AD15)</f>
        <v>3150</v>
      </c>
      <c r="AC16" s="399"/>
      <c r="AD16" s="399"/>
      <c r="AF16" s="145"/>
      <c r="AP16" s="146"/>
    </row>
    <row r="17" spans="2:42" ht="13.5" thickBot="1">
      <c r="B17" s="396"/>
      <c r="C17" s="397"/>
      <c r="D17" s="397"/>
      <c r="E17" s="397"/>
      <c r="F17" s="397"/>
      <c r="G17" s="397"/>
      <c r="H17" s="397"/>
      <c r="I17" s="397"/>
      <c r="J17" s="397"/>
      <c r="K17" s="397"/>
      <c r="L17" s="397"/>
      <c r="M17" s="397"/>
      <c r="N17" s="397"/>
      <c r="O17" s="397"/>
      <c r="P17" s="397"/>
      <c r="Q17" s="397"/>
      <c r="R17" s="397"/>
      <c r="S17" s="397"/>
      <c r="T17" s="397"/>
      <c r="U17" s="397"/>
      <c r="V17" s="397"/>
      <c r="W17" s="397"/>
      <c r="X17" s="397"/>
      <c r="Y17" s="397"/>
      <c r="Z17" s="397"/>
      <c r="AA17" s="398"/>
      <c r="AB17" s="399"/>
      <c r="AC17" s="399"/>
      <c r="AD17" s="399"/>
      <c r="AP17" s="146"/>
    </row>
    <row r="18" spans="2:42" ht="18.75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9"/>
      <c r="AC18" s="149"/>
      <c r="AD18" s="149"/>
      <c r="AE18" s="150"/>
      <c r="AF18" s="150"/>
      <c r="AG18" s="150"/>
      <c r="AH18" s="150"/>
      <c r="AI18" s="150"/>
      <c r="AJ18" s="150"/>
      <c r="AK18" s="151"/>
      <c r="AL18" s="151"/>
      <c r="AM18" s="151"/>
      <c r="AN18" s="151"/>
      <c r="AO18" s="151"/>
      <c r="AP18" s="152"/>
    </row>
    <row r="19" spans="2:42" ht="18.75">
      <c r="B19" s="153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5"/>
      <c r="AC19" s="155"/>
      <c r="AD19" s="155"/>
      <c r="AE19" s="123"/>
      <c r="AF19" s="123"/>
      <c r="AG19" s="123"/>
      <c r="AH19" s="123"/>
      <c r="AI19" s="123"/>
      <c r="AJ19" s="123"/>
      <c r="AK19" s="156"/>
      <c r="AL19" s="156"/>
      <c r="AM19" s="156"/>
      <c r="AN19" s="156"/>
      <c r="AO19" s="156"/>
      <c r="AP19" s="157"/>
    </row>
    <row r="20" spans="2:42" ht="18.75">
      <c r="B20" s="153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5"/>
      <c r="AC20" s="155"/>
      <c r="AD20" s="155"/>
      <c r="AE20" s="123"/>
      <c r="AF20" s="123"/>
      <c r="AG20" s="123"/>
      <c r="AH20" s="123"/>
      <c r="AI20" s="123"/>
      <c r="AJ20" s="123"/>
      <c r="AK20" s="156"/>
      <c r="AL20" s="156"/>
      <c r="AM20" s="156"/>
      <c r="AN20" s="156"/>
      <c r="AO20" s="156"/>
      <c r="AP20" s="157"/>
    </row>
    <row r="21" spans="2:42" ht="18.75">
      <c r="B21" s="158"/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4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61"/>
    </row>
    <row r="22" spans="2:42" ht="18.75">
      <c r="B22" s="122"/>
      <c r="C22" s="364" t="s">
        <v>454</v>
      </c>
      <c r="D22" s="364"/>
      <c r="E22" s="364"/>
      <c r="F22" s="364"/>
      <c r="G22" s="364"/>
      <c r="H22" s="364"/>
      <c r="I22" s="364"/>
      <c r="J22" s="364"/>
      <c r="K22" s="364"/>
      <c r="L22" s="364"/>
      <c r="M22" s="162"/>
      <c r="N22" s="162"/>
      <c r="O22" s="16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5"/>
    </row>
    <row r="23" spans="2:42" ht="19.5" thickBot="1">
      <c r="B23" s="164"/>
      <c r="C23" s="415" t="s">
        <v>475</v>
      </c>
      <c r="D23" s="415"/>
      <c r="E23" s="415"/>
      <c r="F23" s="415"/>
      <c r="G23" s="415"/>
      <c r="H23" s="415"/>
      <c r="I23" s="415"/>
      <c r="J23" s="415"/>
      <c r="K23" s="415"/>
      <c r="L23" s="415"/>
      <c r="M23" s="165"/>
      <c r="N23" s="165"/>
      <c r="O23" s="165"/>
      <c r="P23" s="165"/>
      <c r="Q23" s="165"/>
      <c r="R23" s="165"/>
      <c r="S23" s="166"/>
      <c r="T23" s="167"/>
      <c r="U23" s="167"/>
      <c r="V23" s="167"/>
      <c r="W23" s="167"/>
      <c r="X23" s="167"/>
      <c r="Y23" s="167"/>
      <c r="Z23" s="167"/>
      <c r="AA23" s="166"/>
      <c r="AB23" s="166"/>
      <c r="AC23" s="166"/>
      <c r="AD23" s="166"/>
      <c r="AE23" s="166"/>
      <c r="AF23" s="166"/>
      <c r="AG23" s="166"/>
      <c r="AH23" s="166"/>
      <c r="AI23" s="166"/>
      <c r="AJ23" s="166"/>
      <c r="AK23" s="166"/>
      <c r="AL23" s="166"/>
      <c r="AM23" s="166"/>
      <c r="AN23" s="166"/>
      <c r="AO23" s="166"/>
      <c r="AP23" s="168"/>
    </row>
  </sheetData>
  <mergeCells count="49">
    <mergeCell ref="B16:AA17"/>
    <mergeCell ref="AB16:AD17"/>
    <mergeCell ref="C22:L22"/>
    <mergeCell ref="C23:L23"/>
    <mergeCell ref="B14:H15"/>
    <mergeCell ref="I14:K15"/>
    <mergeCell ref="L14:N15"/>
    <mergeCell ref="O14:Q15"/>
    <mergeCell ref="R14:T15"/>
    <mergeCell ref="U14:W15"/>
    <mergeCell ref="X14:X15"/>
    <mergeCell ref="Y14:AA15"/>
    <mergeCell ref="AB14:AD15"/>
    <mergeCell ref="B10:G11"/>
    <mergeCell ref="I10:T10"/>
    <mergeCell ref="U10:W11"/>
    <mergeCell ref="X10:X11"/>
    <mergeCell ref="Y10:AA11"/>
    <mergeCell ref="B12:H13"/>
    <mergeCell ref="U12:W13"/>
    <mergeCell ref="X12:X13"/>
    <mergeCell ref="Y12:AA13"/>
    <mergeCell ref="AB12:AD13"/>
    <mergeCell ref="I12:K13"/>
    <mergeCell ref="L12:N13"/>
    <mergeCell ref="O12:Q13"/>
    <mergeCell ref="R12:T13"/>
    <mergeCell ref="B6:G6"/>
    <mergeCell ref="J6:AP6"/>
    <mergeCell ref="B8:G8"/>
    <mergeCell ref="I8:J8"/>
    <mergeCell ref="K8:AB8"/>
    <mergeCell ref="AC8:AH8"/>
    <mergeCell ref="AI8:AP8"/>
    <mergeCell ref="AE10:AP11"/>
    <mergeCell ref="I11:K11"/>
    <mergeCell ref="L11:N11"/>
    <mergeCell ref="O11:Q11"/>
    <mergeCell ref="R11:T11"/>
    <mergeCell ref="AB10:AD11"/>
    <mergeCell ref="B2:AP3"/>
    <mergeCell ref="B4:G4"/>
    <mergeCell ref="I4:K4"/>
    <mergeCell ref="L4:N4"/>
    <mergeCell ref="O4:Q4"/>
    <mergeCell ref="R4:T4"/>
    <mergeCell ref="U4:V4"/>
    <mergeCell ref="W4:X4"/>
    <mergeCell ref="Y4:AP4"/>
  </mergeCells>
  <pageMargins left="0.7" right="0.7" top="0.75" bottom="0.75" header="0.3" footer="0.3"/>
  <pageSetup paperSize="9" scale="32" orientation="portrait" r:id="rId1"/>
  <headerFooter>
    <oddHeader>&amp;L&amp;G&amp;C&amp;G&amp;R&amp;G</oddHeader>
    <oddFooter xml:space="preserve">&amp;C“Magangué Educada, Comunal e Incluyente”
Alcaldía Municipal de Magangué – Calle 16 B No.17-65 BARRIO SAN MARTIN 
Teléfono: 6877720 – 6876020
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E6E9F-31BF-C845-99EC-9AB1F74D5BD1}">
  <sheetPr>
    <pageSetUpPr fitToPage="1"/>
  </sheetPr>
  <dimension ref="A1:S53"/>
  <sheetViews>
    <sheetView view="pageBreakPreview" topLeftCell="F4" zoomScaleNormal="80" zoomScaleSheetLayoutView="80" workbookViewId="0">
      <selection activeCell="R29" sqref="R29"/>
    </sheetView>
  </sheetViews>
  <sheetFormatPr baseColWidth="10" defaultColWidth="11.42578125" defaultRowHeight="15" outlineLevelRow="1"/>
  <cols>
    <col min="1" max="1" width="11.85546875" style="65" customWidth="1"/>
    <col min="2" max="2" width="63.28515625" style="65" customWidth="1"/>
    <col min="3" max="3" width="11" style="77" customWidth="1"/>
    <col min="4" max="4" width="13.42578125" style="78" customWidth="1"/>
    <col min="5" max="5" width="20.140625" style="67" customWidth="1"/>
    <col min="6" max="6" width="26.140625" style="67" customWidth="1"/>
    <col min="7" max="7" width="17.7109375" bestFit="1" customWidth="1"/>
    <col min="8" max="18" width="19.28515625" bestFit="1" customWidth="1"/>
    <col min="19" max="19" width="14.85546875" customWidth="1"/>
    <col min="20" max="21" width="6.42578125" customWidth="1"/>
  </cols>
  <sheetData>
    <row r="1" spans="1:19" ht="21.2" customHeight="1">
      <c r="A1" s="298" t="s">
        <v>451</v>
      </c>
      <c r="B1" s="298"/>
      <c r="C1" s="298"/>
      <c r="D1" s="298"/>
      <c r="E1" s="298"/>
      <c r="F1" s="298"/>
      <c r="G1" s="439" t="s">
        <v>473</v>
      </c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1"/>
    </row>
    <row r="2" spans="1:19" ht="11.1" customHeight="1">
      <c r="A2" s="298"/>
      <c r="B2" s="298"/>
      <c r="C2" s="298"/>
      <c r="D2" s="298"/>
      <c r="E2" s="298"/>
      <c r="F2" s="298"/>
      <c r="G2" s="442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4"/>
    </row>
    <row r="3" spans="1:19" s="1" customFormat="1" ht="12.2" customHeight="1">
      <c r="A3" s="298"/>
      <c r="B3" s="298"/>
      <c r="C3" s="298"/>
      <c r="D3" s="298"/>
      <c r="E3" s="298"/>
      <c r="F3" s="298"/>
      <c r="G3" s="442"/>
      <c r="H3" s="443"/>
      <c r="I3" s="443"/>
      <c r="J3" s="443"/>
      <c r="K3" s="443"/>
      <c r="L3" s="443"/>
      <c r="M3" s="443"/>
      <c r="N3" s="443"/>
      <c r="O3" s="443"/>
      <c r="P3" s="443"/>
      <c r="Q3" s="443"/>
      <c r="R3" s="444"/>
    </row>
    <row r="4" spans="1:19" ht="8.1" customHeight="1">
      <c r="A4" s="298"/>
      <c r="B4" s="298"/>
      <c r="C4" s="298"/>
      <c r="D4" s="298"/>
      <c r="E4" s="298"/>
      <c r="F4" s="298"/>
      <c r="G4" s="442"/>
      <c r="H4" s="443"/>
      <c r="I4" s="443"/>
      <c r="J4" s="443"/>
      <c r="K4" s="443"/>
      <c r="L4" s="443"/>
      <c r="M4" s="443"/>
      <c r="N4" s="443"/>
      <c r="O4" s="443"/>
      <c r="P4" s="443"/>
      <c r="Q4" s="443"/>
      <c r="R4" s="444"/>
    </row>
    <row r="5" spans="1:19" ht="24.95" customHeight="1">
      <c r="A5" s="448" t="s">
        <v>312</v>
      </c>
      <c r="B5" s="448"/>
      <c r="C5" s="448"/>
      <c r="D5" s="448"/>
      <c r="E5" s="448"/>
      <c r="F5" s="448"/>
      <c r="G5" s="445"/>
      <c r="H5" s="446"/>
      <c r="I5" s="446"/>
      <c r="J5" s="446"/>
      <c r="K5" s="446"/>
      <c r="L5" s="446"/>
      <c r="M5" s="446"/>
      <c r="N5" s="446"/>
      <c r="O5" s="446"/>
      <c r="P5" s="446"/>
      <c r="Q5" s="446"/>
      <c r="R5" s="447"/>
    </row>
    <row r="6" spans="1:19" ht="24.95" customHeight="1">
      <c r="A6" s="437"/>
      <c r="B6" s="437"/>
      <c r="C6" s="437"/>
      <c r="D6" s="437"/>
      <c r="E6" s="188"/>
      <c r="F6" s="188"/>
      <c r="G6" s="436" t="s">
        <v>455</v>
      </c>
      <c r="H6" s="436"/>
      <c r="I6" s="436"/>
      <c r="J6" s="436"/>
      <c r="K6" s="436" t="s">
        <v>456</v>
      </c>
      <c r="L6" s="436"/>
      <c r="M6" s="436"/>
      <c r="N6" s="436"/>
      <c r="O6" s="436" t="s">
        <v>457</v>
      </c>
      <c r="P6" s="436"/>
      <c r="Q6" s="436"/>
      <c r="R6" s="436"/>
    </row>
    <row r="7" spans="1:19" ht="25.5">
      <c r="A7" s="189" t="s">
        <v>1</v>
      </c>
      <c r="B7" s="189" t="s">
        <v>6</v>
      </c>
      <c r="C7" s="189" t="s">
        <v>2</v>
      </c>
      <c r="D7" s="190" t="s">
        <v>0</v>
      </c>
      <c r="E7" s="191" t="s">
        <v>308</v>
      </c>
      <c r="F7" s="191" t="s">
        <v>3</v>
      </c>
      <c r="G7" s="217" t="s">
        <v>458</v>
      </c>
      <c r="H7" s="217" t="s">
        <v>459</v>
      </c>
      <c r="I7" s="217" t="s">
        <v>460</v>
      </c>
      <c r="J7" s="217" t="s">
        <v>461</v>
      </c>
      <c r="K7" s="217" t="s">
        <v>462</v>
      </c>
      <c r="L7" s="217" t="s">
        <v>463</v>
      </c>
      <c r="M7" s="217" t="s">
        <v>464</v>
      </c>
      <c r="N7" s="217" t="s">
        <v>465</v>
      </c>
      <c r="O7" s="217" t="s">
        <v>466</v>
      </c>
      <c r="P7" s="217" t="s">
        <v>467</v>
      </c>
      <c r="Q7" s="217" t="s">
        <v>468</v>
      </c>
      <c r="R7" s="217" t="s">
        <v>469</v>
      </c>
    </row>
    <row r="8" spans="1:19">
      <c r="A8" s="192"/>
      <c r="B8" s="193"/>
      <c r="C8" s="194"/>
      <c r="D8" s="195"/>
      <c r="E8" s="196"/>
      <c r="F8" s="18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</row>
    <row r="9" spans="1:19" outlineLevel="1">
      <c r="A9" s="194"/>
      <c r="B9" s="197"/>
      <c r="C9" s="194"/>
      <c r="D9" s="195"/>
      <c r="E9" s="196"/>
      <c r="F9" s="19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</row>
    <row r="10" spans="1:19" outlineLevel="1">
      <c r="A10" s="229">
        <v>1</v>
      </c>
      <c r="B10" s="230" t="s">
        <v>309</v>
      </c>
      <c r="C10" s="202"/>
      <c r="D10" s="206"/>
      <c r="E10" s="200"/>
      <c r="F10" s="199">
        <f>+SUM(F11:F11)</f>
        <v>7987500</v>
      </c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</row>
    <row r="11" spans="1:19" outlineLevel="1">
      <c r="A11" s="202" t="s">
        <v>313</v>
      </c>
      <c r="B11" s="231" t="s">
        <v>318</v>
      </c>
      <c r="C11" s="202" t="s">
        <v>306</v>
      </c>
      <c r="D11" s="204">
        <f>+'1.1'!AB16</f>
        <v>1875</v>
      </c>
      <c r="E11" s="200">
        <v>4260</v>
      </c>
      <c r="F11" s="198">
        <f>+E11*D11</f>
        <v>7987500</v>
      </c>
      <c r="G11" s="219">
        <f>+F11/2</f>
        <v>3993750</v>
      </c>
      <c r="H11" s="219">
        <f>+G11</f>
        <v>3993750</v>
      </c>
      <c r="I11" s="218"/>
      <c r="J11" s="218"/>
      <c r="K11" s="218"/>
      <c r="L11" s="218"/>
      <c r="M11" s="218"/>
      <c r="N11" s="218"/>
      <c r="O11" s="218"/>
      <c r="P11" s="218"/>
      <c r="Q11" s="218"/>
      <c r="R11" s="218"/>
      <c r="S11" s="253"/>
    </row>
    <row r="12" spans="1:19" outlineLevel="1">
      <c r="A12" s="229">
        <v>2</v>
      </c>
      <c r="B12" s="230" t="s">
        <v>305</v>
      </c>
      <c r="C12" s="232"/>
      <c r="D12" s="198"/>
      <c r="E12" s="201"/>
      <c r="F12" s="199">
        <f>SUM(F13:F14)</f>
        <v>1620364824</v>
      </c>
      <c r="G12" s="218"/>
      <c r="H12" s="218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53"/>
    </row>
    <row r="13" spans="1:19" ht="25.5" outlineLevel="1">
      <c r="A13" s="202" t="s">
        <v>314</v>
      </c>
      <c r="B13" s="203" t="s">
        <v>311</v>
      </c>
      <c r="C13" s="202" t="s">
        <v>304</v>
      </c>
      <c r="D13" s="204">
        <f>+SUM('2.1'!AB52:AD53)</f>
        <v>11898</v>
      </c>
      <c r="E13" s="205">
        <v>136188</v>
      </c>
      <c r="F13" s="198">
        <f>+E13*D13</f>
        <v>1620364824</v>
      </c>
      <c r="G13" s="218"/>
      <c r="H13" s="219">
        <f>+F13/10</f>
        <v>162036482.40000001</v>
      </c>
      <c r="I13" s="219">
        <f t="shared" ref="I13:Q13" si="0">+H13</f>
        <v>162036482.40000001</v>
      </c>
      <c r="J13" s="219">
        <f t="shared" si="0"/>
        <v>162036482.40000001</v>
      </c>
      <c r="K13" s="219">
        <f t="shared" si="0"/>
        <v>162036482.40000001</v>
      </c>
      <c r="L13" s="219">
        <f t="shared" si="0"/>
        <v>162036482.40000001</v>
      </c>
      <c r="M13" s="219">
        <f t="shared" si="0"/>
        <v>162036482.40000001</v>
      </c>
      <c r="N13" s="219">
        <f t="shared" si="0"/>
        <v>162036482.40000001</v>
      </c>
      <c r="O13" s="219">
        <f t="shared" si="0"/>
        <v>162036482.40000001</v>
      </c>
      <c r="P13" s="219">
        <f t="shared" si="0"/>
        <v>162036482.40000001</v>
      </c>
      <c r="Q13" s="219">
        <f t="shared" si="0"/>
        <v>162036482.40000001</v>
      </c>
      <c r="R13" s="218"/>
      <c r="S13" s="253"/>
    </row>
    <row r="14" spans="1:19" outlineLevel="1">
      <c r="A14" s="202"/>
      <c r="B14" s="203"/>
      <c r="C14" s="202"/>
      <c r="D14" s="206"/>
      <c r="E14" s="200"/>
      <c r="F14" s="19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53"/>
    </row>
    <row r="15" spans="1:19" outlineLevel="1">
      <c r="A15" s="202"/>
      <c r="B15" s="231"/>
      <c r="C15" s="232"/>
      <c r="D15" s="233"/>
      <c r="E15" s="234"/>
      <c r="F15" s="199"/>
      <c r="G15" s="218"/>
      <c r="H15" s="218"/>
      <c r="I15" s="218"/>
      <c r="J15" s="218"/>
      <c r="K15" s="218"/>
      <c r="L15" s="218"/>
      <c r="M15" s="218"/>
      <c r="N15" s="218"/>
      <c r="O15" s="218"/>
      <c r="P15" s="218"/>
      <c r="Q15" s="218"/>
      <c r="R15" s="218"/>
      <c r="S15" s="253"/>
    </row>
    <row r="16" spans="1:19" outlineLevel="1">
      <c r="A16" s="229">
        <v>3</v>
      </c>
      <c r="B16" s="230" t="s">
        <v>310</v>
      </c>
      <c r="C16" s="232"/>
      <c r="D16" s="233"/>
      <c r="E16" s="234"/>
      <c r="F16" s="199">
        <f>+F17+F18</f>
        <v>531301970.00000006</v>
      </c>
      <c r="G16" s="218"/>
      <c r="H16" s="218"/>
      <c r="I16" s="218"/>
      <c r="J16" s="218"/>
      <c r="K16" s="218"/>
      <c r="L16" s="218"/>
      <c r="M16" s="218"/>
      <c r="N16" s="218"/>
      <c r="O16" s="218"/>
      <c r="P16" s="218"/>
      <c r="Q16" s="218"/>
      <c r="R16" s="218"/>
      <c r="S16" s="253"/>
    </row>
    <row r="17" spans="1:19" outlineLevel="1">
      <c r="A17" s="202" t="s">
        <v>315</v>
      </c>
      <c r="B17" s="231" t="s">
        <v>445</v>
      </c>
      <c r="C17" s="202" t="s">
        <v>304</v>
      </c>
      <c r="D17" s="204">
        <f>+SUM('3.1'!AB99:AD100)</f>
        <v>3803.0000000000005</v>
      </c>
      <c r="E17" s="205">
        <v>135490</v>
      </c>
      <c r="F17" s="198">
        <f>+E17*D17</f>
        <v>515268470.00000006</v>
      </c>
      <c r="G17" s="218"/>
      <c r="H17" s="220"/>
      <c r="I17" s="221"/>
      <c r="J17" s="218"/>
      <c r="K17" s="218"/>
      <c r="L17" s="219">
        <f>+F17/6</f>
        <v>85878078.333333343</v>
      </c>
      <c r="M17" s="222">
        <f>+L17</f>
        <v>85878078.333333343</v>
      </c>
      <c r="N17" s="222">
        <f>+M17</f>
        <v>85878078.333333343</v>
      </c>
      <c r="O17" s="222">
        <f>+N17</f>
        <v>85878078.333333343</v>
      </c>
      <c r="P17" s="222">
        <f>+O17</f>
        <v>85878078.333333343</v>
      </c>
      <c r="Q17" s="222">
        <v>80000000</v>
      </c>
      <c r="R17" s="222">
        <f>+P17-Q17</f>
        <v>5878078.3333333433</v>
      </c>
      <c r="S17" s="253"/>
    </row>
    <row r="18" spans="1:19" outlineLevel="1">
      <c r="A18" s="202" t="s">
        <v>316</v>
      </c>
      <c r="B18" s="231" t="s">
        <v>307</v>
      </c>
      <c r="C18" s="202" t="s">
        <v>306</v>
      </c>
      <c r="D18" s="235">
        <f>+SUM('3.2'!AB16:AD17)</f>
        <v>3150</v>
      </c>
      <c r="E18" s="200">
        <v>5090</v>
      </c>
      <c r="F18" s="198">
        <f>+E18*D18</f>
        <v>16033500</v>
      </c>
      <c r="G18" s="218"/>
      <c r="H18" s="219">
        <f>+F18/4</f>
        <v>4008375</v>
      </c>
      <c r="I18" s="219">
        <f>+H18</f>
        <v>4008375</v>
      </c>
      <c r="J18" s="219">
        <f>+I18</f>
        <v>4008375</v>
      </c>
      <c r="K18" s="219">
        <f>+J18</f>
        <v>4008375</v>
      </c>
      <c r="L18" s="218"/>
      <c r="M18" s="218"/>
      <c r="N18" s="218"/>
      <c r="O18" s="218"/>
      <c r="P18" s="218"/>
      <c r="Q18" s="218"/>
      <c r="R18" s="218"/>
      <c r="S18" s="253"/>
    </row>
    <row r="19" spans="1:19" outlineLevel="1">
      <c r="A19" s="202"/>
      <c r="B19" s="203"/>
      <c r="C19" s="202"/>
      <c r="D19" s="206"/>
      <c r="E19" s="200"/>
      <c r="F19" s="198"/>
      <c r="G19" s="218"/>
      <c r="H19" s="218"/>
      <c r="I19" s="218"/>
      <c r="J19" s="218"/>
      <c r="K19" s="218"/>
      <c r="L19" s="218"/>
      <c r="M19" s="218"/>
      <c r="N19" s="218"/>
      <c r="O19" s="218"/>
      <c r="P19" s="218"/>
      <c r="Q19" s="218"/>
      <c r="R19" s="218"/>
      <c r="S19" s="253"/>
    </row>
    <row r="20" spans="1:19">
      <c r="A20" s="207"/>
      <c r="B20" s="438" t="s">
        <v>24</v>
      </c>
      <c r="C20" s="438"/>
      <c r="D20" s="438"/>
      <c r="E20" s="438"/>
      <c r="F20" s="239">
        <f>+F16+F12+F10</f>
        <v>2159654294</v>
      </c>
      <c r="G20" s="223">
        <f>SUM(G10:G18)</f>
        <v>3993750</v>
      </c>
      <c r="H20" s="223">
        <f t="shared" ref="H20:R20" si="1">SUM(H10:H18)</f>
        <v>170038607.40000001</v>
      </c>
      <c r="I20" s="223">
        <f t="shared" si="1"/>
        <v>166044857.40000001</v>
      </c>
      <c r="J20" s="223">
        <f t="shared" si="1"/>
        <v>166044857.40000001</v>
      </c>
      <c r="K20" s="223">
        <f t="shared" si="1"/>
        <v>166044857.40000001</v>
      </c>
      <c r="L20" s="223">
        <f t="shared" si="1"/>
        <v>247914560.73333335</v>
      </c>
      <c r="M20" s="223">
        <f t="shared" si="1"/>
        <v>247914560.73333335</v>
      </c>
      <c r="N20" s="223">
        <f t="shared" si="1"/>
        <v>247914560.73333335</v>
      </c>
      <c r="O20" s="223">
        <f t="shared" si="1"/>
        <v>247914560.73333335</v>
      </c>
      <c r="P20" s="223">
        <f t="shared" si="1"/>
        <v>247914560.73333335</v>
      </c>
      <c r="Q20" s="223">
        <f t="shared" si="1"/>
        <v>242036482.40000001</v>
      </c>
      <c r="R20" s="223">
        <f t="shared" si="1"/>
        <v>5878078.3333333433</v>
      </c>
      <c r="S20" s="253"/>
    </row>
    <row r="21" spans="1:19">
      <c r="A21" s="207"/>
      <c r="B21" s="438" t="s">
        <v>470</v>
      </c>
      <c r="C21" s="438"/>
      <c r="D21" s="438"/>
      <c r="E21" s="438"/>
      <c r="F21" s="239">
        <f>F22+F23+F24</f>
        <v>647896288.20000005</v>
      </c>
      <c r="G21" s="218"/>
      <c r="H21" s="218"/>
      <c r="I21" s="218"/>
      <c r="J21" s="218"/>
      <c r="K21" s="218"/>
      <c r="L21" s="218"/>
      <c r="M21" s="218"/>
      <c r="N21" s="218"/>
      <c r="O21" s="218"/>
      <c r="P21" s="218"/>
      <c r="Q21" s="218"/>
      <c r="R21" s="218"/>
      <c r="S21" s="253"/>
    </row>
    <row r="22" spans="1:19">
      <c r="A22" s="207"/>
      <c r="B22" s="209" t="s">
        <v>21</v>
      </c>
      <c r="C22" s="210" t="s">
        <v>20</v>
      </c>
      <c r="D22" s="211">
        <v>0.22</v>
      </c>
      <c r="E22" s="212"/>
      <c r="F22" s="239">
        <f>+F20*0.22</f>
        <v>475123944.68000001</v>
      </c>
      <c r="G22" s="224">
        <f>+G20*0.22</f>
        <v>878625</v>
      </c>
      <c r="H22" s="224">
        <f t="shared" ref="H22:R22" si="2">+H20*0.22</f>
        <v>37408493.627999999</v>
      </c>
      <c r="I22" s="224">
        <f t="shared" si="2"/>
        <v>36529868.627999999</v>
      </c>
      <c r="J22" s="224">
        <f t="shared" si="2"/>
        <v>36529868.627999999</v>
      </c>
      <c r="K22" s="224">
        <f t="shared" si="2"/>
        <v>36529868.627999999</v>
      </c>
      <c r="L22" s="224">
        <f t="shared" si="2"/>
        <v>54541203.36133334</v>
      </c>
      <c r="M22" s="224">
        <f t="shared" si="2"/>
        <v>54541203.36133334</v>
      </c>
      <c r="N22" s="224">
        <f t="shared" si="2"/>
        <v>54541203.36133334</v>
      </c>
      <c r="O22" s="224">
        <f t="shared" si="2"/>
        <v>54541203.36133334</v>
      </c>
      <c r="P22" s="224">
        <f t="shared" si="2"/>
        <v>54541203.36133334</v>
      </c>
      <c r="Q22" s="224">
        <f t="shared" si="2"/>
        <v>53248026.127999999</v>
      </c>
      <c r="R22" s="224">
        <f t="shared" si="2"/>
        <v>1293177.2333333355</v>
      </c>
      <c r="S22" s="253"/>
    </row>
    <row r="23" spans="1:19">
      <c r="A23" s="207"/>
      <c r="B23" s="209" t="s">
        <v>23</v>
      </c>
      <c r="C23" s="210" t="s">
        <v>20</v>
      </c>
      <c r="D23" s="211">
        <v>0.03</v>
      </c>
      <c r="E23" s="212"/>
      <c r="F23" s="239">
        <f>+F20*0.03</f>
        <v>64789628.82</v>
      </c>
      <c r="G23" s="224">
        <f>+G20*0.03</f>
        <v>119812.5</v>
      </c>
      <c r="H23" s="224">
        <f t="shared" ref="H23:R23" si="3">+H20*0.03</f>
        <v>5101158.2220000001</v>
      </c>
      <c r="I23" s="224">
        <f t="shared" si="3"/>
        <v>4981345.7220000001</v>
      </c>
      <c r="J23" s="224">
        <f t="shared" si="3"/>
        <v>4981345.7220000001</v>
      </c>
      <c r="K23" s="224">
        <f t="shared" si="3"/>
        <v>4981345.7220000001</v>
      </c>
      <c r="L23" s="224">
        <f t="shared" si="3"/>
        <v>7437436.8220000006</v>
      </c>
      <c r="M23" s="224">
        <f t="shared" si="3"/>
        <v>7437436.8220000006</v>
      </c>
      <c r="N23" s="224">
        <f t="shared" si="3"/>
        <v>7437436.8220000006</v>
      </c>
      <c r="O23" s="224">
        <f t="shared" si="3"/>
        <v>7437436.8220000006</v>
      </c>
      <c r="P23" s="224">
        <f t="shared" si="3"/>
        <v>7437436.8220000006</v>
      </c>
      <c r="Q23" s="224">
        <f t="shared" si="3"/>
        <v>7261094.4720000001</v>
      </c>
      <c r="R23" s="224">
        <f t="shared" si="3"/>
        <v>176342.3500000003</v>
      </c>
      <c r="S23" s="253"/>
    </row>
    <row r="24" spans="1:19">
      <c r="A24" s="207"/>
      <c r="B24" s="209" t="s">
        <v>22</v>
      </c>
      <c r="C24" s="210" t="s">
        <v>20</v>
      </c>
      <c r="D24" s="211">
        <v>0.05</v>
      </c>
      <c r="E24" s="212"/>
      <c r="F24" s="239">
        <f>+F20*0.05</f>
        <v>107982714.7</v>
      </c>
      <c r="G24" s="224">
        <f>+G20*0.05</f>
        <v>199687.5</v>
      </c>
      <c r="H24" s="224">
        <f t="shared" ref="H24:R24" si="4">+H20*0.05</f>
        <v>8501930.370000001</v>
      </c>
      <c r="I24" s="224">
        <f t="shared" si="4"/>
        <v>8302242.870000001</v>
      </c>
      <c r="J24" s="224">
        <f t="shared" si="4"/>
        <v>8302242.870000001</v>
      </c>
      <c r="K24" s="224">
        <f t="shared" si="4"/>
        <v>8302242.870000001</v>
      </c>
      <c r="L24" s="224">
        <f t="shared" si="4"/>
        <v>12395728.036666669</v>
      </c>
      <c r="M24" s="224">
        <f t="shared" si="4"/>
        <v>12395728.036666669</v>
      </c>
      <c r="N24" s="224">
        <f t="shared" si="4"/>
        <v>12395728.036666669</v>
      </c>
      <c r="O24" s="224">
        <f t="shared" si="4"/>
        <v>12395728.036666669</v>
      </c>
      <c r="P24" s="224">
        <f t="shared" si="4"/>
        <v>12395728.036666669</v>
      </c>
      <c r="Q24" s="224">
        <f t="shared" si="4"/>
        <v>12101824.120000001</v>
      </c>
      <c r="R24" s="224">
        <f t="shared" si="4"/>
        <v>293903.91666666715</v>
      </c>
      <c r="S24" s="253"/>
    </row>
    <row r="25" spans="1:19">
      <c r="A25" s="207"/>
      <c r="B25" s="438" t="s">
        <v>453</v>
      </c>
      <c r="C25" s="438"/>
      <c r="D25" s="438"/>
      <c r="E25" s="438"/>
      <c r="F25" s="239">
        <f>+F21+F20</f>
        <v>2807550582.1999998</v>
      </c>
      <c r="G25" s="187">
        <f>+(G24+G23+G22+G20)</f>
        <v>5191875</v>
      </c>
      <c r="H25" s="187">
        <f t="shared" ref="H25:R25" si="5">+(H24+H23+H22+H20)</f>
        <v>221050189.62</v>
      </c>
      <c r="I25" s="187">
        <f t="shared" si="5"/>
        <v>215858314.62</v>
      </c>
      <c r="J25" s="187">
        <f t="shared" si="5"/>
        <v>215858314.62</v>
      </c>
      <c r="K25" s="187">
        <f t="shared" si="5"/>
        <v>215858314.62</v>
      </c>
      <c r="L25" s="187">
        <f t="shared" si="5"/>
        <v>322288928.95333338</v>
      </c>
      <c r="M25" s="187">
        <f t="shared" si="5"/>
        <v>322288928.95333338</v>
      </c>
      <c r="N25" s="187">
        <f t="shared" si="5"/>
        <v>322288928.95333338</v>
      </c>
      <c r="O25" s="187">
        <f t="shared" si="5"/>
        <v>322288928.95333338</v>
      </c>
      <c r="P25" s="187">
        <f t="shared" si="5"/>
        <v>322288928.95333338</v>
      </c>
      <c r="Q25" s="187">
        <f t="shared" si="5"/>
        <v>314647427.12</v>
      </c>
      <c r="R25" s="187">
        <f t="shared" si="5"/>
        <v>7641501.8333333461</v>
      </c>
      <c r="S25" s="253"/>
    </row>
    <row r="26" spans="1:19">
      <c r="A26" s="207"/>
      <c r="B26" s="208" t="s">
        <v>452</v>
      </c>
      <c r="C26" s="210"/>
      <c r="D26" s="211"/>
      <c r="E26" s="212"/>
      <c r="F26" s="239">
        <f>+'Presupuesto '!F19</f>
        <v>196528540.75400001</v>
      </c>
      <c r="G26" s="225">
        <f>+$F$26/12</f>
        <v>16377378.396166667</v>
      </c>
      <c r="H26" s="225">
        <f t="shared" ref="H26:R26" si="6">+$F$26/12</f>
        <v>16377378.396166667</v>
      </c>
      <c r="I26" s="225">
        <f t="shared" si="6"/>
        <v>16377378.396166667</v>
      </c>
      <c r="J26" s="225">
        <f t="shared" si="6"/>
        <v>16377378.396166667</v>
      </c>
      <c r="K26" s="225">
        <f t="shared" si="6"/>
        <v>16377378.396166667</v>
      </c>
      <c r="L26" s="225">
        <f t="shared" si="6"/>
        <v>16377378.396166667</v>
      </c>
      <c r="M26" s="225">
        <f t="shared" si="6"/>
        <v>16377378.396166667</v>
      </c>
      <c r="N26" s="225">
        <f t="shared" si="6"/>
        <v>16377378.396166667</v>
      </c>
      <c r="O26" s="225">
        <f t="shared" si="6"/>
        <v>16377378.396166667</v>
      </c>
      <c r="P26" s="225">
        <f t="shared" si="6"/>
        <v>16377378.396166667</v>
      </c>
      <c r="Q26" s="225">
        <f t="shared" si="6"/>
        <v>16377378.396166667</v>
      </c>
      <c r="R26" s="225">
        <f t="shared" si="6"/>
        <v>16377378.396166667</v>
      </c>
      <c r="S26" s="253"/>
    </row>
    <row r="27" spans="1:19">
      <c r="A27" s="207"/>
      <c r="B27" s="208" t="s">
        <v>25</v>
      </c>
      <c r="C27" s="210"/>
      <c r="D27" s="213"/>
      <c r="E27" s="214"/>
      <c r="F27" s="239">
        <f>+F26+F25</f>
        <v>3004079122.954</v>
      </c>
      <c r="G27" s="226">
        <f>+G26+G25</f>
        <v>21569253.396166667</v>
      </c>
      <c r="H27" s="226">
        <f t="shared" ref="H27:R27" si="7">+H26+H25</f>
        <v>237427568.01616669</v>
      </c>
      <c r="I27" s="226">
        <f t="shared" si="7"/>
        <v>232235693.01616669</v>
      </c>
      <c r="J27" s="226">
        <f t="shared" si="7"/>
        <v>232235693.01616669</v>
      </c>
      <c r="K27" s="226">
        <f t="shared" si="7"/>
        <v>232235693.01616669</v>
      </c>
      <c r="L27" s="226">
        <f t="shared" si="7"/>
        <v>338666307.34950006</v>
      </c>
      <c r="M27" s="226">
        <f t="shared" si="7"/>
        <v>338666307.34950006</v>
      </c>
      <c r="N27" s="226">
        <f t="shared" si="7"/>
        <v>338666307.34950006</v>
      </c>
      <c r="O27" s="226">
        <f t="shared" si="7"/>
        <v>338666307.34950006</v>
      </c>
      <c r="P27" s="226">
        <f t="shared" si="7"/>
        <v>338666307.34950006</v>
      </c>
      <c r="Q27" s="226">
        <f t="shared" si="7"/>
        <v>331024805.51616669</v>
      </c>
      <c r="R27" s="226">
        <f t="shared" si="7"/>
        <v>24018880.229500014</v>
      </c>
      <c r="S27" s="253"/>
    </row>
    <row r="28" spans="1:19">
      <c r="A28" s="435"/>
      <c r="B28" s="435"/>
      <c r="C28" s="236"/>
      <c r="D28" s="215"/>
      <c r="E28" s="237"/>
      <c r="F28" s="240" t="s">
        <v>471</v>
      </c>
      <c r="G28" s="227">
        <f>+G25/$F$25</f>
        <v>1.8492543047725397E-3</v>
      </c>
      <c r="H28" s="227">
        <f t="shared" ref="H28:Q28" si="8">+H25/$F$25</f>
        <v>7.8734178832420121E-2</v>
      </c>
      <c r="I28" s="227">
        <f t="shared" si="8"/>
        <v>7.6884924527647572E-2</v>
      </c>
      <c r="J28" s="227">
        <f t="shared" si="8"/>
        <v>7.6884924527647572E-2</v>
      </c>
      <c r="K28" s="227">
        <f t="shared" si="8"/>
        <v>7.6884924527647572E-2</v>
      </c>
      <c r="L28" s="227">
        <f t="shared" si="8"/>
        <v>0.11479363221331079</v>
      </c>
      <c r="M28" s="227">
        <f t="shared" si="8"/>
        <v>0.11479363221331079</v>
      </c>
      <c r="N28" s="227">
        <f t="shared" si="8"/>
        <v>0.11479363221331079</v>
      </c>
      <c r="O28" s="227">
        <f t="shared" si="8"/>
        <v>0.11479363221331079</v>
      </c>
      <c r="P28" s="227">
        <f t="shared" si="8"/>
        <v>0.11479363221331079</v>
      </c>
      <c r="Q28" s="227">
        <f t="shared" si="8"/>
        <v>0.11207186403510562</v>
      </c>
      <c r="R28" s="227">
        <f>+R25/$F$25</f>
        <v>2.7217681782051657E-3</v>
      </c>
    </row>
    <row r="29" spans="1:19">
      <c r="A29" s="238"/>
      <c r="B29" s="238"/>
      <c r="C29" s="238"/>
      <c r="D29" s="238"/>
      <c r="E29" s="238"/>
      <c r="F29" s="216" t="s">
        <v>472</v>
      </c>
      <c r="G29" s="228">
        <f>+G28</f>
        <v>1.8492543047725397E-3</v>
      </c>
      <c r="H29" s="228">
        <f>+H28+G29</f>
        <v>8.0583433137192656E-2</v>
      </c>
      <c r="I29" s="228">
        <f t="shared" ref="I29:R29" si="9">+I28+H29</f>
        <v>0.15746835766484024</v>
      </c>
      <c r="J29" s="228">
        <f t="shared" si="9"/>
        <v>0.2343532821924878</v>
      </c>
      <c r="K29" s="228">
        <f t="shared" si="9"/>
        <v>0.31123820672013536</v>
      </c>
      <c r="L29" s="228">
        <f t="shared" si="9"/>
        <v>0.42603183893344615</v>
      </c>
      <c r="M29" s="228">
        <f t="shared" si="9"/>
        <v>0.54082547114675694</v>
      </c>
      <c r="N29" s="228">
        <f t="shared" si="9"/>
        <v>0.65561910336006779</v>
      </c>
      <c r="O29" s="228">
        <f t="shared" si="9"/>
        <v>0.77041273557337853</v>
      </c>
      <c r="P29" s="228">
        <f t="shared" si="9"/>
        <v>0.88520636778668926</v>
      </c>
      <c r="Q29" s="228">
        <f t="shared" si="9"/>
        <v>0.99727823182179487</v>
      </c>
      <c r="R29" s="228">
        <f t="shared" si="9"/>
        <v>1</v>
      </c>
    </row>
    <row r="30" spans="1:19">
      <c r="A30" s="66"/>
      <c r="D30" s="66"/>
      <c r="E30" s="66"/>
      <c r="F30" s="66"/>
    </row>
    <row r="31" spans="1:19" s="48" customFormat="1" ht="12.75">
      <c r="A31" s="66"/>
      <c r="B31" s="48" t="s">
        <v>480</v>
      </c>
      <c r="D31" s="66"/>
      <c r="E31" s="66"/>
      <c r="F31" s="66"/>
    </row>
    <row r="32" spans="1:19" s="48" customFormat="1">
      <c r="A32" s="66"/>
      <c r="B32" s="55" t="s">
        <v>454</v>
      </c>
      <c r="C32"/>
      <c r="D32" s="66"/>
      <c r="E32" s="66"/>
      <c r="F32" s="66"/>
    </row>
    <row r="33" spans="1:6" s="48" customFormat="1" ht="12.75">
      <c r="A33" s="66"/>
      <c r="B33" s="327" t="s">
        <v>475</v>
      </c>
      <c r="C33" s="327"/>
      <c r="D33" s="66"/>
      <c r="E33" s="66"/>
      <c r="F33" s="66"/>
    </row>
    <row r="34" spans="1:6" s="48" customFormat="1" ht="12.75">
      <c r="A34" s="321"/>
      <c r="B34" s="321"/>
      <c r="C34" s="83"/>
      <c r="D34" s="321"/>
      <c r="E34" s="321"/>
      <c r="F34" s="66"/>
    </row>
    <row r="35" spans="1:6" s="48" customFormat="1" ht="12.75">
      <c r="A35" s="66"/>
      <c r="B35" s="66"/>
      <c r="C35" s="66"/>
      <c r="D35" s="66"/>
      <c r="E35" s="66"/>
      <c r="F35" s="66"/>
    </row>
    <row r="36" spans="1:6" s="48" customFormat="1" ht="11.25" customHeight="1">
      <c r="A36" s="66"/>
      <c r="B36" s="66"/>
      <c r="C36" s="66"/>
      <c r="D36" s="66"/>
      <c r="E36" s="66"/>
      <c r="F36" s="66"/>
    </row>
    <row r="37" spans="1:6" s="48" customFormat="1" ht="11.25" customHeight="1">
      <c r="A37" s="66"/>
      <c r="B37" s="66"/>
      <c r="C37" s="66"/>
      <c r="D37" s="66"/>
      <c r="E37" s="66"/>
      <c r="F37" s="66"/>
    </row>
    <row r="38" spans="1:6" s="48" customFormat="1" ht="12.75">
      <c r="A38" s="65"/>
      <c r="B38" s="65"/>
      <c r="C38" s="77"/>
      <c r="D38" s="78"/>
      <c r="E38" s="67"/>
      <c r="F38" s="67"/>
    </row>
    <row r="39" spans="1:6" s="48" customFormat="1" ht="12.75">
      <c r="A39" s="65"/>
      <c r="B39" s="65"/>
      <c r="C39" s="77"/>
      <c r="D39" s="78"/>
      <c r="E39" s="67"/>
      <c r="F39" s="67"/>
    </row>
    <row r="44" spans="1:6">
      <c r="D44" s="80"/>
    </row>
    <row r="45" spans="1:6">
      <c r="D45" s="80"/>
    </row>
    <row r="46" spans="1:6">
      <c r="C46" s="65"/>
      <c r="D46" s="80"/>
      <c r="E46" s="65"/>
      <c r="F46" s="65"/>
    </row>
    <row r="47" spans="1:6">
      <c r="C47" s="65"/>
      <c r="D47" s="80"/>
      <c r="E47" s="65"/>
      <c r="F47" s="65"/>
    </row>
    <row r="48" spans="1:6">
      <c r="C48" s="65"/>
      <c r="D48" s="80"/>
      <c r="E48" s="65"/>
      <c r="F48" s="65"/>
    </row>
    <row r="49" spans="3:6">
      <c r="C49" s="65"/>
      <c r="D49" s="80"/>
      <c r="E49" s="65"/>
      <c r="F49" s="65"/>
    </row>
    <row r="50" spans="3:6">
      <c r="C50" s="65"/>
      <c r="D50" s="80"/>
      <c r="E50" s="65"/>
      <c r="F50" s="65"/>
    </row>
    <row r="51" spans="3:6">
      <c r="C51" s="65"/>
      <c r="D51" s="80"/>
      <c r="E51" s="65"/>
      <c r="F51" s="65"/>
    </row>
    <row r="52" spans="3:6">
      <c r="C52" s="65"/>
      <c r="D52" s="80"/>
      <c r="E52" s="65"/>
      <c r="F52" s="65"/>
    </row>
    <row r="53" spans="3:6">
      <c r="C53" s="65"/>
      <c r="D53" s="80"/>
      <c r="E53" s="65"/>
      <c r="F53" s="65"/>
    </row>
  </sheetData>
  <autoFilter ref="A7:F19" xr:uid="{00000000-0009-0000-0000-000001000000}"/>
  <mergeCells count="14">
    <mergeCell ref="K6:N6"/>
    <mergeCell ref="O6:R6"/>
    <mergeCell ref="A1:F4"/>
    <mergeCell ref="G1:R5"/>
    <mergeCell ref="B25:E25"/>
    <mergeCell ref="A5:F5"/>
    <mergeCell ref="A28:B28"/>
    <mergeCell ref="B33:C33"/>
    <mergeCell ref="A34:B34"/>
    <mergeCell ref="D34:E34"/>
    <mergeCell ref="G6:J6"/>
    <mergeCell ref="A6:D6"/>
    <mergeCell ref="B20:E20"/>
    <mergeCell ref="B21:E21"/>
  </mergeCells>
  <pageMargins left="0.70866141732283472" right="0.70866141732283472" top="0.74803149606299213" bottom="0.74803149606299213" header="0.31496062992125984" footer="0.31496062992125984"/>
  <pageSetup scale="30" orientation="landscape" r:id="rId1"/>
  <headerFooter>
    <oddHeader>&amp;L&amp;G&amp;C&amp;G&amp;R&amp;G</oddHead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D4774-5509-454D-AF09-1A3D1CC0B0BC}">
  <dimension ref="A1:M43"/>
  <sheetViews>
    <sheetView workbookViewId="0">
      <selection activeCell="L47" sqref="L47"/>
    </sheetView>
  </sheetViews>
  <sheetFormatPr baseColWidth="10" defaultColWidth="8.85546875" defaultRowHeight="12.75"/>
  <cols>
    <col min="1" max="1" width="6.85546875" style="84" customWidth="1"/>
    <col min="2" max="2" width="6" style="84" customWidth="1"/>
    <col min="3" max="3" width="11.7109375" style="84" customWidth="1"/>
    <col min="4" max="4" width="3.28515625" style="84" customWidth="1"/>
    <col min="5" max="5" width="4.7109375" style="84" customWidth="1"/>
    <col min="6" max="6" width="2.7109375" style="84" customWidth="1"/>
    <col min="7" max="7" width="6.85546875" style="84" customWidth="1"/>
    <col min="8" max="8" width="4.28515625" style="84" customWidth="1"/>
    <col min="9" max="9" width="2.28515625" style="84" customWidth="1"/>
    <col min="10" max="10" width="13.140625" style="84" customWidth="1"/>
    <col min="11" max="11" width="17.28515625" style="84" customWidth="1"/>
    <col min="12" max="12" width="16.42578125" style="84" customWidth="1"/>
    <col min="13" max="13" width="30.85546875" style="84" customWidth="1"/>
    <col min="14" max="16384" width="8.85546875" style="84"/>
  </cols>
  <sheetData>
    <row r="1" spans="1:13" ht="10.5" customHeight="1">
      <c r="A1" s="449" t="s">
        <v>319</v>
      </c>
      <c r="B1" s="449"/>
      <c r="C1" s="450" t="str">
        <f>+'Presupuesto '!A4</f>
        <v>1.1</v>
      </c>
      <c r="D1" s="450"/>
      <c r="E1" s="451" t="s">
        <v>320</v>
      </c>
      <c r="F1" s="451"/>
      <c r="G1" s="451"/>
      <c r="H1" s="488" t="s">
        <v>383</v>
      </c>
      <c r="I1" s="488"/>
      <c r="J1" s="488"/>
      <c r="K1" s="488"/>
      <c r="L1" s="488"/>
      <c r="M1" s="98"/>
    </row>
    <row r="2" spans="1:13" ht="10.35" customHeight="1">
      <c r="A2" s="449" t="s">
        <v>321</v>
      </c>
      <c r="B2" s="449"/>
      <c r="C2" s="450" t="s">
        <v>362</v>
      </c>
      <c r="D2" s="450"/>
      <c r="E2" s="451" t="s">
        <v>323</v>
      </c>
      <c r="F2" s="451"/>
      <c r="G2" s="451"/>
      <c r="H2" s="452"/>
      <c r="I2" s="452"/>
      <c r="J2" s="452"/>
      <c r="K2" s="452"/>
      <c r="L2" s="452"/>
      <c r="M2" s="452"/>
    </row>
    <row r="3" spans="1:13" ht="8.4499999999999993" customHeight="1">
      <c r="A3" s="458" t="s">
        <v>324</v>
      </c>
      <c r="B3" s="458"/>
      <c r="C3" s="458"/>
      <c r="D3" s="458"/>
      <c r="E3" s="458"/>
      <c r="F3" s="458"/>
      <c r="G3" s="458"/>
      <c r="H3" s="458"/>
      <c r="I3" s="458"/>
      <c r="J3" s="458"/>
      <c r="K3" s="458"/>
      <c r="L3" s="458"/>
    </row>
    <row r="4" spans="1:13" ht="8.4499999999999993" customHeight="1">
      <c r="A4" s="85" t="s">
        <v>325</v>
      </c>
      <c r="B4" s="459" t="s">
        <v>326</v>
      </c>
      <c r="C4" s="460"/>
      <c r="D4" s="460"/>
      <c r="E4" s="460"/>
      <c r="F4" s="461"/>
      <c r="G4" s="459" t="s">
        <v>327</v>
      </c>
      <c r="H4" s="461"/>
      <c r="I4" s="462" t="s">
        <v>328</v>
      </c>
      <c r="J4" s="463"/>
      <c r="K4" s="85" t="s">
        <v>329</v>
      </c>
      <c r="L4" s="85" t="s">
        <v>330</v>
      </c>
    </row>
    <row r="5" spans="1:13" ht="8.4499999999999993" customHeight="1">
      <c r="A5" s="89"/>
      <c r="B5" s="453"/>
      <c r="C5" s="454"/>
      <c r="D5" s="454"/>
      <c r="E5" s="454"/>
      <c r="F5" s="455"/>
      <c r="G5" s="453"/>
      <c r="H5" s="455"/>
      <c r="I5" s="456" t="s">
        <v>334</v>
      </c>
      <c r="J5" s="457"/>
      <c r="K5" s="89"/>
      <c r="L5" s="86" t="s">
        <v>335</v>
      </c>
    </row>
    <row r="6" spans="1:13" ht="8.4499999999999993" customHeight="1">
      <c r="A6" s="89"/>
      <c r="B6" s="453"/>
      <c r="C6" s="454"/>
      <c r="D6" s="454"/>
      <c r="E6" s="454"/>
      <c r="F6" s="455"/>
      <c r="G6" s="453"/>
      <c r="H6" s="455"/>
      <c r="I6" s="456" t="s">
        <v>334</v>
      </c>
      <c r="J6" s="457"/>
      <c r="K6" s="89"/>
      <c r="L6" s="86" t="s">
        <v>335</v>
      </c>
    </row>
    <row r="7" spans="1:13" ht="8.4499999999999993" customHeight="1">
      <c r="A7" s="89"/>
      <c r="B7" s="453"/>
      <c r="C7" s="454"/>
      <c r="D7" s="454"/>
      <c r="E7" s="454"/>
      <c r="F7" s="455"/>
      <c r="G7" s="453"/>
      <c r="H7" s="455"/>
      <c r="I7" s="456" t="s">
        <v>334</v>
      </c>
      <c r="J7" s="457"/>
      <c r="K7" s="89"/>
      <c r="L7" s="86" t="s">
        <v>335</v>
      </c>
    </row>
    <row r="8" spans="1:13" ht="8.4499999999999993" customHeight="1">
      <c r="A8" s="89"/>
      <c r="B8" s="453"/>
      <c r="C8" s="454"/>
      <c r="D8" s="454"/>
      <c r="E8" s="454"/>
      <c r="F8" s="455"/>
      <c r="G8" s="453"/>
      <c r="H8" s="455"/>
      <c r="I8" s="456" t="s">
        <v>334</v>
      </c>
      <c r="J8" s="457"/>
      <c r="K8" s="89"/>
      <c r="L8" s="86" t="s">
        <v>335</v>
      </c>
    </row>
    <row r="9" spans="1:13" ht="8.4499999999999993" customHeight="1">
      <c r="A9" s="89"/>
      <c r="B9" s="453"/>
      <c r="C9" s="454"/>
      <c r="D9" s="454"/>
      <c r="E9" s="454"/>
      <c r="F9" s="455"/>
      <c r="G9" s="453"/>
      <c r="H9" s="455"/>
      <c r="I9" s="456" t="s">
        <v>334</v>
      </c>
      <c r="J9" s="457"/>
      <c r="K9" s="89"/>
      <c r="L9" s="86" t="s">
        <v>335</v>
      </c>
    </row>
    <row r="10" spans="1:13" ht="8.4499999999999993" customHeight="1">
      <c r="A10" s="89"/>
      <c r="B10" s="453"/>
      <c r="C10" s="454"/>
      <c r="D10" s="454"/>
      <c r="E10" s="454"/>
      <c r="F10" s="455"/>
      <c r="G10" s="453"/>
      <c r="H10" s="455"/>
      <c r="I10" s="456" t="s">
        <v>334</v>
      </c>
      <c r="J10" s="457"/>
      <c r="K10" s="89"/>
      <c r="L10" s="86" t="s">
        <v>335</v>
      </c>
    </row>
    <row r="11" spans="1:13" ht="8.4499999999999993" customHeight="1">
      <c r="A11" s="89"/>
      <c r="B11" s="453"/>
      <c r="C11" s="454"/>
      <c r="D11" s="454"/>
      <c r="E11" s="454"/>
      <c r="F11" s="455"/>
      <c r="G11" s="453"/>
      <c r="H11" s="455"/>
      <c r="I11" s="456" t="s">
        <v>334</v>
      </c>
      <c r="J11" s="457"/>
      <c r="K11" s="89"/>
      <c r="L11" s="86" t="s">
        <v>335</v>
      </c>
    </row>
    <row r="12" spans="1:13" ht="8.4499999999999993" customHeight="1">
      <c r="A12" s="86" t="s">
        <v>336</v>
      </c>
      <c r="B12" s="456" t="s">
        <v>337</v>
      </c>
      <c r="C12" s="464"/>
      <c r="D12" s="464"/>
      <c r="E12" s="464"/>
      <c r="F12" s="457"/>
      <c r="G12" s="453"/>
      <c r="H12" s="455"/>
      <c r="I12" s="469">
        <v>2000</v>
      </c>
      <c r="J12" s="470"/>
      <c r="K12" s="87">
        <v>10</v>
      </c>
      <c r="L12" s="90">
        <f>+I12/K12</f>
        <v>200</v>
      </c>
    </row>
    <row r="13" spans="1:13" ht="8.4499999999999993" customHeight="1">
      <c r="A13" s="471"/>
      <c r="B13" s="471"/>
      <c r="C13" s="471"/>
      <c r="D13" s="471"/>
      <c r="E13" s="471"/>
      <c r="F13" s="471"/>
      <c r="G13" s="471"/>
      <c r="H13" s="471"/>
      <c r="I13" s="471"/>
      <c r="J13" s="472"/>
      <c r="K13" s="85" t="s">
        <v>338</v>
      </c>
      <c r="L13" s="94">
        <f>+SUM(L5:L12)</f>
        <v>200</v>
      </c>
    </row>
    <row r="14" spans="1:13" ht="8.4499999999999993" customHeight="1">
      <c r="A14" s="458" t="s">
        <v>339</v>
      </c>
      <c r="B14" s="458"/>
      <c r="C14" s="458"/>
      <c r="D14" s="458"/>
      <c r="E14" s="458"/>
      <c r="F14" s="458"/>
      <c r="G14" s="458"/>
      <c r="H14" s="458"/>
      <c r="I14" s="458"/>
      <c r="J14" s="458"/>
      <c r="K14" s="458"/>
      <c r="L14" s="458"/>
    </row>
    <row r="15" spans="1:13" ht="8.4499999999999993" customHeight="1">
      <c r="A15" s="85" t="s">
        <v>325</v>
      </c>
      <c r="B15" s="459" t="s">
        <v>326</v>
      </c>
      <c r="C15" s="460"/>
      <c r="D15" s="460"/>
      <c r="E15" s="460"/>
      <c r="F15" s="461"/>
      <c r="G15" s="459" t="s">
        <v>340</v>
      </c>
      <c r="H15" s="461"/>
      <c r="I15" s="462" t="s">
        <v>341</v>
      </c>
      <c r="J15" s="463"/>
      <c r="K15" s="85" t="s">
        <v>342</v>
      </c>
      <c r="L15" s="85" t="s">
        <v>330</v>
      </c>
    </row>
    <row r="16" spans="1:13" ht="8.4499999999999993" customHeight="1">
      <c r="A16" s="86" t="s">
        <v>363</v>
      </c>
      <c r="B16" s="456" t="s">
        <v>364</v>
      </c>
      <c r="C16" s="464"/>
      <c r="D16" s="464"/>
      <c r="E16" s="464"/>
      <c r="F16" s="457"/>
      <c r="G16" s="465" t="s">
        <v>365</v>
      </c>
      <c r="H16" s="466"/>
      <c r="I16" s="467">
        <v>4500</v>
      </c>
      <c r="J16" s="468"/>
      <c r="K16" s="87">
        <v>0.1</v>
      </c>
      <c r="L16" s="90">
        <f>+I16*K16</f>
        <v>450</v>
      </c>
    </row>
    <row r="17" spans="1:12" ht="8.4499999999999993" customHeight="1">
      <c r="A17" s="86" t="s">
        <v>366</v>
      </c>
      <c r="B17" s="456" t="s">
        <v>367</v>
      </c>
      <c r="C17" s="464"/>
      <c r="D17" s="464"/>
      <c r="E17" s="464"/>
      <c r="F17" s="457"/>
      <c r="G17" s="465" t="s">
        <v>368</v>
      </c>
      <c r="H17" s="466"/>
      <c r="I17" s="467">
        <v>3800</v>
      </c>
      <c r="J17" s="468"/>
      <c r="K17" s="87">
        <v>0.1</v>
      </c>
      <c r="L17" s="90">
        <f t="shared" ref="L17:L21" si="0">+I17*K17</f>
        <v>380</v>
      </c>
    </row>
    <row r="18" spans="1:12" ht="8.4499999999999993" customHeight="1">
      <c r="A18" s="86" t="s">
        <v>369</v>
      </c>
      <c r="B18" s="456" t="s">
        <v>370</v>
      </c>
      <c r="C18" s="464"/>
      <c r="D18" s="464"/>
      <c r="E18" s="464"/>
      <c r="F18" s="457"/>
      <c r="G18" s="465" t="s">
        <v>368</v>
      </c>
      <c r="H18" s="466"/>
      <c r="I18" s="467">
        <v>2800</v>
      </c>
      <c r="J18" s="468"/>
      <c r="K18" s="87">
        <v>9.9464952380952432E-2</v>
      </c>
      <c r="L18" s="90">
        <f t="shared" si="0"/>
        <v>278.50186666666679</v>
      </c>
    </row>
    <row r="19" spans="1:12" ht="8.4499999999999993" customHeight="1">
      <c r="A19" s="86" t="s">
        <v>371</v>
      </c>
      <c r="B19" s="456" t="s">
        <v>372</v>
      </c>
      <c r="C19" s="464"/>
      <c r="D19" s="464"/>
      <c r="E19" s="464"/>
      <c r="F19" s="457"/>
      <c r="G19" s="465" t="s">
        <v>373</v>
      </c>
      <c r="H19" s="466"/>
      <c r="I19" s="467">
        <v>2200</v>
      </c>
      <c r="J19" s="468"/>
      <c r="K19" s="87">
        <v>0.01</v>
      </c>
      <c r="L19" s="90">
        <f t="shared" si="0"/>
        <v>22</v>
      </c>
    </row>
    <row r="20" spans="1:12" ht="8.4499999999999993" customHeight="1">
      <c r="A20" s="86" t="s">
        <v>374</v>
      </c>
      <c r="B20" s="456" t="s">
        <v>375</v>
      </c>
      <c r="C20" s="464"/>
      <c r="D20" s="464"/>
      <c r="E20" s="464"/>
      <c r="F20" s="457"/>
      <c r="G20" s="465" t="s">
        <v>376</v>
      </c>
      <c r="H20" s="466"/>
      <c r="I20" s="467">
        <v>350000</v>
      </c>
      <c r="J20" s="468"/>
      <c r="K20" s="87">
        <v>1E-3</v>
      </c>
      <c r="L20" s="90">
        <f t="shared" si="0"/>
        <v>350</v>
      </c>
    </row>
    <row r="21" spans="1:12" ht="8.4499999999999993" customHeight="1">
      <c r="A21" s="86" t="s">
        <v>377</v>
      </c>
      <c r="B21" s="456" t="s">
        <v>378</v>
      </c>
      <c r="C21" s="464"/>
      <c r="D21" s="464"/>
      <c r="E21" s="464"/>
      <c r="F21" s="457"/>
      <c r="G21" s="465" t="s">
        <v>379</v>
      </c>
      <c r="H21" s="466"/>
      <c r="I21" s="469">
        <v>900</v>
      </c>
      <c r="J21" s="470"/>
      <c r="K21" s="87">
        <v>0.01</v>
      </c>
      <c r="L21" s="90">
        <f t="shared" si="0"/>
        <v>9</v>
      </c>
    </row>
    <row r="22" spans="1:12" ht="8.4499999999999993" customHeight="1">
      <c r="A22" s="89"/>
      <c r="B22" s="453"/>
      <c r="C22" s="454"/>
      <c r="D22" s="454"/>
      <c r="E22" s="454"/>
      <c r="F22" s="455"/>
      <c r="G22" s="453"/>
      <c r="H22" s="455"/>
      <c r="I22" s="456"/>
      <c r="J22" s="457"/>
      <c r="K22" s="89"/>
      <c r="L22" s="90"/>
    </row>
    <row r="23" spans="1:12" ht="8.4499999999999993" customHeight="1">
      <c r="A23" s="89"/>
      <c r="B23" s="453"/>
      <c r="C23" s="454"/>
      <c r="D23" s="454"/>
      <c r="E23" s="454"/>
      <c r="F23" s="455"/>
      <c r="G23" s="453"/>
      <c r="H23" s="455"/>
      <c r="I23" s="456"/>
      <c r="J23" s="457"/>
      <c r="K23" s="89"/>
      <c r="L23" s="90"/>
    </row>
    <row r="24" spans="1:12" ht="8.4499999999999993" customHeight="1">
      <c r="A24" s="89"/>
      <c r="B24" s="453"/>
      <c r="C24" s="454"/>
      <c r="D24" s="454"/>
      <c r="E24" s="454"/>
      <c r="F24" s="455"/>
      <c r="G24" s="453"/>
      <c r="H24" s="455"/>
      <c r="I24" s="456"/>
      <c r="J24" s="457"/>
      <c r="K24" s="89"/>
      <c r="L24" s="90"/>
    </row>
    <row r="25" spans="1:12" ht="8.4499999999999993" customHeight="1">
      <c r="A25" s="89"/>
      <c r="B25" s="453"/>
      <c r="C25" s="454"/>
      <c r="D25" s="454"/>
      <c r="E25" s="454"/>
      <c r="F25" s="455"/>
      <c r="G25" s="453"/>
      <c r="H25" s="455"/>
      <c r="I25" s="456"/>
      <c r="J25" s="457"/>
      <c r="K25" s="89"/>
      <c r="L25" s="90"/>
    </row>
    <row r="26" spans="1:12" ht="8.4499999999999993" customHeight="1">
      <c r="A26" s="89"/>
      <c r="B26" s="453"/>
      <c r="C26" s="454"/>
      <c r="D26" s="454"/>
      <c r="E26" s="454"/>
      <c r="F26" s="455"/>
      <c r="G26" s="453"/>
      <c r="H26" s="455"/>
      <c r="I26" s="456"/>
      <c r="J26" s="457"/>
      <c r="K26" s="89"/>
      <c r="L26" s="90"/>
    </row>
    <row r="27" spans="1:12" ht="8.4499999999999993" customHeight="1">
      <c r="A27" s="89"/>
      <c r="B27" s="453"/>
      <c r="C27" s="454"/>
      <c r="D27" s="454"/>
      <c r="E27" s="454"/>
      <c r="F27" s="455"/>
      <c r="G27" s="453"/>
      <c r="H27" s="455"/>
      <c r="I27" s="456"/>
      <c r="J27" s="457"/>
      <c r="K27" s="89"/>
      <c r="L27" s="90"/>
    </row>
    <row r="28" spans="1:12" ht="8.4499999999999993" customHeight="1">
      <c r="A28" s="89"/>
      <c r="B28" s="453"/>
      <c r="C28" s="454"/>
      <c r="D28" s="454"/>
      <c r="E28" s="454"/>
      <c r="F28" s="455"/>
      <c r="G28" s="453"/>
      <c r="H28" s="455"/>
      <c r="I28" s="456"/>
      <c r="J28" s="457"/>
      <c r="K28" s="89"/>
      <c r="L28" s="90"/>
    </row>
    <row r="29" spans="1:12" ht="8.4499999999999993" customHeight="1">
      <c r="A29" s="89"/>
      <c r="B29" s="453"/>
      <c r="C29" s="454"/>
      <c r="D29" s="454"/>
      <c r="E29" s="454"/>
      <c r="F29" s="455"/>
      <c r="G29" s="453"/>
      <c r="H29" s="455"/>
      <c r="I29" s="456"/>
      <c r="J29" s="457"/>
      <c r="K29" s="89"/>
      <c r="L29" s="90"/>
    </row>
    <row r="30" spans="1:12" ht="8.4499999999999993" customHeight="1">
      <c r="A30" s="89"/>
      <c r="B30" s="453"/>
      <c r="C30" s="454"/>
      <c r="D30" s="454"/>
      <c r="E30" s="454"/>
      <c r="F30" s="455"/>
      <c r="G30" s="453"/>
      <c r="H30" s="455"/>
      <c r="I30" s="456"/>
      <c r="J30" s="457"/>
      <c r="K30" s="89"/>
      <c r="L30" s="90"/>
    </row>
    <row r="31" spans="1:12" ht="8.4499999999999993" customHeight="1">
      <c r="A31" s="471"/>
      <c r="B31" s="471"/>
      <c r="C31" s="471"/>
      <c r="D31" s="471"/>
      <c r="E31" s="471"/>
      <c r="F31" s="471"/>
      <c r="G31" s="471"/>
      <c r="H31" s="471"/>
      <c r="I31" s="471"/>
      <c r="J31" s="472"/>
      <c r="K31" s="85" t="s">
        <v>338</v>
      </c>
      <c r="L31" s="94">
        <f>+SUM(L16:L30)</f>
        <v>1489.5018666666667</v>
      </c>
    </row>
    <row r="32" spans="1:12" ht="8.4499999999999993" customHeight="1">
      <c r="A32" s="458" t="s">
        <v>346</v>
      </c>
      <c r="B32" s="458"/>
      <c r="C32" s="458"/>
      <c r="D32" s="458"/>
      <c r="E32" s="458"/>
      <c r="F32" s="458"/>
      <c r="G32" s="458"/>
      <c r="H32" s="458"/>
      <c r="I32" s="458"/>
      <c r="J32" s="458"/>
      <c r="K32" s="458"/>
      <c r="L32" s="458"/>
    </row>
    <row r="33" spans="1:12" ht="16.5" customHeight="1">
      <c r="A33" s="85" t="s">
        <v>325</v>
      </c>
      <c r="B33" s="475" t="s">
        <v>347</v>
      </c>
      <c r="C33" s="476"/>
      <c r="D33" s="477" t="s">
        <v>348</v>
      </c>
      <c r="E33" s="478"/>
      <c r="F33" s="479"/>
      <c r="G33" s="480" t="s">
        <v>349</v>
      </c>
      <c r="H33" s="481"/>
      <c r="I33" s="459" t="s">
        <v>350</v>
      </c>
      <c r="J33" s="461"/>
      <c r="K33" s="85" t="s">
        <v>351</v>
      </c>
      <c r="L33" s="85" t="s">
        <v>330</v>
      </c>
    </row>
    <row r="34" spans="1:12" ht="8.4499999999999993" customHeight="1">
      <c r="A34" s="89"/>
      <c r="B34" s="453"/>
      <c r="C34" s="455"/>
      <c r="D34" s="453"/>
      <c r="E34" s="454"/>
      <c r="F34" s="455"/>
      <c r="G34" s="453"/>
      <c r="H34" s="455"/>
      <c r="I34" s="473">
        <v>0</v>
      </c>
      <c r="J34" s="474"/>
      <c r="K34" s="95" t="s">
        <v>354</v>
      </c>
      <c r="L34" s="86" t="s">
        <v>335</v>
      </c>
    </row>
    <row r="35" spans="1:12" ht="8.4499999999999993" customHeight="1">
      <c r="A35" s="89"/>
      <c r="B35" s="453"/>
      <c r="C35" s="455"/>
      <c r="D35" s="453"/>
      <c r="E35" s="454"/>
      <c r="F35" s="455"/>
      <c r="G35" s="453"/>
      <c r="H35" s="455"/>
      <c r="I35" s="473">
        <v>0</v>
      </c>
      <c r="J35" s="474"/>
      <c r="K35" s="95" t="s">
        <v>354</v>
      </c>
      <c r="L35" s="86" t="s">
        <v>335</v>
      </c>
    </row>
    <row r="36" spans="1:12" ht="8.4499999999999993" customHeight="1">
      <c r="A36" s="471"/>
      <c r="B36" s="471"/>
      <c r="C36" s="471"/>
      <c r="D36" s="471"/>
      <c r="E36" s="471"/>
      <c r="F36" s="471"/>
      <c r="G36" s="471"/>
      <c r="H36" s="471"/>
      <c r="I36" s="471"/>
      <c r="J36" s="472"/>
      <c r="K36" s="96" t="s">
        <v>338</v>
      </c>
      <c r="L36" s="85" t="s">
        <v>380</v>
      </c>
    </row>
    <row r="37" spans="1:12" ht="8.4499999999999993" customHeight="1">
      <c r="A37" s="458" t="s">
        <v>355</v>
      </c>
      <c r="B37" s="458"/>
      <c r="C37" s="458"/>
      <c r="D37" s="458"/>
      <c r="E37" s="458"/>
      <c r="F37" s="458"/>
      <c r="G37" s="458"/>
      <c r="H37" s="458"/>
      <c r="I37" s="458"/>
      <c r="J37" s="458"/>
      <c r="K37" s="458"/>
      <c r="L37" s="458"/>
    </row>
    <row r="38" spans="1:12" ht="8.4499999999999993" customHeight="1">
      <c r="A38" s="92" t="s">
        <v>325</v>
      </c>
      <c r="B38" s="459" t="s">
        <v>356</v>
      </c>
      <c r="C38" s="460"/>
      <c r="D38" s="460"/>
      <c r="E38" s="460"/>
      <c r="F38" s="461"/>
      <c r="G38" s="459" t="s">
        <v>340</v>
      </c>
      <c r="H38" s="461"/>
      <c r="I38" s="462" t="s">
        <v>357</v>
      </c>
      <c r="J38" s="463"/>
      <c r="K38" s="85" t="s">
        <v>329</v>
      </c>
      <c r="L38" s="85" t="s">
        <v>330</v>
      </c>
    </row>
    <row r="39" spans="1:12" ht="8.4499999999999993" customHeight="1">
      <c r="A39" s="93" t="s">
        <v>381</v>
      </c>
      <c r="B39" s="456" t="s">
        <v>382</v>
      </c>
      <c r="C39" s="464"/>
      <c r="D39" s="464"/>
      <c r="E39" s="464"/>
      <c r="F39" s="457"/>
      <c r="G39" s="465" t="s">
        <v>360</v>
      </c>
      <c r="H39" s="466"/>
      <c r="I39" s="467">
        <v>309074.71999999997</v>
      </c>
      <c r="J39" s="468"/>
      <c r="K39" s="87">
        <v>150</v>
      </c>
      <c r="L39" s="90">
        <f>+I39/K39</f>
        <v>2060.498133333333</v>
      </c>
    </row>
    <row r="40" spans="1:12" ht="8.4499999999999993" customHeight="1">
      <c r="A40" s="89"/>
      <c r="B40" s="453"/>
      <c r="C40" s="454"/>
      <c r="D40" s="454"/>
      <c r="E40" s="454"/>
      <c r="F40" s="455"/>
      <c r="G40" s="453"/>
      <c r="H40" s="455"/>
      <c r="I40" s="456" t="s">
        <v>334</v>
      </c>
      <c r="J40" s="457"/>
      <c r="K40" s="89"/>
      <c r="L40" s="86" t="s">
        <v>335</v>
      </c>
    </row>
    <row r="41" spans="1:12" ht="8.4499999999999993" customHeight="1">
      <c r="A41" s="89"/>
      <c r="B41" s="453"/>
      <c r="C41" s="454"/>
      <c r="D41" s="454"/>
      <c r="E41" s="454"/>
      <c r="F41" s="455"/>
      <c r="G41" s="453"/>
      <c r="H41" s="455"/>
      <c r="I41" s="456" t="s">
        <v>334</v>
      </c>
      <c r="J41" s="457"/>
      <c r="K41" s="89"/>
      <c r="L41" s="86" t="s">
        <v>335</v>
      </c>
    </row>
    <row r="42" spans="1:12" ht="8.4499999999999993" customHeight="1">
      <c r="A42" s="471"/>
      <c r="B42" s="471"/>
      <c r="C42" s="471"/>
      <c r="D42" s="471"/>
      <c r="E42" s="471"/>
      <c r="F42" s="471"/>
      <c r="G42" s="471"/>
      <c r="H42" s="471"/>
      <c r="I42" s="471"/>
      <c r="J42" s="472"/>
      <c r="K42" s="85" t="s">
        <v>338</v>
      </c>
      <c r="L42" s="94">
        <f>+SUM(L39:L41)</f>
        <v>2060.498133333333</v>
      </c>
    </row>
    <row r="43" spans="1:12" ht="8.4499999999999993" customHeight="1">
      <c r="A43" s="482" t="s">
        <v>361</v>
      </c>
      <c r="B43" s="483"/>
      <c r="C43" s="483"/>
      <c r="D43" s="483"/>
      <c r="E43" s="484"/>
      <c r="F43" s="485">
        <f>+L13+L31+L42</f>
        <v>3750</v>
      </c>
      <c r="G43" s="486"/>
      <c r="H43" s="486"/>
      <c r="I43" s="487"/>
    </row>
  </sheetData>
  <mergeCells count="117">
    <mergeCell ref="A42:J42"/>
    <mergeCell ref="A43:E43"/>
    <mergeCell ref="F43:I43"/>
    <mergeCell ref="H1:L1"/>
    <mergeCell ref="B40:F40"/>
    <mergeCell ref="G40:H40"/>
    <mergeCell ref="I40:J40"/>
    <mergeCell ref="B41:F41"/>
    <mergeCell ref="G41:H41"/>
    <mergeCell ref="I41:J41"/>
    <mergeCell ref="A36:J36"/>
    <mergeCell ref="A37:L37"/>
    <mergeCell ref="B38:F38"/>
    <mergeCell ref="G38:H38"/>
    <mergeCell ref="I38:J38"/>
    <mergeCell ref="B39:F39"/>
    <mergeCell ref="G39:H39"/>
    <mergeCell ref="I39:J39"/>
    <mergeCell ref="B34:C34"/>
    <mergeCell ref="D34:F34"/>
    <mergeCell ref="G34:H34"/>
    <mergeCell ref="I34:J34"/>
    <mergeCell ref="B35:C35"/>
    <mergeCell ref="D35:F35"/>
    <mergeCell ref="G35:H35"/>
    <mergeCell ref="I35:J35"/>
    <mergeCell ref="B30:F30"/>
    <mergeCell ref="G30:H30"/>
    <mergeCell ref="I30:J30"/>
    <mergeCell ref="A31:J31"/>
    <mergeCell ref="A32:L32"/>
    <mergeCell ref="B33:C33"/>
    <mergeCell ref="D33:F33"/>
    <mergeCell ref="G33:H33"/>
    <mergeCell ref="I33:J33"/>
    <mergeCell ref="B28:F28"/>
    <mergeCell ref="G28:H28"/>
    <mergeCell ref="I28:J28"/>
    <mergeCell ref="B29:F29"/>
    <mergeCell ref="G29:H29"/>
    <mergeCell ref="I29:J29"/>
    <mergeCell ref="B26:F26"/>
    <mergeCell ref="G26:H26"/>
    <mergeCell ref="I26:J26"/>
    <mergeCell ref="B27:F27"/>
    <mergeCell ref="G27:H27"/>
    <mergeCell ref="I27:J27"/>
    <mergeCell ref="B24:F24"/>
    <mergeCell ref="G24:H24"/>
    <mergeCell ref="I24:J24"/>
    <mergeCell ref="B25:F25"/>
    <mergeCell ref="G25:H25"/>
    <mergeCell ref="I25:J25"/>
    <mergeCell ref="B22:F22"/>
    <mergeCell ref="G22:H22"/>
    <mergeCell ref="I22:J22"/>
    <mergeCell ref="B23:F23"/>
    <mergeCell ref="G23:H23"/>
    <mergeCell ref="I23:J23"/>
    <mergeCell ref="B20:F20"/>
    <mergeCell ref="G20:H20"/>
    <mergeCell ref="I20:J20"/>
    <mergeCell ref="B21:F21"/>
    <mergeCell ref="G21:H21"/>
    <mergeCell ref="I21:J21"/>
    <mergeCell ref="B18:F18"/>
    <mergeCell ref="G18:H18"/>
    <mergeCell ref="I18:J18"/>
    <mergeCell ref="B19:F19"/>
    <mergeCell ref="G19:H19"/>
    <mergeCell ref="I19:J19"/>
    <mergeCell ref="B16:F16"/>
    <mergeCell ref="G16:H16"/>
    <mergeCell ref="I16:J16"/>
    <mergeCell ref="B17:F17"/>
    <mergeCell ref="G17:H17"/>
    <mergeCell ref="I17:J17"/>
    <mergeCell ref="B12:F12"/>
    <mergeCell ref="G12:H12"/>
    <mergeCell ref="I12:J12"/>
    <mergeCell ref="A13:J13"/>
    <mergeCell ref="A14:L14"/>
    <mergeCell ref="B15:F15"/>
    <mergeCell ref="G15:H15"/>
    <mergeCell ref="I15:J15"/>
    <mergeCell ref="B10:F10"/>
    <mergeCell ref="G10:H10"/>
    <mergeCell ref="I10:J10"/>
    <mergeCell ref="B11:F11"/>
    <mergeCell ref="G11:H11"/>
    <mergeCell ref="I11:J11"/>
    <mergeCell ref="B8:F8"/>
    <mergeCell ref="G8:H8"/>
    <mergeCell ref="I8:J8"/>
    <mergeCell ref="B9:F9"/>
    <mergeCell ref="G9:H9"/>
    <mergeCell ref="I9:J9"/>
    <mergeCell ref="B7:F7"/>
    <mergeCell ref="G7:H7"/>
    <mergeCell ref="I7:J7"/>
    <mergeCell ref="A3:L3"/>
    <mergeCell ref="B4:F4"/>
    <mergeCell ref="G4:H4"/>
    <mergeCell ref="I4:J4"/>
    <mergeCell ref="B5:F5"/>
    <mergeCell ref="G5:H5"/>
    <mergeCell ref="I5:J5"/>
    <mergeCell ref="A1:B1"/>
    <mergeCell ref="C1:D1"/>
    <mergeCell ref="E1:G1"/>
    <mergeCell ref="A2:B2"/>
    <mergeCell ref="C2:D2"/>
    <mergeCell ref="E2:G2"/>
    <mergeCell ref="H2:M2"/>
    <mergeCell ref="B6:F6"/>
    <mergeCell ref="G6:H6"/>
    <mergeCell ref="I6:J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4720A-31C7-4CFB-92A0-628E8DD6BF05}">
  <dimension ref="A1:M43"/>
  <sheetViews>
    <sheetView workbookViewId="0">
      <selection activeCell="A39" sqref="A39:L39"/>
    </sheetView>
  </sheetViews>
  <sheetFormatPr baseColWidth="10" defaultColWidth="8.85546875" defaultRowHeight="12.75"/>
  <cols>
    <col min="1" max="1" width="6.85546875" style="84" customWidth="1"/>
    <col min="2" max="2" width="6" style="84" customWidth="1"/>
    <col min="3" max="3" width="11.7109375" style="84" customWidth="1"/>
    <col min="4" max="4" width="3.28515625" style="84" customWidth="1"/>
    <col min="5" max="5" width="4.7109375" style="84" customWidth="1"/>
    <col min="6" max="6" width="2.7109375" style="84" customWidth="1"/>
    <col min="7" max="7" width="6.85546875" style="84" customWidth="1"/>
    <col min="8" max="8" width="4.28515625" style="84" customWidth="1"/>
    <col min="9" max="9" width="2.28515625" style="84" customWidth="1"/>
    <col min="10" max="10" width="13.140625" style="84" customWidth="1"/>
    <col min="11" max="11" width="17.28515625" style="84" customWidth="1"/>
    <col min="12" max="12" width="16.42578125" style="84" customWidth="1"/>
    <col min="13" max="13" width="30.85546875" style="84" customWidth="1"/>
    <col min="14" max="16384" width="8.85546875" style="84"/>
  </cols>
  <sheetData>
    <row r="1" spans="1:13" ht="10.5" customHeight="1">
      <c r="A1" s="449" t="s">
        <v>319</v>
      </c>
      <c r="B1" s="449"/>
      <c r="C1" s="450" t="e">
        <f>+'Presupuesto '!#REF!</f>
        <v>#REF!</v>
      </c>
      <c r="D1" s="450"/>
      <c r="E1" s="451" t="s">
        <v>320</v>
      </c>
      <c r="F1" s="451"/>
      <c r="G1" s="451"/>
      <c r="H1" s="491" t="s">
        <v>303</v>
      </c>
      <c r="I1" s="491"/>
      <c r="J1" s="491"/>
      <c r="K1" s="491"/>
      <c r="L1" s="491"/>
      <c r="M1" s="98"/>
    </row>
    <row r="2" spans="1:13" ht="10.35" customHeight="1">
      <c r="A2" s="449" t="s">
        <v>321</v>
      </c>
      <c r="B2" s="449"/>
      <c r="C2" s="450" t="s">
        <v>322</v>
      </c>
      <c r="D2" s="450"/>
      <c r="E2" s="451" t="s">
        <v>323</v>
      </c>
      <c r="F2" s="451"/>
      <c r="G2" s="451"/>
      <c r="H2" s="452"/>
      <c r="I2" s="452"/>
      <c r="J2" s="452"/>
      <c r="K2" s="452"/>
      <c r="L2" s="452"/>
      <c r="M2" s="452"/>
    </row>
    <row r="3" spans="1:13" ht="8.4499999999999993" customHeight="1">
      <c r="A3" s="458" t="s">
        <v>324</v>
      </c>
      <c r="B3" s="458"/>
      <c r="C3" s="458"/>
      <c r="D3" s="458"/>
      <c r="E3" s="458"/>
      <c r="F3" s="458"/>
      <c r="G3" s="458"/>
      <c r="H3" s="458"/>
      <c r="I3" s="458"/>
      <c r="J3" s="458"/>
      <c r="K3" s="458"/>
      <c r="L3" s="458"/>
    </row>
    <row r="4" spans="1:13" ht="8.4499999999999993" customHeight="1">
      <c r="A4" s="85" t="s">
        <v>325</v>
      </c>
      <c r="B4" s="459" t="s">
        <v>326</v>
      </c>
      <c r="C4" s="460"/>
      <c r="D4" s="460"/>
      <c r="E4" s="460"/>
      <c r="F4" s="461"/>
      <c r="G4" s="459" t="s">
        <v>327</v>
      </c>
      <c r="H4" s="461"/>
      <c r="I4" s="462" t="s">
        <v>328</v>
      </c>
      <c r="J4" s="463"/>
      <c r="K4" s="85" t="s">
        <v>329</v>
      </c>
      <c r="L4" s="85" t="s">
        <v>330</v>
      </c>
    </row>
    <row r="5" spans="1:13" ht="8.4499999999999993" customHeight="1">
      <c r="A5" s="86" t="s">
        <v>331</v>
      </c>
      <c r="B5" s="456" t="s">
        <v>332</v>
      </c>
      <c r="C5" s="464"/>
      <c r="D5" s="464"/>
      <c r="E5" s="464"/>
      <c r="F5" s="457"/>
      <c r="G5" s="489" t="s">
        <v>333</v>
      </c>
      <c r="H5" s="490"/>
      <c r="I5" s="467">
        <v>190000</v>
      </c>
      <c r="J5" s="468"/>
      <c r="K5" s="87">
        <v>21.714285892467789</v>
      </c>
      <c r="L5" s="88">
        <f>+I5/K5</f>
        <v>8749.9999281996588</v>
      </c>
    </row>
    <row r="6" spans="1:13" ht="8.4499999999999993" customHeight="1">
      <c r="A6" s="89"/>
      <c r="B6" s="453"/>
      <c r="C6" s="454"/>
      <c r="D6" s="454"/>
      <c r="E6" s="454"/>
      <c r="F6" s="455"/>
      <c r="G6" s="453"/>
      <c r="H6" s="455"/>
      <c r="I6" s="456"/>
      <c r="J6" s="457"/>
      <c r="K6" s="89"/>
      <c r="L6" s="88"/>
    </row>
    <row r="7" spans="1:13" ht="8.4499999999999993" customHeight="1">
      <c r="A7" s="89"/>
      <c r="B7" s="453"/>
      <c r="C7" s="454"/>
      <c r="D7" s="454"/>
      <c r="E7" s="454"/>
      <c r="F7" s="455"/>
      <c r="G7" s="453"/>
      <c r="H7" s="455"/>
      <c r="I7" s="456"/>
      <c r="J7" s="457"/>
      <c r="K7" s="89"/>
      <c r="L7" s="88"/>
    </row>
    <row r="8" spans="1:13" ht="8.4499999999999993" customHeight="1">
      <c r="A8" s="89"/>
      <c r="B8" s="453"/>
      <c r="C8" s="454"/>
      <c r="D8" s="454"/>
      <c r="E8" s="454"/>
      <c r="F8" s="455"/>
      <c r="G8" s="453"/>
      <c r="H8" s="455"/>
      <c r="I8" s="456"/>
      <c r="J8" s="457"/>
      <c r="K8" s="89"/>
      <c r="L8" s="88"/>
    </row>
    <row r="9" spans="1:13" ht="8.4499999999999993" customHeight="1">
      <c r="A9" s="89"/>
      <c r="B9" s="453"/>
      <c r="C9" s="454"/>
      <c r="D9" s="454"/>
      <c r="E9" s="454"/>
      <c r="F9" s="455"/>
      <c r="G9" s="453"/>
      <c r="H9" s="455"/>
      <c r="I9" s="456"/>
      <c r="J9" s="457"/>
      <c r="K9" s="89"/>
      <c r="L9" s="88"/>
    </row>
    <row r="10" spans="1:13" ht="8.4499999999999993" customHeight="1">
      <c r="A10" s="89"/>
      <c r="B10" s="453"/>
      <c r="C10" s="454"/>
      <c r="D10" s="454"/>
      <c r="E10" s="454"/>
      <c r="F10" s="455"/>
      <c r="G10" s="453"/>
      <c r="H10" s="455"/>
      <c r="I10" s="456"/>
      <c r="J10" s="457"/>
      <c r="K10" s="89"/>
      <c r="L10" s="88"/>
    </row>
    <row r="11" spans="1:13" ht="8.4499999999999993" customHeight="1">
      <c r="A11" s="89"/>
      <c r="B11" s="453"/>
      <c r="C11" s="454"/>
      <c r="D11" s="454"/>
      <c r="E11" s="454"/>
      <c r="F11" s="455"/>
      <c r="G11" s="453"/>
      <c r="H11" s="455"/>
      <c r="I11" s="456"/>
      <c r="J11" s="457"/>
      <c r="K11" s="89"/>
      <c r="L11" s="88"/>
    </row>
    <row r="12" spans="1:13" ht="8.4499999999999993" customHeight="1">
      <c r="A12" s="86" t="s">
        <v>336</v>
      </c>
      <c r="B12" s="456" t="s">
        <v>337</v>
      </c>
      <c r="C12" s="464"/>
      <c r="D12" s="464"/>
      <c r="E12" s="464"/>
      <c r="F12" s="457"/>
      <c r="G12" s="453"/>
      <c r="H12" s="455"/>
      <c r="I12" s="469">
        <v>164.03</v>
      </c>
      <c r="J12" s="470"/>
      <c r="K12" s="87">
        <v>1</v>
      </c>
      <c r="L12" s="88">
        <f t="shared" ref="L12" si="0">+I12/K12</f>
        <v>164.03</v>
      </c>
    </row>
    <row r="13" spans="1:13" ht="8.4499999999999993" customHeight="1">
      <c r="A13" s="471"/>
      <c r="B13" s="471"/>
      <c r="C13" s="471"/>
      <c r="D13" s="471"/>
      <c r="E13" s="471"/>
      <c r="F13" s="471"/>
      <c r="G13" s="471"/>
      <c r="H13" s="471"/>
      <c r="I13" s="471"/>
      <c r="J13" s="472"/>
      <c r="K13" s="85" t="s">
        <v>338</v>
      </c>
      <c r="L13" s="91">
        <f>SUM(L5:L12)</f>
        <v>8914.0299281996595</v>
      </c>
    </row>
    <row r="14" spans="1:13" ht="8.4499999999999993" customHeight="1">
      <c r="A14" s="458" t="s">
        <v>339</v>
      </c>
      <c r="B14" s="458"/>
      <c r="C14" s="458"/>
      <c r="D14" s="458"/>
      <c r="E14" s="458"/>
      <c r="F14" s="458"/>
      <c r="G14" s="458"/>
      <c r="H14" s="458"/>
      <c r="I14" s="458"/>
      <c r="J14" s="458"/>
      <c r="K14" s="458"/>
      <c r="L14" s="458"/>
    </row>
    <row r="15" spans="1:13" ht="8.4499999999999993" customHeight="1">
      <c r="A15" s="85" t="s">
        <v>325</v>
      </c>
      <c r="B15" s="459" t="s">
        <v>326</v>
      </c>
      <c r="C15" s="460"/>
      <c r="D15" s="460"/>
      <c r="E15" s="460"/>
      <c r="F15" s="461"/>
      <c r="G15" s="459" t="s">
        <v>340</v>
      </c>
      <c r="H15" s="461"/>
      <c r="I15" s="462" t="s">
        <v>341</v>
      </c>
      <c r="J15" s="463"/>
      <c r="K15" s="85" t="s">
        <v>342</v>
      </c>
      <c r="L15" s="85" t="s">
        <v>330</v>
      </c>
    </row>
    <row r="16" spans="1:13" ht="8.4499999999999993" customHeight="1">
      <c r="A16" s="86"/>
      <c r="B16" s="456"/>
      <c r="C16" s="464"/>
      <c r="D16" s="464"/>
      <c r="E16" s="464"/>
      <c r="F16" s="457"/>
      <c r="G16" s="465"/>
      <c r="H16" s="466"/>
      <c r="I16" s="467"/>
      <c r="J16" s="468"/>
      <c r="K16" s="87"/>
      <c r="L16" s="88"/>
    </row>
    <row r="17" spans="1:12" ht="8.4499999999999993" customHeight="1">
      <c r="A17" s="89"/>
      <c r="B17" s="453"/>
      <c r="C17" s="454"/>
      <c r="D17" s="454"/>
      <c r="E17" s="454"/>
      <c r="F17" s="455"/>
      <c r="G17" s="453"/>
      <c r="H17" s="455"/>
      <c r="I17" s="456"/>
      <c r="J17" s="457"/>
      <c r="K17" s="89"/>
      <c r="L17" s="86"/>
    </row>
    <row r="18" spans="1:12" ht="8.4499999999999993" customHeight="1">
      <c r="A18" s="89"/>
      <c r="B18" s="453"/>
      <c r="C18" s="454"/>
      <c r="D18" s="454"/>
      <c r="E18" s="454"/>
      <c r="F18" s="455"/>
      <c r="G18" s="453"/>
      <c r="H18" s="455"/>
      <c r="I18" s="456"/>
      <c r="J18" s="457"/>
      <c r="K18" s="89"/>
      <c r="L18" s="86"/>
    </row>
    <row r="19" spans="1:12" ht="8.4499999999999993" customHeight="1">
      <c r="A19" s="89"/>
      <c r="B19" s="453"/>
      <c r="C19" s="454"/>
      <c r="D19" s="454"/>
      <c r="E19" s="454"/>
      <c r="F19" s="455"/>
      <c r="G19" s="453"/>
      <c r="H19" s="455"/>
      <c r="I19" s="456"/>
      <c r="J19" s="457"/>
      <c r="K19" s="89"/>
      <c r="L19" s="86"/>
    </row>
    <row r="20" spans="1:12" ht="8.4499999999999993" customHeight="1">
      <c r="A20" s="89"/>
      <c r="B20" s="453"/>
      <c r="C20" s="454"/>
      <c r="D20" s="454"/>
      <c r="E20" s="454"/>
      <c r="F20" s="455"/>
      <c r="G20" s="453"/>
      <c r="H20" s="455"/>
      <c r="I20" s="456"/>
      <c r="J20" s="457"/>
      <c r="K20" s="89"/>
      <c r="L20" s="86"/>
    </row>
    <row r="21" spans="1:12" ht="8.4499999999999993" customHeight="1">
      <c r="A21" s="89"/>
      <c r="B21" s="453"/>
      <c r="C21" s="454"/>
      <c r="D21" s="454"/>
      <c r="E21" s="454"/>
      <c r="F21" s="455"/>
      <c r="G21" s="453"/>
      <c r="H21" s="455"/>
      <c r="I21" s="456"/>
      <c r="J21" s="457"/>
      <c r="K21" s="89"/>
      <c r="L21" s="86"/>
    </row>
    <row r="22" spans="1:12" ht="8.4499999999999993" customHeight="1">
      <c r="A22" s="89"/>
      <c r="B22" s="453"/>
      <c r="C22" s="454"/>
      <c r="D22" s="454"/>
      <c r="E22" s="454"/>
      <c r="F22" s="455"/>
      <c r="G22" s="453"/>
      <c r="H22" s="455"/>
      <c r="I22" s="456"/>
      <c r="J22" s="457"/>
      <c r="K22" s="89"/>
      <c r="L22" s="86"/>
    </row>
    <row r="23" spans="1:12" ht="8.4499999999999993" customHeight="1">
      <c r="A23" s="89"/>
      <c r="B23" s="453"/>
      <c r="C23" s="454"/>
      <c r="D23" s="454"/>
      <c r="E23" s="454"/>
      <c r="F23" s="455"/>
      <c r="G23" s="453"/>
      <c r="H23" s="455"/>
      <c r="I23" s="456"/>
      <c r="J23" s="457"/>
      <c r="K23" s="89"/>
      <c r="L23" s="86"/>
    </row>
    <row r="24" spans="1:12" ht="8.4499999999999993" customHeight="1">
      <c r="A24" s="89"/>
      <c r="B24" s="453"/>
      <c r="C24" s="454"/>
      <c r="D24" s="454"/>
      <c r="E24" s="454"/>
      <c r="F24" s="455"/>
      <c r="G24" s="453"/>
      <c r="H24" s="455"/>
      <c r="I24" s="456"/>
      <c r="J24" s="457"/>
      <c r="K24" s="89"/>
      <c r="L24" s="86"/>
    </row>
    <row r="25" spans="1:12" ht="8.4499999999999993" customHeight="1">
      <c r="A25" s="89"/>
      <c r="B25" s="453"/>
      <c r="C25" s="454"/>
      <c r="D25" s="454"/>
      <c r="E25" s="454"/>
      <c r="F25" s="455"/>
      <c r="G25" s="453"/>
      <c r="H25" s="455"/>
      <c r="I25" s="456"/>
      <c r="J25" s="457"/>
      <c r="K25" s="89"/>
      <c r="L25" s="86"/>
    </row>
    <row r="26" spans="1:12" ht="8.4499999999999993" customHeight="1">
      <c r="A26" s="89"/>
      <c r="B26" s="453"/>
      <c r="C26" s="454"/>
      <c r="D26" s="454"/>
      <c r="E26" s="454"/>
      <c r="F26" s="455"/>
      <c r="G26" s="453"/>
      <c r="H26" s="455"/>
      <c r="I26" s="456"/>
      <c r="J26" s="457"/>
      <c r="K26" s="89"/>
      <c r="L26" s="86"/>
    </row>
    <row r="27" spans="1:12" ht="8.4499999999999993" customHeight="1">
      <c r="A27" s="89"/>
      <c r="B27" s="453"/>
      <c r="C27" s="454"/>
      <c r="D27" s="454"/>
      <c r="E27" s="454"/>
      <c r="F27" s="455"/>
      <c r="G27" s="453"/>
      <c r="H27" s="455"/>
      <c r="I27" s="456"/>
      <c r="J27" s="457"/>
      <c r="K27" s="89"/>
      <c r="L27" s="86"/>
    </row>
    <row r="28" spans="1:12" ht="8.4499999999999993" customHeight="1">
      <c r="A28" s="89"/>
      <c r="B28" s="453"/>
      <c r="C28" s="454"/>
      <c r="D28" s="454"/>
      <c r="E28" s="454"/>
      <c r="F28" s="455"/>
      <c r="G28" s="453"/>
      <c r="H28" s="455"/>
      <c r="I28" s="456"/>
      <c r="J28" s="457"/>
      <c r="K28" s="89"/>
      <c r="L28" s="86"/>
    </row>
    <row r="29" spans="1:12" ht="8.4499999999999993" customHeight="1">
      <c r="A29" s="89"/>
      <c r="B29" s="453"/>
      <c r="C29" s="454"/>
      <c r="D29" s="454"/>
      <c r="E29" s="454"/>
      <c r="F29" s="455"/>
      <c r="G29" s="453"/>
      <c r="H29" s="455"/>
      <c r="I29" s="456"/>
      <c r="J29" s="457"/>
      <c r="K29" s="89"/>
      <c r="L29" s="86"/>
    </row>
    <row r="30" spans="1:12" ht="8.4499999999999993" customHeight="1">
      <c r="A30" s="89"/>
      <c r="B30" s="453"/>
      <c r="C30" s="454"/>
      <c r="D30" s="454"/>
      <c r="E30" s="454"/>
      <c r="F30" s="455"/>
      <c r="G30" s="453"/>
      <c r="H30" s="455"/>
      <c r="I30" s="456"/>
      <c r="J30" s="457"/>
      <c r="K30" s="89"/>
      <c r="L30" s="86"/>
    </row>
    <row r="31" spans="1:12" ht="8.4499999999999993" customHeight="1">
      <c r="A31" s="471"/>
      <c r="B31" s="471"/>
      <c r="C31" s="471"/>
      <c r="D31" s="471"/>
      <c r="E31" s="471"/>
      <c r="F31" s="471"/>
      <c r="G31" s="471"/>
      <c r="H31" s="471"/>
      <c r="I31" s="471"/>
      <c r="J31" s="472"/>
      <c r="K31" s="85" t="s">
        <v>338</v>
      </c>
      <c r="L31" s="91">
        <f>SUM(L16:L30)</f>
        <v>0</v>
      </c>
    </row>
    <row r="32" spans="1:12" ht="8.4499999999999993" customHeight="1">
      <c r="A32" s="458" t="s">
        <v>346</v>
      </c>
      <c r="B32" s="458"/>
      <c r="C32" s="458"/>
      <c r="D32" s="458"/>
      <c r="E32" s="458"/>
      <c r="F32" s="458"/>
      <c r="G32" s="458"/>
      <c r="H32" s="458"/>
      <c r="I32" s="458"/>
      <c r="J32" s="458"/>
      <c r="K32" s="458"/>
      <c r="L32" s="458"/>
    </row>
    <row r="33" spans="1:12" ht="16.5" customHeight="1">
      <c r="A33" s="92" t="s">
        <v>325</v>
      </c>
      <c r="B33" s="475" t="s">
        <v>347</v>
      </c>
      <c r="C33" s="476"/>
      <c r="D33" s="477" t="s">
        <v>348</v>
      </c>
      <c r="E33" s="478"/>
      <c r="F33" s="479"/>
      <c r="G33" s="459" t="s">
        <v>349</v>
      </c>
      <c r="H33" s="461"/>
      <c r="I33" s="459" t="s">
        <v>350</v>
      </c>
      <c r="J33" s="461"/>
      <c r="K33" s="85" t="s">
        <v>351</v>
      </c>
      <c r="L33" s="85" t="s">
        <v>330</v>
      </c>
    </row>
    <row r="34" spans="1:12" ht="8.4499999999999993" customHeight="1">
      <c r="A34" s="93"/>
      <c r="B34" s="456"/>
      <c r="C34" s="457"/>
      <c r="D34" s="473"/>
      <c r="E34" s="492"/>
      <c r="F34" s="474"/>
      <c r="G34" s="473"/>
      <c r="H34" s="474"/>
      <c r="I34" s="473"/>
      <c r="J34" s="474"/>
      <c r="K34" s="88"/>
      <c r="L34" s="88"/>
    </row>
    <row r="35" spans="1:12" ht="8.4499999999999993" customHeight="1">
      <c r="A35" s="89"/>
      <c r="B35" s="453"/>
      <c r="C35" s="455"/>
      <c r="D35" s="453"/>
      <c r="E35" s="454"/>
      <c r="F35" s="455"/>
      <c r="G35" s="453"/>
      <c r="H35" s="455"/>
      <c r="I35" s="473"/>
      <c r="J35" s="474"/>
      <c r="K35" s="86"/>
      <c r="L35" s="86"/>
    </row>
    <row r="36" spans="1:12" ht="8.4499999999999993" customHeight="1">
      <c r="A36" s="471"/>
      <c r="B36" s="471"/>
      <c r="C36" s="471"/>
      <c r="D36" s="471"/>
      <c r="E36" s="471"/>
      <c r="F36" s="471"/>
      <c r="G36" s="471"/>
      <c r="H36" s="471"/>
      <c r="I36" s="471"/>
      <c r="J36" s="472"/>
      <c r="K36" s="85" t="s">
        <v>338</v>
      </c>
      <c r="L36" s="91">
        <f>SUM(L34:L35)</f>
        <v>0</v>
      </c>
    </row>
    <row r="37" spans="1:12" ht="8.4499999999999993" customHeight="1">
      <c r="A37" s="458" t="s">
        <v>355</v>
      </c>
      <c r="B37" s="458"/>
      <c r="C37" s="458"/>
      <c r="D37" s="458"/>
      <c r="E37" s="458"/>
      <c r="F37" s="458"/>
      <c r="G37" s="458"/>
      <c r="H37" s="458"/>
      <c r="I37" s="458"/>
      <c r="J37" s="458"/>
      <c r="K37" s="458"/>
      <c r="L37" s="458"/>
    </row>
    <row r="38" spans="1:12" ht="8.4499999999999993" customHeight="1">
      <c r="A38" s="92" t="s">
        <v>325</v>
      </c>
      <c r="B38" s="459" t="s">
        <v>356</v>
      </c>
      <c r="C38" s="460"/>
      <c r="D38" s="460"/>
      <c r="E38" s="460"/>
      <c r="F38" s="461"/>
      <c r="G38" s="459" t="s">
        <v>340</v>
      </c>
      <c r="H38" s="461"/>
      <c r="I38" s="462" t="s">
        <v>357</v>
      </c>
      <c r="J38" s="463"/>
      <c r="K38" s="85" t="s">
        <v>329</v>
      </c>
      <c r="L38" s="85" t="s">
        <v>330</v>
      </c>
    </row>
    <row r="39" spans="1:12" ht="8.4499999999999993" customHeight="1">
      <c r="A39" s="93" t="s">
        <v>358</v>
      </c>
      <c r="B39" s="456" t="s">
        <v>359</v>
      </c>
      <c r="C39" s="464"/>
      <c r="D39" s="464"/>
      <c r="E39" s="464"/>
      <c r="F39" s="457"/>
      <c r="G39" s="465" t="s">
        <v>360</v>
      </c>
      <c r="H39" s="466"/>
      <c r="I39" s="467">
        <v>456258.19</v>
      </c>
      <c r="J39" s="468"/>
      <c r="K39" s="87">
        <v>160.88258243426887</v>
      </c>
      <c r="L39" s="88">
        <f>+I39/K39</f>
        <v>2835.9700789015587</v>
      </c>
    </row>
    <row r="40" spans="1:12" ht="8.4499999999999993" customHeight="1">
      <c r="A40" s="89"/>
      <c r="B40" s="453"/>
      <c r="C40" s="454"/>
      <c r="D40" s="454"/>
      <c r="E40" s="454"/>
      <c r="F40" s="455"/>
      <c r="G40" s="453"/>
      <c r="H40" s="455"/>
      <c r="I40" s="456" t="s">
        <v>334</v>
      </c>
      <c r="J40" s="457"/>
      <c r="K40" s="89"/>
      <c r="L40" s="86"/>
    </row>
    <row r="41" spans="1:12" ht="8.4499999999999993" customHeight="1">
      <c r="A41" s="89"/>
      <c r="B41" s="453"/>
      <c r="C41" s="454"/>
      <c r="D41" s="454"/>
      <c r="E41" s="454"/>
      <c r="F41" s="455"/>
      <c r="G41" s="453"/>
      <c r="H41" s="455"/>
      <c r="I41" s="456" t="s">
        <v>334</v>
      </c>
      <c r="J41" s="457"/>
      <c r="K41" s="89"/>
      <c r="L41" s="86"/>
    </row>
    <row r="42" spans="1:12" ht="8.4499999999999993" customHeight="1">
      <c r="A42" s="471"/>
      <c r="B42" s="471"/>
      <c r="C42" s="471"/>
      <c r="D42" s="471"/>
      <c r="E42" s="471"/>
      <c r="F42" s="471"/>
      <c r="G42" s="471"/>
      <c r="H42" s="471"/>
      <c r="I42" s="471"/>
      <c r="J42" s="472"/>
      <c r="K42" s="85" t="s">
        <v>338</v>
      </c>
      <c r="L42" s="91">
        <f>SUM(L39:L41)</f>
        <v>2835.9700789015587</v>
      </c>
    </row>
    <row r="43" spans="1:12" ht="8.4499999999999993" customHeight="1">
      <c r="A43" s="482" t="s">
        <v>361</v>
      </c>
      <c r="B43" s="483"/>
      <c r="C43" s="483"/>
      <c r="D43" s="483"/>
      <c r="E43" s="484"/>
      <c r="F43" s="485">
        <f>+L42+L31+L13</f>
        <v>11750.000007101218</v>
      </c>
      <c r="G43" s="486"/>
      <c r="H43" s="486"/>
      <c r="I43" s="487"/>
    </row>
  </sheetData>
  <mergeCells count="117">
    <mergeCell ref="A42:J42"/>
    <mergeCell ref="A43:E43"/>
    <mergeCell ref="F43:I43"/>
    <mergeCell ref="H1:L1"/>
    <mergeCell ref="B40:F40"/>
    <mergeCell ref="G40:H40"/>
    <mergeCell ref="I40:J40"/>
    <mergeCell ref="B41:F41"/>
    <mergeCell ref="G41:H41"/>
    <mergeCell ref="I41:J41"/>
    <mergeCell ref="A36:J36"/>
    <mergeCell ref="A37:L37"/>
    <mergeCell ref="B38:F38"/>
    <mergeCell ref="G38:H38"/>
    <mergeCell ref="I38:J38"/>
    <mergeCell ref="B39:F39"/>
    <mergeCell ref="G39:H39"/>
    <mergeCell ref="I39:J39"/>
    <mergeCell ref="B34:C34"/>
    <mergeCell ref="D34:F34"/>
    <mergeCell ref="G34:H34"/>
    <mergeCell ref="I34:J34"/>
    <mergeCell ref="B35:C35"/>
    <mergeCell ref="D35:F35"/>
    <mergeCell ref="G35:H35"/>
    <mergeCell ref="I35:J35"/>
    <mergeCell ref="B30:F30"/>
    <mergeCell ref="G30:H30"/>
    <mergeCell ref="I30:J30"/>
    <mergeCell ref="A31:J31"/>
    <mergeCell ref="A32:L32"/>
    <mergeCell ref="B33:C33"/>
    <mergeCell ref="D33:F33"/>
    <mergeCell ref="G33:H33"/>
    <mergeCell ref="I33:J33"/>
    <mergeCell ref="B28:F28"/>
    <mergeCell ref="G28:H28"/>
    <mergeCell ref="I28:J28"/>
    <mergeCell ref="B29:F29"/>
    <mergeCell ref="G29:H29"/>
    <mergeCell ref="I29:J29"/>
    <mergeCell ref="B26:F26"/>
    <mergeCell ref="G26:H26"/>
    <mergeCell ref="I26:J26"/>
    <mergeCell ref="B27:F27"/>
    <mergeCell ref="G27:H27"/>
    <mergeCell ref="I27:J27"/>
    <mergeCell ref="B24:F24"/>
    <mergeCell ref="G24:H24"/>
    <mergeCell ref="I24:J24"/>
    <mergeCell ref="B25:F25"/>
    <mergeCell ref="G25:H25"/>
    <mergeCell ref="I25:J25"/>
    <mergeCell ref="B22:F22"/>
    <mergeCell ref="G22:H22"/>
    <mergeCell ref="I22:J22"/>
    <mergeCell ref="B23:F23"/>
    <mergeCell ref="G23:H23"/>
    <mergeCell ref="I23:J23"/>
    <mergeCell ref="B20:F20"/>
    <mergeCell ref="G20:H20"/>
    <mergeCell ref="I20:J20"/>
    <mergeCell ref="B21:F21"/>
    <mergeCell ref="G21:H21"/>
    <mergeCell ref="I21:J21"/>
    <mergeCell ref="B18:F18"/>
    <mergeCell ref="G18:H18"/>
    <mergeCell ref="I18:J18"/>
    <mergeCell ref="B19:F19"/>
    <mergeCell ref="G19:H19"/>
    <mergeCell ref="I19:J19"/>
    <mergeCell ref="B16:F16"/>
    <mergeCell ref="G16:H16"/>
    <mergeCell ref="I16:J16"/>
    <mergeCell ref="B17:F17"/>
    <mergeCell ref="G17:H17"/>
    <mergeCell ref="I17:J17"/>
    <mergeCell ref="B12:F12"/>
    <mergeCell ref="G12:H12"/>
    <mergeCell ref="I12:J12"/>
    <mergeCell ref="A13:J13"/>
    <mergeCell ref="A14:L14"/>
    <mergeCell ref="B15:F15"/>
    <mergeCell ref="G15:H15"/>
    <mergeCell ref="I15:J15"/>
    <mergeCell ref="B10:F10"/>
    <mergeCell ref="G10:H10"/>
    <mergeCell ref="I10:J10"/>
    <mergeCell ref="B11:F11"/>
    <mergeCell ref="G11:H11"/>
    <mergeCell ref="I11:J11"/>
    <mergeCell ref="B8:F8"/>
    <mergeCell ref="G8:H8"/>
    <mergeCell ref="I8:J8"/>
    <mergeCell ref="B9:F9"/>
    <mergeCell ref="G9:H9"/>
    <mergeCell ref="I9:J9"/>
    <mergeCell ref="B7:F7"/>
    <mergeCell ref="G7:H7"/>
    <mergeCell ref="I7:J7"/>
    <mergeCell ref="A3:L3"/>
    <mergeCell ref="B4:F4"/>
    <mergeCell ref="G4:H4"/>
    <mergeCell ref="I4:J4"/>
    <mergeCell ref="B5:F5"/>
    <mergeCell ref="G5:H5"/>
    <mergeCell ref="I5:J5"/>
    <mergeCell ref="A1:B1"/>
    <mergeCell ref="C1:D1"/>
    <mergeCell ref="E1:G1"/>
    <mergeCell ref="A2:B2"/>
    <mergeCell ref="C2:D2"/>
    <mergeCell ref="E2:G2"/>
    <mergeCell ref="H2:M2"/>
    <mergeCell ref="B6:F6"/>
    <mergeCell ref="G6:H6"/>
    <mergeCell ref="I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10</vt:i4>
      </vt:variant>
    </vt:vector>
  </HeadingPairs>
  <TitlesOfParts>
    <vt:vector size="27" baseType="lpstr">
      <vt:lpstr>PORTADA</vt:lpstr>
      <vt:lpstr>Presupuesto </vt:lpstr>
      <vt:lpstr>1.1</vt:lpstr>
      <vt:lpstr>2.1</vt:lpstr>
      <vt:lpstr>3.1</vt:lpstr>
      <vt:lpstr>3.2</vt:lpstr>
      <vt:lpstr>cronograma</vt:lpstr>
      <vt:lpstr>Item 1.1</vt:lpstr>
      <vt:lpstr>Item 1.2</vt:lpstr>
      <vt:lpstr>INSUMOS</vt:lpstr>
      <vt:lpstr>EJERCICIO BUZO</vt:lpstr>
      <vt:lpstr>Item 1.3</vt:lpstr>
      <vt:lpstr>Item 1.4</vt:lpstr>
      <vt:lpstr>Item 1.5</vt:lpstr>
      <vt:lpstr>Item 2.1</vt:lpstr>
      <vt:lpstr>Item 3.1</vt:lpstr>
      <vt:lpstr>Item 3.2</vt:lpstr>
      <vt:lpstr>'1.1'!Área_de_impresión</vt:lpstr>
      <vt:lpstr>'3.1'!Área_de_impresión</vt:lpstr>
      <vt:lpstr>cronograma!Área_de_impresión</vt:lpstr>
      <vt:lpstr>PORTADA!Área_de_impresión</vt:lpstr>
      <vt:lpstr>'Presupuesto '!Área_de_impresión</vt:lpstr>
      <vt:lpstr>FECHA</vt:lpstr>
      <vt:lpstr>FM</vt:lpstr>
      <vt:lpstr>INSUMOS</vt:lpstr>
      <vt:lpstr>LISTADOAPUS</vt:lpstr>
      <vt:lpstr>NuAPUS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Carolina Patricia Mercado Perez</cp:lastModifiedBy>
  <cp:lastPrinted>2023-11-07T19:52:48Z</cp:lastPrinted>
  <dcterms:created xsi:type="dcterms:W3CDTF">2012-11-27T12:34:59Z</dcterms:created>
  <dcterms:modified xsi:type="dcterms:W3CDTF">2023-11-07T19:52:54Z</dcterms:modified>
</cp:coreProperties>
</file>