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orge\Dropbox\Empalme 2012-2015\Formatos Diligenciados Gestion Administrativa\"/>
    </mc:Choice>
  </mc:AlternateContent>
  <bookViews>
    <workbookView xWindow="0" yWindow="0" windowWidth="20490" windowHeight="7905" activeTab="1"/>
  </bookViews>
  <sheets>
    <sheet name="Instructivo-contacto" sheetId="4" r:id="rId1"/>
    <sheet name="Preguntas Estratégicas" sheetId="5" r:id="rId2"/>
    <sheet name="Informe de Empalme F y F" sheetId="2" r:id="rId3"/>
    <sheet name="Hoja3" sheetId="3" r:id="rId4"/>
  </sheets>
  <definedNames>
    <definedName name="_xlnm.Print_Area" localSheetId="2">'Informe de Empalme F y F'!$A$1:$L$255</definedName>
    <definedName name="_xlnm.Print_Area" localSheetId="0">'Instructivo-contacto'!$A$1:$I$112</definedName>
    <definedName name="_xlnm.Print_Area" localSheetId="1">'Preguntas Estratégicas'!$B$2:$D$40</definedName>
    <definedName name="fuente" localSheetId="3">Hoja3!$D$3:$D$11</definedName>
    <definedName name="_xlnm.Print_Titles" localSheetId="2">'Informe de Empalme F y F'!$1:$7</definedName>
  </definedNames>
  <calcPr calcId="152511"/>
</workbook>
</file>

<file path=xl/calcChain.xml><?xml version="1.0" encoding="utf-8"?>
<calcChain xmlns="http://schemas.openxmlformats.org/spreadsheetml/2006/main">
  <c r="H96" i="2" l="1"/>
  <c r="G96" i="2"/>
  <c r="F96" i="2"/>
  <c r="E96" i="2"/>
  <c r="B47" i="2"/>
  <c r="B45" i="2" s="1"/>
  <c r="C45" i="2" l="1"/>
  <c r="E51" i="2" l="1"/>
  <c r="E45" i="2" s="1"/>
  <c r="C98" i="2" l="1"/>
  <c r="F126" i="2"/>
  <c r="F125" i="2"/>
  <c r="F124" i="2"/>
  <c r="E154" i="2"/>
  <c r="E152" i="2"/>
  <c r="E131" i="2"/>
  <c r="E130" i="2"/>
  <c r="E126" i="2"/>
  <c r="E125" i="2"/>
  <c r="E124" i="2"/>
  <c r="D151" i="2"/>
  <c r="F152" i="2"/>
  <c r="C123" i="2"/>
  <c r="C96" i="2"/>
  <c r="G246" i="2"/>
  <c r="G245" i="2"/>
  <c r="F246" i="2"/>
  <c r="F245" i="2"/>
  <c r="E246" i="2"/>
  <c r="E245" i="2"/>
  <c r="D246" i="2"/>
  <c r="D245" i="2"/>
  <c r="B246" i="2"/>
  <c r="D236" i="2"/>
  <c r="D235" i="2"/>
  <c r="C236" i="2"/>
  <c r="C234" i="2" s="1"/>
  <c r="B236" i="2"/>
  <c r="B234" i="2" s="1"/>
  <c r="B221" i="2"/>
  <c r="B219" i="2"/>
  <c r="D211" i="2"/>
  <c r="B211" i="2"/>
  <c r="G203" i="2"/>
  <c r="D203" i="2"/>
  <c r="F203" i="2"/>
  <c r="E203" i="2"/>
  <c r="C203" i="2"/>
  <c r="B203" i="2"/>
  <c r="F194" i="2"/>
  <c r="D194" i="2"/>
  <c r="B194" i="2"/>
  <c r="G186" i="2"/>
  <c r="F186" i="2"/>
  <c r="E186" i="2"/>
  <c r="D186" i="2"/>
  <c r="C186" i="2"/>
  <c r="B186" i="2"/>
  <c r="F172" i="2"/>
  <c r="F171" i="2"/>
  <c r="F170" i="2"/>
  <c r="E172" i="2"/>
  <c r="E171" i="2"/>
  <c r="E170" i="2"/>
  <c r="D172" i="2"/>
  <c r="D171" i="2"/>
  <c r="D170" i="2"/>
  <c r="C172" i="2"/>
  <c r="C171" i="2"/>
  <c r="C170" i="2"/>
  <c r="B172" i="2"/>
  <c r="B171" i="2"/>
  <c r="B170" i="2"/>
  <c r="G140" i="2"/>
  <c r="F140" i="2"/>
  <c r="B140" i="2"/>
  <c r="F132" i="2"/>
  <c r="F128" i="2" s="1"/>
  <c r="D98" i="2"/>
  <c r="D96" i="2"/>
  <c r="B98" i="2"/>
  <c r="B97" i="2"/>
  <c r="B96" i="2"/>
  <c r="B83" i="2"/>
  <c r="B245" i="2" s="1"/>
  <c r="H171" i="2" l="1"/>
  <c r="G172" i="2"/>
  <c r="B167" i="2"/>
  <c r="G171" i="2"/>
  <c r="G170" i="2"/>
  <c r="D234" i="2"/>
  <c r="C97" i="2"/>
  <c r="H172" i="2"/>
  <c r="B224" i="2"/>
  <c r="D97" i="2"/>
  <c r="F211" i="2"/>
  <c r="G122" i="2"/>
  <c r="F123" i="2"/>
  <c r="F122" i="2" s="1"/>
  <c r="G124" i="2"/>
  <c r="G131" i="2"/>
  <c r="G126" i="2"/>
  <c r="C127" i="2"/>
  <c r="G128" i="2"/>
  <c r="C151" i="2"/>
  <c r="F151" i="2" s="1"/>
  <c r="H170" i="2"/>
  <c r="C167" i="2"/>
  <c r="D167" i="2"/>
  <c r="E167" i="2"/>
  <c r="E151" i="2"/>
  <c r="F154" i="2"/>
  <c r="D123" i="2"/>
  <c r="G132" i="2"/>
  <c r="B151" i="2"/>
  <c r="E128" i="2"/>
  <c r="F167" i="2"/>
  <c r="E234" i="2"/>
  <c r="E123" i="2"/>
  <c r="G125" i="2"/>
  <c r="H167" i="2" l="1"/>
  <c r="G167" i="2"/>
  <c r="E122" i="2"/>
  <c r="G123" i="2"/>
  <c r="B123" i="2"/>
  <c r="B127" i="2"/>
</calcChain>
</file>

<file path=xl/comments1.xml><?xml version="1.0" encoding="utf-8"?>
<comments xmlns="http://schemas.openxmlformats.org/spreadsheetml/2006/main">
  <authors>
    <author>Carol Dahiana Torres Ospina</author>
    <author>CPG</author>
    <author>Adelina Rodriguez Paez</author>
  </authors>
  <commentList>
    <comment ref="A16" authorId="0" shapeId="0">
      <text>
        <r>
          <rPr>
            <sz val="11"/>
            <color indexed="81"/>
            <rFont val="Tahoma"/>
            <family val="2"/>
          </rPr>
          <t>La finalidad es informar a la nueva administración si la entidad territorial se encuentra en el marco de un Programa de Saneamiento Fiscal y Financiero o en un Acuerdo de Reestructuración de Pasivos, conforme a la Ley 550 de 1999. Para el efecto puede consultar como fuente de información el Marco Fiscal de Mediano Plazo y los informes contables de la entidad territorial, la ejecución presupuestal 2015 y las actas del Comité de Seguimiento y Evaluación.</t>
        </r>
        <r>
          <rPr>
            <sz val="10"/>
            <color indexed="81"/>
            <rFont val="Tahoma"/>
            <family val="2"/>
          </rPr>
          <t xml:space="preserve">
</t>
        </r>
        <r>
          <rPr>
            <sz val="9"/>
            <color indexed="81"/>
            <rFont val="Tahoma"/>
            <family val="2"/>
          </rPr>
          <t xml:space="preserve">
</t>
        </r>
      </text>
    </comment>
    <comment ref="A19" authorId="1" shapeId="0">
      <text>
        <r>
          <rPr>
            <b/>
            <sz val="9"/>
            <color indexed="81"/>
            <rFont val="Tahoma"/>
            <charset val="1"/>
          </rPr>
          <t>CPG:</t>
        </r>
        <r>
          <rPr>
            <sz val="9"/>
            <color indexed="81"/>
            <rFont val="Tahoma"/>
            <charset val="1"/>
          </rPr>
          <t xml:space="preserve">
Anexar Decreto y sus modificaciones</t>
        </r>
      </text>
    </comment>
    <comment ref="A43" authorId="0" shapeId="0">
      <text>
        <r>
          <rPr>
            <sz val="11"/>
            <color indexed="81"/>
            <rFont val="Tahoma"/>
            <family val="2"/>
          </rPr>
          <t xml:space="preserve">
El propósito es presentar  el consolidado de los pasivos exigibles y las contingencias. Así mismo la información sobre la existencia del Fondo de Contingencias y los recursos existentes en dicho fondo.Para el efecto puede consultar como fuente de información el Marco Fiscal de Mediano Plazo y los informes contables de la entidad territorial.</t>
        </r>
        <r>
          <rPr>
            <b/>
            <sz val="11"/>
            <color indexed="81"/>
            <rFont val="Tahoma"/>
            <family val="2"/>
          </rPr>
          <t xml:space="preserve">
</t>
        </r>
      </text>
    </comment>
    <comment ref="B170" authorId="2" shapeId="0">
      <text>
        <r>
          <rPr>
            <b/>
            <sz val="9"/>
            <color indexed="81"/>
            <rFont val="Tahoma"/>
            <family val="2"/>
          </rPr>
          <t>Adelina Rodriguez Paez:</t>
        </r>
        <r>
          <rPr>
            <sz val="9"/>
            <color indexed="81"/>
            <rFont val="Tahoma"/>
            <family val="2"/>
          </rPr>
          <t xml:space="preserve">
CONPES 158 ASIGNO  $ 2,282,893,872</t>
        </r>
      </text>
    </comment>
    <comment ref="C170" authorId="2" shapeId="0">
      <text>
        <r>
          <rPr>
            <b/>
            <sz val="9"/>
            <color indexed="81"/>
            <rFont val="Tahoma"/>
            <family val="2"/>
          </rPr>
          <t>Adelina Rodriguez Paez:</t>
        </r>
        <r>
          <rPr>
            <sz val="9"/>
            <color indexed="81"/>
            <rFont val="Tahoma"/>
            <family val="2"/>
          </rPr>
          <t xml:space="preserve">
3804273518 CONPES  168</t>
        </r>
      </text>
    </comment>
    <comment ref="G200" authorId="0" shapeId="0">
      <text>
        <r>
          <rPr>
            <sz val="9"/>
            <color indexed="81"/>
            <rFont val="Tahoma"/>
            <family val="2"/>
          </rPr>
          <t xml:space="preserve">Estado de la actividad económica, financiera, social y ambiental definido como el “estado contable básico que revela el resultado de la actividad financiera, económica, social y ambiental de la entidad contable pública, con base en el flujo de recursos generados y consumidos en cumplimiento de las funciones de cometido estatal, expresado en términos monetarios, durante un período determinado.
</t>
        </r>
      </text>
    </comment>
  </commentList>
</comments>
</file>

<file path=xl/sharedStrings.xml><?xml version="1.0" encoding="utf-8"?>
<sst xmlns="http://schemas.openxmlformats.org/spreadsheetml/2006/main" count="379" uniqueCount="313">
  <si>
    <t>Concepto/Vigencia</t>
  </si>
  <si>
    <t>Fuente: FUT y ejecución presupuestal 2015.</t>
  </si>
  <si>
    <t>1. Ingresos totales</t>
  </si>
  <si>
    <t>Concepto</t>
  </si>
  <si>
    <t>1. Gastos totales</t>
  </si>
  <si>
    <t>1.1. Funcionamiento</t>
  </si>
  <si>
    <t>1.2. Deuda</t>
  </si>
  <si>
    <t>1.3. Inversión</t>
  </si>
  <si>
    <t>1.2.1. Educación</t>
  </si>
  <si>
    <t>1.2.2. Salud</t>
  </si>
  <si>
    <t>1.2.3. APSB</t>
  </si>
  <si>
    <t>1.2.4. Deporte</t>
  </si>
  <si>
    <t>1.2.5. Cultura</t>
  </si>
  <si>
    <t>1.2.6. Libre inversión en otros sectores</t>
  </si>
  <si>
    <t>Total vigencias futuras aprobadas a la fecha</t>
  </si>
  <si>
    <t>Compromisos de vigencias futuras para 2016</t>
  </si>
  <si>
    <t>Compromisos de vigencias futuras para 2017</t>
  </si>
  <si>
    <t>Compromisos de vigencias futuras para 2018</t>
  </si>
  <si>
    <t>Compromisos de vigencias futuras para 2019</t>
  </si>
  <si>
    <t>1. Vigencias futuras totales</t>
  </si>
  <si>
    <t>1.2. Inversión</t>
  </si>
  <si>
    <t>1.3. Ordinarias</t>
  </si>
  <si>
    <t>1.4. Excepcionales.</t>
  </si>
  <si>
    <t>Fuente: MFMP y FUT</t>
  </si>
  <si>
    <t>Reservas 2014</t>
  </si>
  <si>
    <t>Ejecución de reservas a la fecha</t>
  </si>
  <si>
    <t>Cuentas x pagar</t>
  </si>
  <si>
    <t>Vigencias expiradas</t>
  </si>
  <si>
    <t>1. Total</t>
  </si>
  <si>
    <t>Fuente: FUT y ejecución presupuestal de 2015.</t>
  </si>
  <si>
    <t>Monto total de sentencias y conciliaciones a la fecha</t>
  </si>
  <si>
    <t>2015 Apropiado</t>
  </si>
  <si>
    <t>1. Sentencias y conciliaciones</t>
  </si>
  <si>
    <t>1.1. Sentencias</t>
  </si>
  <si>
    <t>1.2. Conciliaciones</t>
  </si>
  <si>
    <t>2015 Ejecutados a la fecha</t>
  </si>
  <si>
    <t>2016
Pagos estimados para la vigencia</t>
  </si>
  <si>
    <t>2017
Pagos estimados para la vigencia</t>
  </si>
  <si>
    <t>2018
Pagos estimados para la vigencia</t>
  </si>
  <si>
    <t>2019
Pagos estimados para la vigencia</t>
  </si>
  <si>
    <t>Fuente: Ejecución presupuestal 2015  y MFMP</t>
  </si>
  <si>
    <t>Fuente: MFMP y ejecución presupuestal 2015.</t>
  </si>
  <si>
    <t>2015 Ejecutado a la fecha</t>
  </si>
  <si>
    <t>2016        Pagos estimados para la vigencia</t>
  </si>
  <si>
    <t>2017       Pagos estimados para la vigencia</t>
  </si>
  <si>
    <t>2018        Pagos estimados para la vigencia</t>
  </si>
  <si>
    <t xml:space="preserve">2019       Pagos estimados para la vigencia </t>
  </si>
  <si>
    <t>1. Pasivos exigibles y contingencias</t>
  </si>
  <si>
    <t>Recursos disponibles en el Fondo de contingencia</t>
  </si>
  <si>
    <t>1. Pasivos Pensional</t>
  </si>
  <si>
    <t xml:space="preserve">Monto  Total Inicial acreencias </t>
  </si>
  <si>
    <t>Término de duración del programa o acuerdo en años</t>
  </si>
  <si>
    <t>¿Se está dando cumplimiento a los compromisos adquiridos?</t>
  </si>
  <si>
    <t>Si</t>
  </si>
  <si>
    <t>No</t>
  </si>
  <si>
    <t>1.2.7. Primera infancia</t>
  </si>
  <si>
    <t>2012 Asignados</t>
  </si>
  <si>
    <t>1.1. Participación de Proposito General</t>
  </si>
  <si>
    <t>1.2. Participaciones sectoriales</t>
  </si>
  <si>
    <t>2013 Asignados</t>
  </si>
  <si>
    <t>1. Recursos totales SGP</t>
  </si>
  <si>
    <t>2014 Asignados</t>
  </si>
  <si>
    <t>2015 Asignados a la fecha</t>
  </si>
  <si>
    <t>1. Recursos totales SGR</t>
  </si>
  <si>
    <t>Fuente: FUT y ejecución presupuestal 2015</t>
  </si>
  <si>
    <t>Fuente: Contabilidad y Contaduría entidad territorial</t>
  </si>
  <si>
    <t>Activo</t>
  </si>
  <si>
    <t>Pasivo</t>
  </si>
  <si>
    <t>Patrimonio</t>
  </si>
  <si>
    <t>Vigencia (Corte a 31 de diciembre)</t>
  </si>
  <si>
    <t>Valor</t>
  </si>
  <si>
    <t>Ingresos</t>
  </si>
  <si>
    <t>Gastos y costos</t>
  </si>
  <si>
    <t>Resultado</t>
  </si>
  <si>
    <t>1.1. Ingresos corrientes</t>
  </si>
  <si>
    <t>1.1.1. Tributarios</t>
  </si>
  <si>
    <t>1.1.2. No tributarios</t>
  </si>
  <si>
    <t>1.1.3. SGP</t>
  </si>
  <si>
    <t>1. Saldo del patrimonio a diciembre 31 de 2014</t>
  </si>
  <si>
    <t>4.1. Incrementos</t>
  </si>
  <si>
    <t>4.2. Disminuciones</t>
  </si>
  <si>
    <t>4.3. Partidas sin variación</t>
  </si>
  <si>
    <t>4. Detalle de las variaciones patrimoniales</t>
  </si>
  <si>
    <t>1. ANTECEDENTES</t>
  </si>
  <si>
    <t>2. DIAGNOSTICO FINANCIERO</t>
  </si>
  <si>
    <t>2.2.1. Ejecución de gastos de las cuatro últimas vigencias.</t>
  </si>
  <si>
    <t>2.1.1  Ingresos de las cuatro últimas vigencias.</t>
  </si>
  <si>
    <t>2.2.4  Ejecución de recursos del SGR de las cuatro últimas vigencias.</t>
  </si>
  <si>
    <t>1.1.  Capital</t>
  </si>
  <si>
    <t>1.2.  Intereses</t>
  </si>
  <si>
    <t>1.2.  Pasivos exigibles</t>
  </si>
  <si>
    <t>2.2 Gastos</t>
  </si>
  <si>
    <t>2.1 Ingresos Totales</t>
  </si>
  <si>
    <t>Variación 2014/2013</t>
  </si>
  <si>
    <t>Ultimo año Vigencia del Acuerdo o programa</t>
  </si>
  <si>
    <t>Otros ingresos (transferencias entidades descentralizadas y otras entidades territoriales , etc)</t>
  </si>
  <si>
    <t>1.2. Ingresos de Capital</t>
  </si>
  <si>
    <t>Cofinanciación</t>
  </si>
  <si>
    <t>Rendimientos financieros</t>
  </si>
  <si>
    <t>Superavit fiscal</t>
  </si>
  <si>
    <t>Recaudo efectivo</t>
  </si>
  <si>
    <t>Momento presupuestal compromisos</t>
  </si>
  <si>
    <t>Var 2012-2015 asignado</t>
  </si>
  <si>
    <t>Compromisos de vigencias futuras 2019 en adeltante</t>
  </si>
  <si>
    <t>Tiene Medida preventiva Plan de Desempeño impuesta por el MHCP?</t>
  </si>
  <si>
    <t>Tiene Medida correctiva Suspención de Giro impuesta por el MHCP?</t>
  </si>
  <si>
    <t>Tiene Medida correctiva asunción de competencia impuesta por el MHCP?</t>
  </si>
  <si>
    <t>Otra medida correctiva impuesta por MHCP</t>
  </si>
  <si>
    <t>Utiliza recursos del SGP para financiar el acuerdo SI/NO</t>
  </si>
  <si>
    <t xml:space="preserve">   SI/ NO</t>
  </si>
  <si>
    <t xml:space="preserve"> Aplica</t>
  </si>
  <si>
    <t xml:space="preserve"> SI </t>
  </si>
  <si>
    <t>NO</t>
  </si>
  <si>
    <t>Medidas</t>
  </si>
  <si>
    <t>Fuente Afectada</t>
  </si>
  <si>
    <t xml:space="preserve">Indique la fuente afectada </t>
  </si>
  <si>
    <t>SGP Propósito General</t>
  </si>
  <si>
    <t>SGP Alimentación Escolar</t>
  </si>
  <si>
    <t>SGP Primera Infancia</t>
  </si>
  <si>
    <t>SGP Ribeños</t>
  </si>
  <si>
    <t>SGP FONPET</t>
  </si>
  <si>
    <t>SGP Educación</t>
  </si>
  <si>
    <t>SGP Salud</t>
  </si>
  <si>
    <t>SGP APSB</t>
  </si>
  <si>
    <t>Cumplió con la provisión del 125% de ahorro pensional?</t>
  </si>
  <si>
    <t>SI</t>
  </si>
  <si>
    <t>2.2.2. Ejecución de los recursos del SGP de las cuatro últimas vigencias.</t>
  </si>
  <si>
    <t>2.2.3. Balance General comparativo 2012 -2014 (Corte diciembre de 2012 y diciembre 2014)</t>
  </si>
  <si>
    <t>2.3.1. Estado de la actividad económica, financiera, social y ambiental comparativo 2012 -2014 (Corte diciembre de 2012 y diciembre 2014)</t>
  </si>
  <si>
    <t>Indique la fuente afectada</t>
  </si>
  <si>
    <t>Var % -2014/2013</t>
  </si>
  <si>
    <t>Resolución                  (aprobó la medida correctiva)</t>
  </si>
  <si>
    <t>2.5    Servicio de la Deuda.</t>
  </si>
  <si>
    <t xml:space="preserve">Administración Central </t>
  </si>
  <si>
    <t xml:space="preserve">Entes </t>
  </si>
  <si>
    <t>Cumplió el límite de gastos en 2014? Si/No</t>
  </si>
  <si>
    <t xml:space="preserve"> INSTRUCTIVO PARA SISTEMA FINANCIERO</t>
  </si>
  <si>
    <t xml:space="preserve">Responda cada una de las siguientes preguntas: </t>
  </si>
  <si>
    <t xml:space="preserve">PREGUNTAS </t>
  </si>
  <si>
    <t>RESPUESTAS</t>
  </si>
  <si>
    <t>3. ¿ Qué acciones considera usted que deberían continuar?</t>
  </si>
  <si>
    <t>1. ¿Qué aspectos considera que debe tener en cuenta el mandatario electo en el corto plazo (100 primeros días), respecto a la situación financiera de la entidad territorial?</t>
  </si>
  <si>
    <t>2. ¿Cuáles considera que fueron los aspectos positivos y negativos en el manejo del sistema financiero de la entidad territorial?</t>
  </si>
  <si>
    <t>5.  ¿ Cuáles son las dificultades en el marco del sistema financiero de la entidad territorial?</t>
  </si>
  <si>
    <t>2.3 Balance General 2015 (Corte 30 de Junio)</t>
  </si>
  <si>
    <t>2.3.2 Estado de la actividad económica, financiera, social y ambiental 2015 (Corte 30 de Junio)</t>
  </si>
  <si>
    <t>3. Saldo del patrimonio a Junio 30 de 2015</t>
  </si>
  <si>
    <t>1. Programa de Saneamiento Fiscal y Financiero</t>
  </si>
  <si>
    <t>3 Años (Según Ordenanza 034 del 2013)</t>
  </si>
  <si>
    <t>2015 (Según Ordenanza 034 del 2013)</t>
  </si>
  <si>
    <t>X</t>
  </si>
  <si>
    <t>2. Acuerdo de Reestructuración de Pasivos</t>
  </si>
  <si>
    <t>2015 Ejecutados a 31 de Agosto (compromisos)</t>
  </si>
  <si>
    <t>Pago de vigencias expiradas (Corte a 31 de Agosto)</t>
  </si>
  <si>
    <t>Saldo de acreencias a la fecha (Corte 31 de agosto</t>
  </si>
  <si>
    <t>Secretario de Hacienda y Crédito Püblico</t>
  </si>
  <si>
    <t>Carlos Polanco Benavidez</t>
  </si>
  <si>
    <t>Director Financiero de Contabilidad</t>
  </si>
  <si>
    <t>2015                        (corte a agosto 31) Presupuesto definitivo</t>
  </si>
  <si>
    <t>2015 Ejecutados a 31 de agosto</t>
  </si>
  <si>
    <t>% Real Ejecución a 31 de agosto</t>
  </si>
  <si>
    <t>2. Variaciones patrimoniales a agosto 31 de 2015</t>
  </si>
  <si>
    <t>William Valderram Hoyos</t>
  </si>
  <si>
    <t>Otros conceptos</t>
  </si>
  <si>
    <t>ICLD</t>
  </si>
  <si>
    <t>(-) FONPET</t>
  </si>
  <si>
    <t>ICLD BASE</t>
  </si>
  <si>
    <t>LIMITE GASTO 617</t>
  </si>
  <si>
    <t>Asamblea Departamental</t>
  </si>
  <si>
    <t>Contraloría  Departamental</t>
  </si>
  <si>
    <t>GASTOS DE FUNCIONAMIENTO</t>
  </si>
  <si>
    <t>Gastos ejecutados a 30 de Junio de 2015</t>
  </si>
  <si>
    <t>(Nota)</t>
  </si>
  <si>
    <t>2.3.3. Estado de cambios en el patrimonio 2015 (Corte a 30 de Junio de 2015)</t>
  </si>
  <si>
    <t>Funcionario Responsable: Yojana Gonzalez Hernandez - Asesora Fondo de Pensiones</t>
  </si>
  <si>
    <t>C. Pasivos exigibles y Contingencias – Fondo de contingencia</t>
  </si>
  <si>
    <t>D. Pasivos pensionales</t>
  </si>
  <si>
    <t>B. Cumplimiento de Indicadores ley 617 de 2000</t>
  </si>
  <si>
    <t xml:space="preserve">Funcionario Responsable: William Valderrama Hoyos - Secretario de Hacienda </t>
  </si>
  <si>
    <t>E.  Medidas Preventivas y Correctivas (Decreto 028 de 2008)</t>
  </si>
  <si>
    <t>Fuente de revisión:</t>
  </si>
  <si>
    <t>Fuente de revisión: informes contables entidad territorial y Fondo Territorial de Pensiones</t>
  </si>
  <si>
    <t>F. Saldo de la deuda a la fecha</t>
  </si>
  <si>
    <t>Valor deuda del Departamento</t>
  </si>
  <si>
    <t>Funcionario Responsable: Gabriel Gandara de la Espriella - Director Financiero de Presupuesto</t>
  </si>
  <si>
    <t>Funcionarios Responsables: Carlos Polanco - Director Financiero de Contabilidad, Gabriel Gandara de la Espriella - Director Financiero de Presupuesto</t>
  </si>
  <si>
    <t>1.4.  Recursos Fondo de Contingencia</t>
  </si>
  <si>
    <t>1.3.  Contingencias Procesos Litigiosos</t>
  </si>
  <si>
    <t>Nota: Ver Anexo No. 01 - Detalle de Antecedentes</t>
  </si>
  <si>
    <t>Funcionario Responsable: William Valderrama Hoyos - Secretario de Hacienda.</t>
  </si>
  <si>
    <r>
      <t xml:space="preserve">Nota: 1.2 - Pasivos Exigibles: </t>
    </r>
    <r>
      <rPr>
        <sz val="10"/>
        <color theme="1"/>
        <rFont val="Calibri"/>
        <family val="2"/>
        <scheme val="minor"/>
      </rPr>
      <t>Obligaciones de vigencias anteriores que no fueron pagadas en la vigencia que se constiruyeron. Las cuales surtieron autorizacion en el comité CODFIS  y aprobacion en la Asamblea Departamental  Departamental para su incorporacion. Estos recursos se encuentran financiados por sus respectivas fuentes. Es pertinente aclarar que existen otros pasivos que no han surtido este tramite.</t>
    </r>
  </si>
  <si>
    <t>El Departamento de Bolivar tiene un pasivo pensional total de  por un  total  de ($1,485,503,965,053) , con unos  aportes en el FONPET de ($294,645,131,883).</t>
  </si>
  <si>
    <t>Funcionario Responsable: Carlos Polanco Benavides - Director Financiero de Contabilidad</t>
  </si>
  <si>
    <t>Funcionario Responsable: William Valderrama Hoyos - Secretario de Hacienda</t>
  </si>
  <si>
    <t>G. Pago de sentencias y conciliaciones siguientes cuatro vigencias.</t>
  </si>
  <si>
    <r>
      <rPr>
        <b/>
        <sz val="12"/>
        <color theme="1"/>
        <rFont val="Calibri"/>
        <family val="2"/>
        <scheme val="minor"/>
      </rPr>
      <t>Nota</t>
    </r>
    <r>
      <rPr>
        <sz val="12"/>
        <color theme="1"/>
        <rFont val="Calibri"/>
        <family val="2"/>
        <scheme val="minor"/>
      </rPr>
      <t>: No existen compromisos por parte del Departamento de Bolívar de vigencias futuras, a pesar que ordenanza No. 019 del 02 de Diciembre de 2010 autoriza la financiación del PDA hasta 2018 con recursos del SGP Agua potable y S. Básico.</t>
    </r>
  </si>
  <si>
    <r>
      <rPr>
        <b/>
        <sz val="12"/>
        <color theme="1"/>
        <rFont val="Calibri"/>
        <family val="2"/>
        <scheme val="minor"/>
      </rPr>
      <t xml:space="preserve">Nota: </t>
    </r>
    <r>
      <rPr>
        <sz val="12"/>
        <color theme="1"/>
        <rFont val="Calibri"/>
        <family val="2"/>
        <scheme val="minor"/>
      </rPr>
      <t>En los recursos de regalias observamos que el Departamento de Bolívar durante la vigencia 2014 ejecutó mas del 43% en compración con la vigencia fiscal 2013.</t>
    </r>
  </si>
  <si>
    <t>H. Compromisos de vigencias futuras para las siguientes cuatro vigencias.</t>
  </si>
  <si>
    <t>Funcionario Responsable: Reservas Presupustales - Gabriel Ganadara,  Director Financiero de Presupuesto</t>
  </si>
  <si>
    <t>Funcionario Responsable: Cuentas por Pagar - Haroldo Fortich - Director Financiero de Tesoreria</t>
  </si>
  <si>
    <t>El Departamento de Bolívar afrontó una crisis fiscal, financiera e institucional reflejada en sobreendeudamiento, cesación de pagos, acumulación de pasivos y judicialización, entre otros, de tal manera que en la vigencia 2000 solicitó apoyo al Ministerio de Hacienda y Crédito Público- Dirección General de Apoyo Fiscal, y se hizo necesario el inicio de la promoción de un acuerdo de restructuración de pasivos en virtud de la Ley 550 de 1999. Durante la vigencia fiscal 2012 se dio por terminado el acuerdo de restructuración de pasivos saliendo el Departamento de la Ley de quiebras y se dio incio a un programa de saneamieto fiscal y financiero autorizado por la Asamblea Departamental mediante ordenanza 034 de 2013.</t>
  </si>
  <si>
    <t>El Programa de saneamiento fiscal y financiero inicio en la vigencia fiscal 2013  por un valor de $ 15.000 millones de pesos anuales: $ 10.000 de los ingresos corrientes de libre destinanción, $ 2.500 de las renta reorientada que se recaude por concepto de ACPM y $ 2.500 del recaudo de la estampilla prodesarrollo.  Con cargo a este programa desde su entrada en vigencia y hasta la fecha se han cancelado obligaciones por valor de $44.000 millones ; registrando con corte a 30 de septiembre de 2015 como pendientes de pago obligaciones en cuantía de $12.000 millones de pesos; sin incluir el pasivo pensional.</t>
  </si>
  <si>
    <t>B. Programa de Saneamiento Fiscal y Financiero - ley 550</t>
  </si>
  <si>
    <t>CATEGORÍA ENTIDAD TERRITORIAL:</t>
  </si>
  <si>
    <r>
      <t xml:space="preserve">Fuente de revisión: </t>
    </r>
    <r>
      <rPr>
        <sz val="10"/>
        <color theme="1"/>
        <rFont val="Calibri"/>
        <family val="2"/>
        <scheme val="minor"/>
      </rPr>
      <t>MFMP, informes contables entidad territorial. - Certificación Oficina Asesora Juridica</t>
    </r>
  </si>
  <si>
    <t>Monto total  de los pasivos exigibles y contingencias a junio 30 de 2015
(miles de pesos)</t>
  </si>
  <si>
    <t>Pretensiones</t>
  </si>
  <si>
    <t>Monto total de los pasivos pensionales  a la fecha (miles de pesos)</t>
  </si>
  <si>
    <t>Recursos ahorrados en el  Fonpet (miles de pesos)</t>
  </si>
  <si>
    <t>2015  (corte a agosto 31) Recaudo efectivo</t>
  </si>
  <si>
    <t>2012 Ejecutado</t>
  </si>
  <si>
    <t>2.4      Reservas, cuentas por pagar y vigencias expiradas. Cifras en miles de pesos</t>
  </si>
  <si>
    <t>Saldo Cuentas por pagar a la fecha</t>
  </si>
  <si>
    <t>4. ¿ Cuáles son las lecciones aprendidas en el marco del sistema financiero de la entidad territorial?</t>
  </si>
  <si>
    <t xml:space="preserve">Aspectos Positivos: </t>
  </si>
  <si>
    <t>1.1</t>
  </si>
  <si>
    <t>1.2</t>
  </si>
  <si>
    <t>1.3</t>
  </si>
  <si>
    <t>1.4</t>
  </si>
  <si>
    <t xml:space="preserve">Revisar las operaciones del cierre de la vigencia fiscal 2015 cuentas por pagar y reservas .                                              </t>
  </si>
  <si>
    <t xml:space="preserve">Actualizar el programa de saneamiento fiscal y financiero acorde al presupuesto de la vigencia fiscal 2016.   </t>
  </si>
  <si>
    <t xml:space="preserve">Análisis de la ejecución definitiva del 2015 de los ingresos corrientes de libre destinanción, con el objeto de definir las acciones que se tomaran para aumentar los ingresos.  </t>
  </si>
  <si>
    <t xml:space="preserve">Análisis del PAC de tesorería ejecutado de la vigencia fiscal 2015 y el proyectado y aprobado por el CODFISpara la vigencia de 2016.       </t>
  </si>
  <si>
    <t>A</t>
  </si>
  <si>
    <t>2.A.1</t>
  </si>
  <si>
    <t>2.A.2</t>
  </si>
  <si>
    <t>2.A.3</t>
  </si>
  <si>
    <t>B</t>
  </si>
  <si>
    <t>2.B.1</t>
  </si>
  <si>
    <t>2.B.2</t>
  </si>
  <si>
    <t>2.B.3</t>
  </si>
  <si>
    <t>2.B.4</t>
  </si>
  <si>
    <t>2.B.5</t>
  </si>
  <si>
    <t>2.B.6</t>
  </si>
  <si>
    <t>2.B.7</t>
  </si>
  <si>
    <t>2.B.8</t>
  </si>
  <si>
    <t>2.B.9</t>
  </si>
  <si>
    <t>2.B.10</t>
  </si>
  <si>
    <t>2.B.11</t>
  </si>
  <si>
    <t>2.B.12</t>
  </si>
  <si>
    <t xml:space="preserve">Terminanción del Acuerdo de Restructuración de Pasivos. </t>
  </si>
  <si>
    <t>Creación y ejecución de un Programa de Saneamiento Fiscal y Financiero.</t>
  </si>
  <si>
    <t>Ejecución del Programa anticontrabando .</t>
  </si>
  <si>
    <t>Liquidación definitiva de la Loteria de Bolivar, Fonvibolivar y Fondemic con la consecuente reducción de gastos que generaba su existencia.</t>
  </si>
  <si>
    <t xml:space="preserve">Calificación de riesgo financiero del Departamento BBB - </t>
  </si>
  <si>
    <t>Incremento en los recursos destinados a financiar inversión.</t>
  </si>
  <si>
    <t>Manejo adecuado de los gastos de funcionamiento, lo que se refleja en el cumplimiento del límite de gastos establecidos en la Ley 617 del 2000.</t>
  </si>
  <si>
    <t>Cumplimiento de las transferencias a la Universidad de Cartagena y UNIBAC, establecidos en la Ley 30 de 1992.</t>
  </si>
  <si>
    <t xml:space="preserve">Cumplimiento del 94% en el pago de cesantías retroactivas del sector Salud. </t>
  </si>
  <si>
    <t>Cumplimiento en el pago de las deudas por nivelación de los salarios de los empleados administrativos del sector educación.</t>
  </si>
  <si>
    <t>Habilitación para pagos de la Ventanilla Unica de Registro (VUR) que facilita la liquidación y pago del impuesto de registro del departamento</t>
  </si>
  <si>
    <t>Inicio de 47.000 procesos de cobro coactivo de impuesto de vehículos.</t>
  </si>
  <si>
    <t xml:space="preserve">Falta de apropiación oportuna del pasivo pensional correspondiente a cuotas partes y bonos pensionales.   </t>
  </si>
  <si>
    <t xml:space="preserve">Afectación de las finanzas del Departamento como consecuencia de las obligaciones pendientes de pago generadas durante las vigencias 2008 a 2011 (sentencias de reintegro producto de la reestructuración administrativa, hospitales liquidados y reclamaciones pensionales).     </t>
  </si>
  <si>
    <t xml:space="preserve">Falta de implementación de un sistema integrado de información financiera que incluy las secretarias de salud y educación. </t>
  </si>
  <si>
    <r>
      <rPr>
        <b/>
        <sz val="14"/>
        <color indexed="8"/>
        <rFont val="Tahoma"/>
        <family val="2"/>
      </rPr>
      <t>Aspectos Negativos:</t>
    </r>
    <r>
      <rPr>
        <sz val="14"/>
        <color theme="1"/>
        <rFont val="Tahoma"/>
        <family val="2"/>
      </rPr>
      <t xml:space="preserve">   </t>
    </r>
    <r>
      <rPr>
        <b/>
        <sz val="11"/>
        <color indexed="8"/>
        <rFont val="Calibri"/>
        <family val="2"/>
      </rPr>
      <t/>
    </r>
  </si>
  <si>
    <t>3.1</t>
  </si>
  <si>
    <t>3.2</t>
  </si>
  <si>
    <t xml:space="preserve">Programa de saneamiento fiscal y financiero para garantizar la atención de obligaciones insolutas.  </t>
  </si>
  <si>
    <t xml:space="preserve">Gestion de cobranza deudores impuesto de vehiculo.       </t>
  </si>
  <si>
    <t>Implementación de procedimiento para el pago de pasivos exigibles.</t>
  </si>
  <si>
    <t>Implementación del programa de saneamiento fiscal y financiero que permitió la organización para el las obligaciones reconocidas por el Departamento.</t>
  </si>
  <si>
    <t xml:space="preserve">Manejo e implemetación del nuevo proceso del Sistema General de Regalias que redundo en grandes beneficios para el Departamento ya que se accedio a recursos para la ejecución de grandes proyectos. </t>
  </si>
  <si>
    <t>4.1</t>
  </si>
  <si>
    <t>4.2</t>
  </si>
  <si>
    <t>4.3</t>
  </si>
  <si>
    <t>Eventual asunción de pasivos de hospitales que actualmente se encuentran en alto riesgo financiero y del Fondo de Tránsito y Transporte en liquidación.</t>
  </si>
  <si>
    <t>Alta carga pensional.</t>
  </si>
  <si>
    <t xml:space="preserve">Falta de una completa fiscalización tributaria de las rentas propias del departamento. </t>
  </si>
  <si>
    <t>5.1</t>
  </si>
  <si>
    <t>5.2</t>
  </si>
  <si>
    <t>5.3</t>
  </si>
  <si>
    <t>5.4</t>
  </si>
  <si>
    <t xml:space="preserve">Embargos de los recursos de la entidad por concepto de deudas pensionales.   </t>
  </si>
  <si>
    <r>
      <t xml:space="preserve">Laborales ($32.664.653)                    Sentencias ($6.867.055)           Hospitales ($5.413.285)                 </t>
    </r>
    <r>
      <rPr>
        <b/>
        <sz val="13"/>
        <rFont val="Calibri"/>
        <family val="2"/>
      </rPr>
      <t>TOTAL ($44.944.993)</t>
    </r>
  </si>
  <si>
    <r>
      <rPr>
        <b/>
        <sz val="13"/>
        <rFont val="Calibri"/>
        <family val="2"/>
      </rPr>
      <t xml:space="preserve">1) Laborales </t>
    </r>
    <r>
      <rPr>
        <sz val="13"/>
        <rFont val="Calibri"/>
        <family val="2"/>
      </rPr>
      <t xml:space="preserve">($1.932.819),                     (a 30 de Sep-2015),                                         </t>
    </r>
    <r>
      <rPr>
        <b/>
        <sz val="13"/>
        <rFont val="Calibri"/>
        <family val="2"/>
      </rPr>
      <t>2) Sentencias</t>
    </r>
    <r>
      <rPr>
        <sz val="13"/>
        <rFont val="Calibri"/>
        <family val="2"/>
      </rPr>
      <t xml:space="preserve"> ($6.119.661),                                        </t>
    </r>
    <r>
      <rPr>
        <b/>
        <sz val="13"/>
        <rFont val="Calibri"/>
        <family val="2"/>
      </rPr>
      <t xml:space="preserve">3) Hospitales </t>
    </r>
    <r>
      <rPr>
        <sz val="13"/>
        <rFont val="Calibri"/>
        <family val="2"/>
      </rPr>
      <t xml:space="preserve">($3.972.333)
</t>
    </r>
    <r>
      <rPr>
        <b/>
        <sz val="13"/>
        <rFont val="Calibri"/>
        <family val="2"/>
      </rPr>
      <t>TOTAL:</t>
    </r>
    <r>
      <rPr>
        <sz val="13"/>
        <rFont val="Calibri"/>
        <family val="2"/>
      </rPr>
      <t xml:space="preserve"> 12.024.815</t>
    </r>
  </si>
  <si>
    <t>La vigencia del programa de Saneamiento fiscal está determinada hasta 31 de diciembre de 2015; sin embargo atendiendo a la existencia de pasivo pensional en lo que tiene que ver con concurrencia y cuotas partes pensionales y bonos pensionales, se hace necesario replantear su duración en el tiempo y por ello se procederá en el curso de las sesiones ordinarias de octubre - noviembre a presentar ante la Asamblea Departamental el proyecto de ordenanza que permita continuar hasta tanto se determine la estabilidad financiera del Departamento o en su defecto se hubiere cubierto el pago de la mayor parte de la deuda vigente.</t>
  </si>
  <si>
    <r>
      <t xml:space="preserve">Nota: </t>
    </r>
    <r>
      <rPr>
        <sz val="10"/>
        <color theme="1"/>
        <rFont val="Calibri"/>
        <family val="2"/>
        <scheme val="minor"/>
      </rPr>
      <t>El cumplimiento del limite de gastos de ley 617 de 2000, se mide anualmente con información a 31 de diciembre de cada año. Para el Departamento de Bolivar que se encuentra en Segunda Categoria, el limite de Gastos de Funcionamiento en relacion con sus ICLD es del 60%. para la vigencia 2015 con corte a junio 30 se presenta un dato no concluyente toda vez que los gastos pueden apropiarse para la vigencia completa miestras que los ingresos se registran mes a mes.</t>
    </r>
  </si>
  <si>
    <t>1.3.3 Contingencias de Bajo Riesgos</t>
  </si>
  <si>
    <t>1.3.2 Contingencias de Mediano Riesgos</t>
  </si>
  <si>
    <t>1.3.1 Contingecia de Alto Riesgos</t>
  </si>
  <si>
    <t>Se hace necesario adelantar la depuración que nos permita de manera real contar con la deuda pensional del Departamento, completa y actualizada.</t>
  </si>
  <si>
    <t>Nota: La deuda Financiera del Departamento de Bolivar, esta compuesta por los siguientes creditos:</t>
  </si>
  <si>
    <t>Inicia 2011, con periodo de Gracia Hasta el 2014.</t>
  </si>
  <si>
    <t>2. Transv. Montes de Maria $40.000 Millones</t>
  </si>
  <si>
    <t>1. Plan Vial $30.000 Millones</t>
  </si>
  <si>
    <t>3. CDA $60.000 Millones</t>
  </si>
  <si>
    <t>Inicia 2015, Con periodo de Gracia hasta el 2017</t>
  </si>
  <si>
    <r>
      <rPr>
        <b/>
        <sz val="12"/>
        <color theme="1"/>
        <rFont val="Calibri"/>
        <family val="2"/>
        <scheme val="minor"/>
      </rPr>
      <t xml:space="preserve">Nota: </t>
    </r>
    <r>
      <rPr>
        <sz val="12"/>
        <color theme="1"/>
        <rFont val="Calibri"/>
        <family val="2"/>
        <scheme val="minor"/>
      </rPr>
      <t>La administracion Departamental tiene prevista la ampliacion de la vigencia del Programa de Saneamiento Fiscal y Financiero para los proximos cuatro (4) años, con el objeto de atender el pago de las sentecias  y otros tipos de obligaciones tales como el pasivo pensional, con una reorientacion de rentas por valor de 15,000 millones de  pesos cada año.</t>
    </r>
  </si>
  <si>
    <t>2013/2014 Asignados</t>
  </si>
  <si>
    <t>2013/2014 Ejecutado</t>
  </si>
  <si>
    <t>2015 Asignados a 31 de Agosto</t>
  </si>
  <si>
    <t>2015 a 31 de agosto</t>
  </si>
  <si>
    <r>
      <rPr>
        <b/>
        <sz val="12"/>
        <color theme="1"/>
        <rFont val="Calibri"/>
        <family val="2"/>
        <scheme val="minor"/>
      </rPr>
      <t xml:space="preserve">NOTA: </t>
    </r>
    <r>
      <rPr>
        <sz val="12"/>
        <color theme="1"/>
        <rFont val="Calibri"/>
        <family val="2"/>
        <scheme val="minor"/>
      </rPr>
      <t>En la ejecución de los recursos del SGP apreciamos que durante la vigencia 2014: SGP Educación ($434.605 millones) un 12% mas que en la vigencia 2013, SGP Salud ($60,681 millones) 20% superior al 2013 y SGP APSB ($22,090 millones) 65% incremento comparado con el 2013,</t>
    </r>
  </si>
  <si>
    <t>Por otra parte, constantemente la secretaria de hacienda analiza tanto el avance de la ejecucion de ingresos como la ejecucion de gastos en los distintos comites financieros que se convocan periodicamente, lo cual nos permite evaluar su comportamiento y asi ir tomando los corresctivos y las desiciones del caso.</t>
  </si>
  <si>
    <t>Politicas y Estrategias generales adoptadas para mejorar su eficiencia y resultados obtenidos</t>
  </si>
  <si>
    <t>La Administracion Departamental para la optimizacion de sus gastos de funcionamiento y la obtencion de mejores resultados en su ejecucion, ha implementado politicas y estrategias que han permitido a lo largo de nuestro periodo de gobierno, cumplir año tras año con los limites de gastos que nos impone la Ley 617 del 2000 e inclusive estar por debajo de este indicador, que para nuestro caso no debe superar el 60% comparados con nuestros ICLD. Para ello hemos tenido como politicas y estragias desde la elaboracion del presupuesto, involucrar a las areas y secretarias ejecutoras de gastos de funcionamiento, junto con las cuales se evalua, planea y calculan los gastos correspondientes por ejemplo la Direccion de Talento Humano, la Direccion de Logistica, el Fondo territorial de Pensiones y la nueva Secretaria de Transito.</t>
  </si>
  <si>
    <t>Es de resaltar que cada dependencia ejecutora es responsable de la correcta ejecucion de su presupuesto y de informar en casao de que se presenten desviaciones significativas que conlleven a la autorizacion de traslados o reducciones presupuestales. Tambien debe tenerse en cuenta que aun cuando la administracion evalua y controla constantemente sus gastos, hay un componente que es el que mas presiona nuestros gastos de funcionamiento y que no es posible controlar tal como es el gasto de Personal provocado principalmente por la carga de la nomina de pensionados que supera los $70.000 Millones de Pesos anuales en la actualidad.</t>
  </si>
  <si>
    <r>
      <rPr>
        <b/>
        <sz val="12"/>
        <color theme="1"/>
        <rFont val="Calibri"/>
        <family val="2"/>
        <scheme val="minor"/>
      </rPr>
      <t xml:space="preserve">Nota: </t>
    </r>
    <r>
      <rPr>
        <sz val="12"/>
        <color theme="1"/>
        <rFont val="Calibri"/>
        <family val="2"/>
        <scheme val="minor"/>
      </rPr>
      <t>El valor de $306 Mill Millones de Gastos de Funcionamiento en la vigencia 2014, incluye 128 Mil Millones, correspondientes al pago de prestaciones sociales de docentes, los cuales son girados por el MEN al Fonfo Nacional del Ahorro, y son incorporados al Presupeusto del Departamento sin situacion de Fondos.</t>
    </r>
  </si>
  <si>
    <t xml:space="preserve">Fuente de revisión: MFMP, ejecución presupuestal 2015 y actas del Comité de Seguimiento y Evaluación </t>
  </si>
  <si>
    <t>(Ver Anexo No.02 - Detalle PSFF)</t>
  </si>
  <si>
    <t>Ver Anexo No. 03A - Certificado Indicador Ley 617 - Vigencia 2014</t>
  </si>
  <si>
    <t xml:space="preserve">Ver Anexo No. 03B - Circular Contraloria </t>
  </si>
  <si>
    <t>Ver Anexo No. 03C - Detalle de Calculo Indicador Ley 617.</t>
  </si>
  <si>
    <t>Para el Numeral 1.3 - Ver Anexo 04 - Pasivos Exigibles y Contingencias</t>
  </si>
  <si>
    <t>Ver Anexo 05 -  Procesos Cobro Coativo</t>
  </si>
  <si>
    <t>Ver Anexo No. 06 - Formato SEUD</t>
  </si>
  <si>
    <t>Ver informe Anexo No. 07 - Diagnostico Financiero</t>
  </si>
  <si>
    <t>Ver Anexo 08. -  Analisis de Gastos</t>
  </si>
  <si>
    <t>Ver Aneno No. 09 - Secretaria de Educacion</t>
  </si>
  <si>
    <t>Ver Anexo No. 10 - Estados Financiertos.</t>
  </si>
  <si>
    <r>
      <rPr>
        <b/>
        <sz val="12"/>
        <color theme="1"/>
        <rFont val="Calibri"/>
        <family val="2"/>
        <scheme val="minor"/>
      </rPr>
      <t xml:space="preserve">ASPECTOS RELEVANTES: </t>
    </r>
    <r>
      <rPr>
        <sz val="12"/>
        <color theme="1"/>
        <rFont val="Calibri"/>
        <family val="2"/>
        <scheme val="minor"/>
      </rPr>
      <t>la Ejecucion de los recursos esta directamente relacionada con los proyectos aprobados, en ese orden de ideas las cuentas y pagos a realizar dependen de si los proyectos son de carácter regional, Depaartamental o de Ciencia y tecnologia. Adcionalmemte la destinacion de los recursos se da fundamentalmente a los proyectos aprobados de los siguientes sectores: Infraestructura, Agircultura, Cultura, Salud, Ciencia y Tecnologia, Desarrollo Social y Seguridad.</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</si>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</sst>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quot;$&quot;\ * #,##0.00_);_(&quot;$&quot;\ * \(#,##0.00\);_(&quot;$&quot;\ * &quot;-&quot;??_);_(@_)"/>
    <numFmt numFmtId="165" formatCode="_-&quot;$&quot;* #,##0_-;\-&quot;$&quot;* #,##0_-;_-&quot;$&quot;* &quot;-&quot;_-;_-@_-"/>
    <numFmt numFmtId="166" formatCode="0.000%"/>
    <numFmt numFmtId="167" formatCode="_(&quot;$&quot;\ * #,##0_);_(&quot;$&quot;\ * \(#,##0\);_(&quot;$&quot;\ * &quot;-&quot;??_);_(@_)"/>
    <numFmt numFmtId="168" formatCode="_(* #,##0_);_(* \(#,##0\);_(* &quot;-&quot;??_);_(@_)"/>
  </numFmts>
  <fonts count="37" x14ac:knownFonts="1">
    <font>
      <sz val="11"/>
      <color theme="1"/>
      <name val="Calibri"/>
      <family val="2"/>
      <scheme val="minor"/>
    </font>
    <font>
      <sz val="9"/>
      <color indexed="81"/>
      <name val="Tahoma"/>
      <family val="2"/>
    </font>
    <font>
      <b/>
      <sz val="9"/>
      <color indexed="81"/>
      <name val="Tahoma"/>
      <family val="2"/>
    </font>
    <font>
      <sz val="11"/>
      <color indexed="81"/>
      <name val="Tahoma"/>
      <family val="2"/>
    </font>
    <font>
      <b/>
      <sz val="11"/>
      <color indexed="81"/>
      <name val="Tahoma"/>
      <family val="2"/>
    </font>
    <font>
      <sz val="10"/>
      <color indexed="81"/>
      <name val="Tahoma"/>
      <family val="2"/>
    </font>
    <font>
      <b/>
      <sz val="12"/>
      <name val="Arial Narrow"/>
      <family val="2"/>
    </font>
    <font>
      <b/>
      <sz val="11"/>
      <color indexed="8"/>
      <name val="Calibri"/>
      <family val="2"/>
    </font>
    <font>
      <sz val="11"/>
      <color theme="1"/>
      <name val="Calibri"/>
      <family val="2"/>
      <scheme val="minor"/>
    </font>
    <font>
      <b/>
      <sz val="11"/>
      <color theme="1"/>
      <name val="Calibri"/>
      <family val="2"/>
      <scheme val="minor"/>
    </font>
    <font>
      <sz val="14"/>
      <color rgb="FF222222"/>
      <name val="Arial"/>
      <family val="2"/>
    </font>
    <font>
      <b/>
      <sz val="12"/>
      <color theme="1"/>
      <name val="Calibri"/>
      <family val="2"/>
      <scheme val="minor"/>
    </font>
    <font>
      <sz val="12"/>
      <color theme="1"/>
      <name val="Calibri"/>
      <family val="2"/>
      <scheme val="minor"/>
    </font>
    <font>
      <sz val="13"/>
      <color theme="1"/>
      <name val="Calibri"/>
      <family val="2"/>
      <scheme val="minor"/>
    </font>
    <font>
      <sz val="13"/>
      <name val="Calibri"/>
      <family val="2"/>
      <scheme val="minor"/>
    </font>
    <font>
      <b/>
      <sz val="13"/>
      <color theme="1"/>
      <name val="Calibri"/>
      <family val="2"/>
      <scheme val="minor"/>
    </font>
    <font>
      <sz val="12"/>
      <name val="Calibri"/>
      <family val="2"/>
      <scheme val="minor"/>
    </font>
    <font>
      <b/>
      <sz val="13"/>
      <name val="Calibri"/>
      <family val="2"/>
      <scheme val="minor"/>
    </font>
    <font>
      <u/>
      <sz val="12"/>
      <color theme="1"/>
      <name val="Calibri"/>
      <family val="2"/>
      <scheme val="minor"/>
    </font>
    <font>
      <b/>
      <sz val="14"/>
      <color theme="1"/>
      <name val="Verdana"/>
      <family val="2"/>
    </font>
    <font>
      <sz val="14"/>
      <color theme="1"/>
      <name val="Verdana"/>
      <family val="2"/>
    </font>
    <font>
      <b/>
      <sz val="10"/>
      <color theme="1"/>
      <name val="Lucida Sans Unicode"/>
      <family val="2"/>
    </font>
    <font>
      <b/>
      <sz val="10"/>
      <color theme="1"/>
      <name val="Calibri"/>
      <family val="2"/>
      <scheme val="minor"/>
    </font>
    <font>
      <sz val="10"/>
      <color theme="1"/>
      <name val="Calibri"/>
      <family val="2"/>
      <scheme val="minor"/>
    </font>
    <font>
      <b/>
      <sz val="13"/>
      <name val="Calibri"/>
      <family val="2"/>
    </font>
    <font>
      <sz val="13"/>
      <name val="Calibri"/>
      <family val="2"/>
    </font>
    <font>
      <b/>
      <sz val="18"/>
      <name val="Calibri"/>
      <family val="2"/>
      <scheme val="minor"/>
    </font>
    <font>
      <sz val="9"/>
      <color indexed="81"/>
      <name val="Tahoma"/>
      <charset val="1"/>
    </font>
    <font>
      <b/>
      <sz val="9"/>
      <color indexed="81"/>
      <name val="Tahoma"/>
      <charset val="1"/>
    </font>
    <font>
      <b/>
      <sz val="14"/>
      <color theme="1"/>
      <name val="Calibri"/>
      <family val="2"/>
      <scheme val="minor"/>
    </font>
    <font>
      <b/>
      <sz val="14"/>
      <color theme="1"/>
      <name val="Tahoma"/>
      <family val="2"/>
    </font>
    <font>
      <sz val="11"/>
      <color theme="1"/>
      <name val="Tahoma"/>
      <family val="2"/>
    </font>
    <font>
      <b/>
      <sz val="14"/>
      <color rgb="FF000000"/>
      <name val="Calibri"/>
      <family val="2"/>
      <scheme val="minor"/>
    </font>
    <font>
      <b/>
      <sz val="14"/>
      <color indexed="8"/>
      <name val="Tahoma"/>
      <family val="2"/>
    </font>
    <font>
      <sz val="14"/>
      <color theme="1"/>
      <name val="Tahoma"/>
      <family val="2"/>
    </font>
    <font>
      <u/>
      <sz val="11"/>
      <color theme="10"/>
      <name val="Calibri"/>
      <family val="2"/>
      <scheme val="minor"/>
    </font>
    <font>
      <b/>
      <u/>
      <sz val="11"/>
      <color theme="10"/>
      <name val="Calibri"/>
      <family val="2"/>
      <scheme val="minor"/>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5" fillId="0" borderId="0" applyNumberFormat="0" applyFill="0" applyBorder="0" applyAlignment="0" applyProtection="0"/>
  </cellStyleXfs>
  <cellXfs count="384">
    <xf numFmtId="0" fontId="0" fillId="0" borderId="0" xfId="0"/>
    <xf numFmtId="0" fontId="0" fillId="0" borderId="1" xfId="0" applyBorder="1"/>
    <xf numFmtId="0" fontId="0" fillId="2" borderId="0" xfId="0" applyFill="1"/>
    <xf numFmtId="0" fontId="10" fillId="0" borderId="0" xfId="0" applyFont="1"/>
    <xf numFmtId="0" fontId="11" fillId="0" borderId="0" xfId="0" applyFont="1" applyFill="1" applyBorder="1" applyAlignment="1">
      <alignment vertical="center"/>
    </xf>
    <xf numFmtId="0" fontId="12" fillId="0" borderId="0" xfId="0" applyFont="1" applyFill="1" applyBorder="1" applyAlignment="1">
      <alignment vertical="center" wrapText="1"/>
    </xf>
    <xf numFmtId="0" fontId="12" fillId="0" borderId="0" xfId="0" applyFont="1" applyFill="1" applyBorder="1"/>
    <xf numFmtId="0" fontId="12" fillId="0" borderId="2" xfId="0" applyFont="1" applyFill="1" applyBorder="1"/>
    <xf numFmtId="0" fontId="12" fillId="0" borderId="3" xfId="0" applyFont="1" applyFill="1" applyBorder="1"/>
    <xf numFmtId="9" fontId="12" fillId="0" borderId="0" xfId="3" applyFont="1" applyFill="1" applyBorder="1"/>
    <xf numFmtId="166" fontId="12" fillId="0" borderId="0" xfId="3" applyNumberFormat="1" applyFont="1" applyFill="1" applyBorder="1"/>
    <xf numFmtId="0" fontId="0" fillId="0" borderId="4" xfId="0" applyFont="1" applyFill="1" applyBorder="1" applyAlignment="1">
      <alignment horizontal="justify" vertical="center" wrapText="1"/>
    </xf>
    <xf numFmtId="0" fontId="12" fillId="0" borderId="0" xfId="0" applyFont="1" applyFill="1" applyBorder="1" applyAlignment="1">
      <alignment vertical="top" wrapText="1"/>
    </xf>
    <xf numFmtId="0" fontId="11" fillId="0" borderId="1" xfId="0" applyFont="1" applyFill="1" applyBorder="1" applyAlignment="1">
      <alignment vertical="center"/>
    </xf>
    <xf numFmtId="0" fontId="12" fillId="0" borderId="3" xfId="0" applyFont="1" applyFill="1" applyBorder="1" applyAlignment="1">
      <alignment vertical="top"/>
    </xf>
    <xf numFmtId="0" fontId="11" fillId="0" borderId="0" xfId="0" applyFont="1" applyFill="1" applyBorder="1" applyAlignment="1">
      <alignment horizontal="center" vertical="center" wrapText="1"/>
    </xf>
    <xf numFmtId="0" fontId="12" fillId="0" borderId="3" xfId="0" applyFont="1" applyFill="1" applyBorder="1" applyAlignment="1">
      <alignment horizontal="justify" vertical="center"/>
    </xf>
    <xf numFmtId="0" fontId="11" fillId="0" borderId="0" xfId="0" applyFont="1" applyFill="1" applyBorder="1" applyAlignment="1">
      <alignment horizontal="justify" vertical="center" wrapText="1"/>
    </xf>
    <xf numFmtId="0" fontId="0" fillId="0" borderId="4" xfId="0" applyFont="1" applyFill="1" applyBorder="1" applyAlignment="1">
      <alignment horizontal="left"/>
    </xf>
    <xf numFmtId="0" fontId="12" fillId="0" borderId="0" xfId="0" applyFont="1" applyFill="1" applyBorder="1" applyAlignment="1">
      <alignment horizontal="left"/>
    </xf>
    <xf numFmtId="0" fontId="12" fillId="0" borderId="0" xfId="0" applyFont="1" applyFill="1" applyBorder="1" applyAlignment="1">
      <alignment horizontal="left" vertical="top"/>
    </xf>
    <xf numFmtId="0" fontId="12" fillId="0" borderId="2" xfId="0" applyFont="1" applyFill="1" applyBorder="1" applyAlignment="1">
      <alignment horizontal="left" vertical="top"/>
    </xf>
    <xf numFmtId="0" fontId="0" fillId="0" borderId="3" xfId="0" applyFont="1" applyFill="1" applyBorder="1"/>
    <xf numFmtId="0" fontId="0" fillId="0" borderId="0" xfId="0" applyFont="1" applyFill="1" applyBorder="1" applyAlignment="1">
      <alignment horizontal="left"/>
    </xf>
    <xf numFmtId="0" fontId="0" fillId="0" borderId="0" xfId="0" applyFont="1" applyFill="1" applyBorder="1"/>
    <xf numFmtId="0" fontId="12" fillId="0" borderId="3" xfId="0" applyFont="1" applyFill="1" applyBorder="1" applyAlignment="1">
      <alignment vertical="top" wrapText="1"/>
    </xf>
    <xf numFmtId="0" fontId="12" fillId="0" borderId="2" xfId="0" applyFont="1" applyFill="1" applyBorder="1" applyAlignment="1">
      <alignment vertical="top" wrapText="1"/>
    </xf>
    <xf numFmtId="0" fontId="0" fillId="0" borderId="4" xfId="0" applyFont="1" applyFill="1" applyBorder="1" applyAlignment="1">
      <alignment horizontal="left" wrapText="1"/>
    </xf>
    <xf numFmtId="0" fontId="12" fillId="0" borderId="0" xfId="0" applyFont="1" applyFill="1" applyBorder="1" applyAlignment="1">
      <alignment horizontal="center"/>
    </xf>
    <xf numFmtId="0" fontId="13" fillId="0" borderId="0" xfId="0" applyFont="1" applyFill="1" applyBorder="1"/>
    <xf numFmtId="0" fontId="14"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5" xfId="0" applyFont="1" applyFill="1" applyBorder="1" applyAlignment="1">
      <alignment horizontal="center" vertical="center"/>
    </xf>
    <xf numFmtId="0" fontId="15" fillId="0" borderId="0" xfId="0" applyFont="1" applyFill="1" applyBorder="1" applyAlignment="1">
      <alignment vertical="center"/>
    </xf>
    <xf numFmtId="0" fontId="15" fillId="0" borderId="4" xfId="0" applyFont="1" applyFill="1" applyBorder="1" applyAlignment="1">
      <alignment horizontal="justify" vertical="center" wrapText="1"/>
    </xf>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xf>
    <xf numFmtId="0" fontId="13" fillId="0" borderId="0" xfId="0" applyFont="1" applyFill="1" applyBorder="1" applyAlignment="1">
      <alignment wrapText="1"/>
    </xf>
    <xf numFmtId="0" fontId="13" fillId="0" borderId="0" xfId="0" applyFont="1" applyFill="1" applyBorder="1" applyAlignment="1">
      <alignment horizontal="justify" vertical="center" wrapText="1"/>
    </xf>
    <xf numFmtId="0" fontId="13" fillId="0" borderId="2" xfId="0" applyFont="1" applyFill="1" applyBorder="1"/>
    <xf numFmtId="0" fontId="15" fillId="0" borderId="0" xfId="0" applyFont="1" applyFill="1" applyBorder="1" applyAlignment="1"/>
    <xf numFmtId="0" fontId="13" fillId="0" borderId="3" xfId="0" applyFont="1" applyFill="1" applyBorder="1"/>
    <xf numFmtId="0" fontId="13" fillId="0" borderId="0" xfId="0" applyFont="1" applyFill="1" applyBorder="1" applyAlignment="1"/>
    <xf numFmtId="0" fontId="15" fillId="0" borderId="4" xfId="0" applyFont="1" applyFill="1" applyBorder="1" applyAlignment="1">
      <alignment horizontal="center"/>
    </xf>
    <xf numFmtId="0" fontId="13" fillId="0" borderId="6" xfId="0" applyFont="1" applyFill="1" applyBorder="1" applyAlignment="1"/>
    <xf numFmtId="0" fontId="13" fillId="0" borderId="2" xfId="0" applyFont="1" applyFill="1" applyBorder="1" applyAlignment="1"/>
    <xf numFmtId="167" fontId="12" fillId="0" borderId="0" xfId="0" applyNumberFormat="1" applyFont="1" applyFill="1" applyBorder="1" applyAlignment="1">
      <alignment vertical="top" wrapText="1"/>
    </xf>
    <xf numFmtId="0" fontId="16" fillId="0" borderId="1" xfId="0" applyFont="1" applyFill="1" applyBorder="1" applyAlignment="1">
      <alignment horizontal="center" vertical="center" wrapText="1"/>
    </xf>
    <xf numFmtId="164" fontId="13" fillId="0" borderId="1" xfId="2" applyFont="1" applyFill="1" applyBorder="1" applyAlignment="1">
      <alignment horizontal="justify" vertical="center" wrapText="1"/>
    </xf>
    <xf numFmtId="164" fontId="8" fillId="0" borderId="1" xfId="2" applyFont="1" applyFill="1" applyBorder="1" applyAlignment="1">
      <alignment horizontal="justify" vertical="center" wrapText="1"/>
    </xf>
    <xf numFmtId="168" fontId="9" fillId="0" borderId="1" xfId="0" applyNumberFormat="1" applyFont="1" applyFill="1" applyBorder="1" applyAlignment="1">
      <alignment horizontal="justify" vertical="center" wrapText="1"/>
    </xf>
    <xf numFmtId="0" fontId="13" fillId="0" borderId="1" xfId="0" applyFont="1" applyFill="1" applyBorder="1" applyAlignment="1">
      <alignment horizontal="right" vertical="center" wrapText="1"/>
    </xf>
    <xf numFmtId="0" fontId="12" fillId="0" borderId="0" xfId="0" applyFont="1" applyFill="1"/>
    <xf numFmtId="0" fontId="13" fillId="0" borderId="0" xfId="0" applyFont="1" applyFill="1"/>
    <xf numFmtId="0" fontId="15" fillId="0" borderId="3" xfId="0" applyFont="1" applyFill="1" applyBorder="1" applyAlignment="1">
      <alignment horizontal="left" vertical="center" wrapText="1"/>
    </xf>
    <xf numFmtId="0" fontId="15" fillId="0" borderId="0" xfId="0" applyFont="1" applyFill="1" applyBorder="1" applyAlignment="1">
      <alignment horizontal="left" vertical="center" wrapText="1"/>
    </xf>
    <xf numFmtId="9" fontId="12" fillId="0" borderId="0" xfId="0" applyNumberFormat="1" applyFont="1" applyFill="1" applyBorder="1"/>
    <xf numFmtId="0" fontId="15" fillId="0" borderId="0" xfId="0" applyFont="1" applyFill="1" applyBorder="1" applyAlignment="1">
      <alignment horizontal="center"/>
    </xf>
    <xf numFmtId="0" fontId="15" fillId="0" borderId="2" xfId="0" applyFont="1" applyFill="1" applyBorder="1" applyAlignment="1">
      <alignment horizontal="center" vertical="center" wrapText="1"/>
    </xf>
    <xf numFmtId="3" fontId="15" fillId="0" borderId="1" xfId="0" applyNumberFormat="1" applyFont="1" applyFill="1" applyBorder="1" applyAlignment="1">
      <alignment horizontal="right" vertical="center" wrapText="1"/>
    </xf>
    <xf numFmtId="9" fontId="13" fillId="0" borderId="0" xfId="3" applyFont="1" applyFill="1" applyBorder="1"/>
    <xf numFmtId="3" fontId="0" fillId="0" borderId="1" xfId="0" applyNumberFormat="1" applyFont="1" applyFill="1" applyBorder="1" applyAlignment="1">
      <alignment horizontal="right" vertical="center" wrapText="1"/>
    </xf>
    <xf numFmtId="9" fontId="9" fillId="0" borderId="1" xfId="3" applyFont="1" applyFill="1" applyBorder="1" applyAlignment="1">
      <alignment horizontal="justify"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4" xfId="0" applyFont="1" applyFill="1" applyBorder="1" applyAlignment="1">
      <alignment horizontal="justify" vertical="center" wrapText="1"/>
    </xf>
    <xf numFmtId="165" fontId="17" fillId="0" borderId="1" xfId="0" applyNumberFormat="1" applyFont="1" applyFill="1" applyBorder="1" applyAlignment="1">
      <alignment horizontal="justify" vertical="center" wrapText="1"/>
    </xf>
    <xf numFmtId="168" fontId="8" fillId="0" borderId="1" xfId="1" applyNumberFormat="1" applyFont="1" applyFill="1" applyBorder="1" applyAlignment="1">
      <alignment horizontal="justify" vertical="center" wrapText="1"/>
    </xf>
    <xf numFmtId="9" fontId="8" fillId="0" borderId="1" xfId="3" applyFont="1" applyFill="1" applyBorder="1" applyAlignment="1">
      <alignment horizontal="justify" vertical="center" wrapText="1"/>
    </xf>
    <xf numFmtId="43" fontId="9" fillId="0" borderId="1" xfId="1" applyFont="1" applyFill="1" applyBorder="1" applyAlignment="1">
      <alignment horizontal="justify" vertical="center" wrapText="1"/>
    </xf>
    <xf numFmtId="168" fontId="9" fillId="0" borderId="1" xfId="1" applyNumberFormat="1" applyFont="1" applyFill="1" applyBorder="1" applyAlignment="1">
      <alignment horizontal="justify" vertical="center" wrapText="1"/>
    </xf>
    <xf numFmtId="0" fontId="11" fillId="0" borderId="1" xfId="0" applyFont="1" applyFill="1" applyBorder="1" applyAlignment="1">
      <alignment horizontal="center" vertical="center"/>
    </xf>
    <xf numFmtId="0" fontId="11" fillId="0" borderId="0" xfId="0" applyFont="1" applyFill="1" applyBorder="1"/>
    <xf numFmtId="0" fontId="18" fillId="0" borderId="0" xfId="0" applyFont="1" applyFill="1" applyBorder="1"/>
    <xf numFmtId="9" fontId="17" fillId="0" borderId="0" xfId="3" applyFont="1" applyFill="1" applyBorder="1" applyAlignment="1">
      <alignment horizontal="justify" vertical="center" wrapText="1"/>
    </xf>
    <xf numFmtId="0" fontId="11" fillId="0" borderId="0" xfId="0" applyFont="1" applyFill="1"/>
    <xf numFmtId="0" fontId="12" fillId="0" borderId="3" xfId="0" applyFont="1" applyFill="1" applyBorder="1" applyAlignment="1">
      <alignment horizontal="left" wrapText="1"/>
    </xf>
    <xf numFmtId="0" fontId="0" fillId="0" borderId="7" xfId="0" applyBorder="1" applyAlignment="1"/>
    <xf numFmtId="0" fontId="9" fillId="0" borderId="0" xfId="0" applyFont="1" applyBorder="1" applyAlignment="1"/>
    <xf numFmtId="37" fontId="8" fillId="0" borderId="1" xfId="1" applyNumberFormat="1" applyFont="1" applyFill="1" applyBorder="1" applyAlignment="1">
      <alignment horizontal="justify" vertical="center" wrapText="1"/>
    </xf>
    <xf numFmtId="167" fontId="13" fillId="0" borderId="1" xfId="2" applyNumberFormat="1" applyFont="1" applyFill="1" applyBorder="1" applyAlignment="1">
      <alignment horizontal="justify" vertical="center" wrapText="1"/>
    </xf>
    <xf numFmtId="3" fontId="9" fillId="0" borderId="1" xfId="0" applyNumberFormat="1" applyFont="1" applyFill="1" applyBorder="1" applyAlignment="1">
      <alignment horizontal="right" vertical="center" wrapText="1"/>
    </xf>
    <xf numFmtId="3" fontId="9" fillId="0" borderId="1" xfId="3" applyNumberFormat="1" applyFont="1" applyFill="1" applyBorder="1" applyAlignment="1">
      <alignment horizontal="right" vertical="center" wrapText="1"/>
    </xf>
    <xf numFmtId="168" fontId="15" fillId="0" borderId="1" xfId="1" applyNumberFormat="1" applyFont="1" applyFill="1" applyBorder="1" applyAlignment="1">
      <alignment horizontal="right" vertical="center" wrapText="1"/>
    </xf>
    <xf numFmtId="168" fontId="8" fillId="0" borderId="1" xfId="1" applyNumberFormat="1" applyFont="1" applyFill="1" applyBorder="1" applyAlignment="1">
      <alignment horizontal="right" vertical="center" wrapText="1"/>
    </xf>
    <xf numFmtId="9" fontId="15" fillId="0" borderId="1" xfId="3" applyFont="1" applyFill="1" applyBorder="1" applyAlignment="1">
      <alignment horizontal="center" vertical="center" wrapText="1"/>
    </xf>
    <xf numFmtId="9" fontId="9" fillId="0" borderId="1" xfId="3" applyFont="1" applyFill="1" applyBorder="1" applyAlignment="1">
      <alignment horizontal="center" vertical="center" wrapText="1"/>
    </xf>
    <xf numFmtId="37" fontId="15" fillId="0" borderId="1" xfId="1" applyNumberFormat="1" applyFont="1" applyFill="1" applyBorder="1" applyAlignment="1">
      <alignment horizontal="right" vertical="center" wrapText="1"/>
    </xf>
    <xf numFmtId="9" fontId="15" fillId="0" borderId="1" xfId="3" applyFont="1" applyFill="1" applyBorder="1" applyAlignment="1">
      <alignment horizontal="right" vertical="center" wrapText="1"/>
    </xf>
    <xf numFmtId="9" fontId="13" fillId="0" borderId="1" xfId="3" applyFont="1" applyFill="1" applyBorder="1" applyAlignment="1">
      <alignment horizontal="right" vertical="center" wrapText="1"/>
    </xf>
    <xf numFmtId="37" fontId="8" fillId="0" borderId="1" xfId="1" applyNumberFormat="1" applyFont="1" applyFill="1" applyBorder="1" applyAlignment="1">
      <alignment horizontal="right" vertical="center" wrapText="1"/>
    </xf>
    <xf numFmtId="9" fontId="9" fillId="0" borderId="1" xfId="3" applyFont="1" applyFill="1" applyBorder="1" applyAlignment="1">
      <alignment horizontal="right" vertical="center" wrapText="1"/>
    </xf>
    <xf numFmtId="9" fontId="8" fillId="0" borderId="1" xfId="3" applyFont="1" applyFill="1" applyBorder="1" applyAlignment="1">
      <alignment horizontal="right" vertical="center" wrapText="1"/>
    </xf>
    <xf numFmtId="167" fontId="12" fillId="0" borderId="0" xfId="0" applyNumberFormat="1" applyFont="1" applyFill="1" applyBorder="1"/>
    <xf numFmtId="0" fontId="13" fillId="0" borderId="0" xfId="0" applyFont="1" applyFill="1" applyBorder="1" applyAlignment="1">
      <alignment horizontal="left" vertical="center" wrapText="1"/>
    </xf>
    <xf numFmtId="0" fontId="11" fillId="0" borderId="3" xfId="0" applyFont="1" applyFill="1" applyBorder="1" applyAlignment="1">
      <alignment vertical="center"/>
    </xf>
    <xf numFmtId="0" fontId="15" fillId="5" borderId="3" xfId="0" applyFont="1" applyFill="1" applyBorder="1" applyAlignment="1">
      <alignment vertical="center"/>
    </xf>
    <xf numFmtId="0" fontId="15" fillId="5" borderId="0" xfId="0" applyFont="1" applyFill="1" applyBorder="1" applyAlignment="1">
      <alignment vertical="center"/>
    </xf>
    <xf numFmtId="0" fontId="15" fillId="5" borderId="3" xfId="0" applyFont="1" applyFill="1" applyBorder="1" applyAlignment="1"/>
    <xf numFmtId="0" fontId="15" fillId="5" borderId="0" xfId="0" applyFont="1" applyFill="1" applyBorder="1" applyAlignment="1"/>
    <xf numFmtId="0" fontId="15" fillId="5" borderId="3" xfId="0" applyFont="1" applyFill="1" applyBorder="1"/>
    <xf numFmtId="0" fontId="13" fillId="5" borderId="0" xfId="0" applyFont="1" applyFill="1" applyBorder="1" applyAlignment="1">
      <alignment horizontal="left"/>
    </xf>
    <xf numFmtId="0" fontId="0" fillId="0" borderId="4" xfId="0" applyFont="1" applyFill="1" applyBorder="1" applyAlignment="1">
      <alignment horizontal="left" indent="1"/>
    </xf>
    <xf numFmtId="0" fontId="15" fillId="0" borderId="4" xfId="0" applyFont="1" applyFill="1" applyBorder="1" applyAlignment="1">
      <alignment horizontal="left" vertical="center" wrapText="1" indent="1"/>
    </xf>
    <xf numFmtId="0" fontId="0" fillId="0" borderId="4" xfId="0" applyFont="1" applyFill="1" applyBorder="1" applyAlignment="1">
      <alignment horizontal="left" vertical="center" wrapText="1" indent="1"/>
    </xf>
    <xf numFmtId="0" fontId="0" fillId="0" borderId="1" xfId="0" applyFont="1" applyFill="1" applyBorder="1" applyAlignment="1">
      <alignment vertical="center"/>
    </xf>
    <xf numFmtId="0" fontId="0" fillId="0" borderId="1" xfId="0" applyFill="1" applyBorder="1" applyAlignment="1">
      <alignment horizontal="center" vertical="center"/>
    </xf>
    <xf numFmtId="0" fontId="12" fillId="0" borderId="0" xfId="0" applyFont="1" applyFill="1" applyBorder="1" applyAlignment="1">
      <alignment vertical="center"/>
    </xf>
    <xf numFmtId="0" fontId="12" fillId="0" borderId="2" xfId="0" applyFont="1" applyFill="1" applyBorder="1" applyAlignment="1">
      <alignment vertical="center"/>
    </xf>
    <xf numFmtId="9" fontId="12" fillId="0" borderId="0" xfId="3" applyFont="1" applyFill="1" applyBorder="1" applyAlignment="1">
      <alignment vertical="center"/>
    </xf>
    <xf numFmtId="166" fontId="12" fillId="0" borderId="0" xfId="3" applyNumberFormat="1" applyFont="1" applyFill="1" applyBorder="1" applyAlignment="1">
      <alignment vertical="center"/>
    </xf>
    <xf numFmtId="0" fontId="12" fillId="0" borderId="0" xfId="0" applyFont="1" applyFill="1" applyAlignment="1">
      <alignmen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xf>
    <xf numFmtId="0" fontId="0" fillId="0" borderId="1" xfId="0" applyFont="1" applyFill="1" applyBorder="1" applyAlignment="1">
      <alignment horizontal="center" vertical="center" wrapText="1"/>
    </xf>
    <xf numFmtId="0" fontId="9" fillId="0" borderId="4" xfId="0" applyFont="1" applyFill="1" applyBorder="1" applyAlignment="1">
      <alignment horizontal="left" vertical="center" wrapText="1" indent="1"/>
    </xf>
    <xf numFmtId="0" fontId="0" fillId="0" borderId="4" xfId="0" applyFill="1" applyBorder="1" applyAlignment="1">
      <alignment horizontal="left" vertical="center" wrapText="1" indent="1"/>
    </xf>
    <xf numFmtId="0" fontId="12" fillId="0" borderId="2" xfId="0" applyFont="1" applyFill="1" applyBorder="1" applyAlignment="1">
      <alignment vertical="center" wrapTex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center" indent="1"/>
    </xf>
    <xf numFmtId="0" fontId="12" fillId="0" borderId="0" xfId="0" applyFont="1" applyFill="1" applyAlignment="1">
      <alignment horizontal="left" vertical="center" indent="1"/>
    </xf>
    <xf numFmtId="0" fontId="12" fillId="0" borderId="3"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2" xfId="0" applyFont="1" applyFill="1" applyBorder="1" applyAlignment="1">
      <alignment horizontal="left" vertical="center" wrapText="1"/>
    </xf>
    <xf numFmtId="0" fontId="12" fillId="0" borderId="0" xfId="0" applyFont="1" applyFill="1" applyBorder="1" applyAlignment="1">
      <alignment horizontal="left" vertical="center" wrapText="1" indent="1"/>
    </xf>
    <xf numFmtId="9" fontId="12" fillId="0" borderId="0" xfId="3" applyFont="1" applyFill="1" applyBorder="1" applyAlignment="1">
      <alignment vertical="center" wrapText="1"/>
    </xf>
    <xf numFmtId="166" fontId="12" fillId="0" borderId="0" xfId="3" applyNumberFormat="1" applyFont="1" applyFill="1" applyBorder="1" applyAlignment="1">
      <alignment vertical="center" wrapText="1"/>
    </xf>
    <xf numFmtId="0" fontId="19" fillId="5" borderId="3" xfId="0" applyFont="1" applyFill="1" applyBorder="1" applyAlignment="1">
      <alignment vertical="center"/>
    </xf>
    <xf numFmtId="0" fontId="19" fillId="5" borderId="0" xfId="0" applyFont="1" applyFill="1" applyBorder="1" applyAlignment="1">
      <alignment vertical="center"/>
    </xf>
    <xf numFmtId="0" fontId="19" fillId="0" borderId="0" xfId="0" applyFont="1" applyFill="1" applyBorder="1" applyAlignment="1">
      <alignment vertical="center"/>
    </xf>
    <xf numFmtId="0" fontId="20" fillId="0" borderId="0" xfId="0" applyFont="1" applyFill="1" applyBorder="1"/>
    <xf numFmtId="0" fontId="20" fillId="0" borderId="2" xfId="0" applyFont="1" applyFill="1" applyBorder="1"/>
    <xf numFmtId="9" fontId="20" fillId="0" borderId="0" xfId="3" applyFont="1" applyFill="1" applyBorder="1"/>
    <xf numFmtId="166" fontId="20" fillId="0" borderId="0" xfId="3" applyNumberFormat="1" applyFont="1" applyFill="1" applyBorder="1"/>
    <xf numFmtId="0" fontId="20" fillId="0" borderId="0" xfId="0" applyFont="1" applyFill="1"/>
    <xf numFmtId="0" fontId="20" fillId="0" borderId="0"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0" xfId="0" applyFont="1" applyFill="1" applyBorder="1" applyAlignment="1">
      <alignment vertical="center" wrapText="1"/>
    </xf>
    <xf numFmtId="0" fontId="19" fillId="4" borderId="0" xfId="0" applyFont="1" applyFill="1" applyBorder="1" applyAlignment="1">
      <alignment vertical="center"/>
    </xf>
    <xf numFmtId="0" fontId="19" fillId="4" borderId="3" xfId="0" applyFont="1" applyFill="1" applyBorder="1" applyAlignment="1">
      <alignment vertical="center"/>
    </xf>
    <xf numFmtId="9" fontId="11" fillId="0" borderId="0" xfId="3" applyFont="1" applyFill="1" applyBorder="1"/>
    <xf numFmtId="166" fontId="11" fillId="0" borderId="0" xfId="3" applyNumberFormat="1" applyFont="1" applyFill="1" applyBorder="1"/>
    <xf numFmtId="0" fontId="11" fillId="0" borderId="0" xfId="0" applyFont="1" applyFill="1" applyBorder="1" applyAlignment="1">
      <alignment horizontal="left" indent="1"/>
    </xf>
    <xf numFmtId="0" fontId="11" fillId="0" borderId="2" xfId="0" applyFont="1" applyFill="1" applyBorder="1" applyAlignment="1">
      <alignment horizontal="left" indent="1"/>
    </xf>
    <xf numFmtId="9" fontId="11" fillId="0" borderId="0" xfId="3" applyFont="1" applyFill="1" applyBorder="1" applyAlignment="1">
      <alignment horizontal="left" indent="1"/>
    </xf>
    <xf numFmtId="166" fontId="11" fillId="0" borderId="0" xfId="3" applyNumberFormat="1" applyFont="1" applyFill="1" applyBorder="1" applyAlignment="1">
      <alignment horizontal="left" indent="1"/>
    </xf>
    <xf numFmtId="0" fontId="11" fillId="0" borderId="0" xfId="0" applyFont="1" applyFill="1" applyAlignment="1">
      <alignment horizontal="left" indent="1"/>
    </xf>
    <xf numFmtId="0" fontId="12" fillId="0" borderId="0" xfId="0" applyFont="1" applyFill="1" applyAlignment="1">
      <alignment vertical="center" wrapText="1"/>
    </xf>
    <xf numFmtId="0" fontId="13" fillId="0" borderId="4" xfId="0" applyFont="1" applyFill="1" applyBorder="1" applyAlignment="1">
      <alignment horizontal="left" vertical="center" wrapText="1" indent="1"/>
    </xf>
    <xf numFmtId="166" fontId="13" fillId="0" borderId="0" xfId="3" applyNumberFormat="1" applyFont="1" applyFill="1" applyBorder="1"/>
    <xf numFmtId="0" fontId="23" fillId="0" borderId="0"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0" xfId="0" applyFont="1" applyFill="1" applyBorder="1" applyAlignment="1">
      <alignment vertical="center" wrapText="1"/>
    </xf>
    <xf numFmtId="3" fontId="13" fillId="0" borderId="1" xfId="0" applyNumberFormat="1" applyFont="1" applyFill="1" applyBorder="1" applyAlignment="1">
      <alignment horizontal="center" vertical="center" wrapText="1"/>
    </xf>
    <xf numFmtId="9" fontId="15" fillId="5" borderId="1" xfId="3" applyFont="1" applyFill="1" applyBorder="1" applyAlignment="1">
      <alignment horizontal="center" vertical="center" wrapText="1"/>
    </xf>
    <xf numFmtId="168" fontId="13" fillId="0" borderId="1" xfId="1" applyNumberFormat="1" applyFont="1" applyFill="1" applyBorder="1" applyAlignment="1">
      <alignment horizontal="right" vertical="center" wrapText="1"/>
    </xf>
    <xf numFmtId="0" fontId="14" fillId="0" borderId="4" xfId="0" applyFont="1" applyFill="1" applyBorder="1" applyAlignment="1">
      <alignment horizontal="left" vertical="center" wrapText="1" inden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7" fillId="0" borderId="1" xfId="0" applyFont="1" applyFill="1" applyBorder="1" applyAlignment="1">
      <alignment horizontal="justify" vertical="center" wrapText="1"/>
    </xf>
    <xf numFmtId="0" fontId="14" fillId="0" borderId="1" xfId="0" applyFont="1" applyFill="1" applyBorder="1" applyAlignment="1">
      <alignment horizontal="center"/>
    </xf>
    <xf numFmtId="0" fontId="14" fillId="0" borderId="1" xfId="0" applyFont="1" applyFill="1" applyBorder="1"/>
    <xf numFmtId="0" fontId="14" fillId="0" borderId="5" xfId="0" applyFont="1" applyFill="1" applyBorder="1"/>
    <xf numFmtId="0" fontId="2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22" fillId="0" borderId="0" xfId="0" applyFont="1" applyFill="1" applyBorder="1" applyAlignment="1">
      <alignment horizontal="left" vertical="center" indent="1"/>
    </xf>
    <xf numFmtId="0" fontId="22" fillId="0" borderId="2" xfId="0" applyFont="1" applyFill="1" applyBorder="1" applyAlignment="1">
      <alignment horizontal="left" vertical="center" indent="1"/>
    </xf>
    <xf numFmtId="9" fontId="22" fillId="0" borderId="0" xfId="3" applyFont="1" applyFill="1" applyBorder="1" applyAlignment="1">
      <alignment horizontal="left" vertical="center" indent="1"/>
    </xf>
    <xf numFmtId="166" fontId="22" fillId="0" borderId="0" xfId="3" applyNumberFormat="1" applyFont="1" applyFill="1" applyBorder="1" applyAlignment="1">
      <alignment horizontal="left" vertical="center" indent="1"/>
    </xf>
    <xf numFmtId="0" fontId="22" fillId="0" borderId="0" xfId="0" applyFont="1" applyFill="1" applyAlignment="1">
      <alignment horizontal="left" vertical="center" indent="1"/>
    </xf>
    <xf numFmtId="0" fontId="11" fillId="0" borderId="0" xfId="0" applyFont="1" applyFill="1" applyBorder="1" applyAlignment="1">
      <alignment horizontal="left" vertical="center" wrapText="1" indent="1"/>
    </xf>
    <xf numFmtId="0" fontId="11" fillId="0" borderId="2" xfId="0" applyFont="1" applyFill="1" applyBorder="1" applyAlignment="1">
      <alignment horizontal="left" vertical="center" wrapText="1" indent="1"/>
    </xf>
    <xf numFmtId="9" fontId="11" fillId="0" borderId="0" xfId="3" applyFont="1" applyFill="1" applyBorder="1" applyAlignment="1">
      <alignment horizontal="left" vertical="center" wrapText="1" indent="1"/>
    </xf>
    <xf numFmtId="166" fontId="11" fillId="0" borderId="0" xfId="3" applyNumberFormat="1" applyFont="1" applyFill="1" applyBorder="1" applyAlignment="1">
      <alignment horizontal="left" vertical="center" wrapText="1" indent="1"/>
    </xf>
    <xf numFmtId="0" fontId="11" fillId="0" borderId="0" xfId="0" applyFont="1" applyFill="1" applyAlignment="1">
      <alignment horizontal="left" vertical="center" wrapText="1" indent="1"/>
    </xf>
    <xf numFmtId="0" fontId="12" fillId="0" borderId="0" xfId="0" applyFont="1" applyFill="1" applyAlignment="1">
      <alignment horizontal="left" vertical="center" wrapText="1" indent="1"/>
    </xf>
    <xf numFmtId="0" fontId="20" fillId="0" borderId="0" xfId="0" applyFont="1" applyFill="1" applyBorder="1" applyAlignment="1">
      <alignment horizontal="left" vertical="center"/>
    </xf>
    <xf numFmtId="0" fontId="19" fillId="0" borderId="3" xfId="0" applyFont="1" applyFill="1" applyBorder="1"/>
    <xf numFmtId="3" fontId="19" fillId="0" borderId="0" xfId="0" applyNumberFormat="1" applyFont="1" applyFill="1" applyBorder="1" applyAlignment="1">
      <alignment vertical="center"/>
    </xf>
    <xf numFmtId="9" fontId="20" fillId="0" borderId="0" xfId="0" applyNumberFormat="1" applyFont="1" applyFill="1" applyBorder="1"/>
    <xf numFmtId="0" fontId="23" fillId="0" borderId="0" xfId="0" applyFont="1" applyFill="1" applyBorder="1"/>
    <xf numFmtId="0" fontId="23" fillId="0" borderId="2" xfId="0" applyFont="1" applyFill="1" applyBorder="1"/>
    <xf numFmtId="9" fontId="23" fillId="0" borderId="0" xfId="3" applyFont="1" applyFill="1" applyBorder="1"/>
    <xf numFmtId="166" fontId="23" fillId="0" borderId="0" xfId="3" applyNumberFormat="1" applyFont="1" applyFill="1" applyBorder="1"/>
    <xf numFmtId="0" fontId="23" fillId="0" borderId="0" xfId="0" applyFont="1" applyFill="1"/>
    <xf numFmtId="0" fontId="12" fillId="0" borderId="2" xfId="0" applyFont="1" applyFill="1" applyBorder="1" applyAlignment="1">
      <alignment horizontal="left" vertical="center" wrapText="1" indent="1"/>
    </xf>
    <xf numFmtId="168" fontId="15" fillId="0" borderId="8" xfId="1" applyNumberFormat="1" applyFont="1" applyFill="1" applyBorder="1" applyAlignment="1">
      <alignment vertical="center" wrapText="1"/>
    </xf>
    <xf numFmtId="168" fontId="15" fillId="0" borderId="10" xfId="1" applyNumberFormat="1" applyFont="1" applyFill="1" applyBorder="1" applyAlignment="1">
      <alignment vertical="center" wrapText="1"/>
    </xf>
    <xf numFmtId="0" fontId="13" fillId="0" borderId="1" xfId="0" applyFont="1" applyFill="1" applyBorder="1"/>
    <xf numFmtId="168" fontId="15" fillId="0" borderId="1" xfId="1" applyNumberFormat="1" applyFont="1" applyFill="1" applyBorder="1"/>
    <xf numFmtId="0" fontId="0" fillId="2" borderId="0" xfId="0" applyFill="1" applyAlignment="1">
      <alignment vertical="center" wrapText="1"/>
    </xf>
    <xf numFmtId="0" fontId="0" fillId="2" borderId="1" xfId="0" applyFill="1" applyBorder="1" applyAlignment="1">
      <alignment vertical="center" wrapText="1"/>
    </xf>
    <xf numFmtId="0" fontId="30" fillId="0" borderId="17" xfId="0" applyFont="1" applyBorder="1" applyAlignment="1">
      <alignment horizontal="center" vertical="center" wrapText="1"/>
    </xf>
    <xf numFmtId="0" fontId="31" fillId="2" borderId="1" xfId="0" applyFont="1" applyFill="1" applyBorder="1" applyAlignment="1">
      <alignment horizontal="left" vertical="center" wrapText="1" indent="1"/>
    </xf>
    <xf numFmtId="0" fontId="31" fillId="2" borderId="0" xfId="0" applyFont="1" applyFill="1" applyAlignment="1">
      <alignment vertical="center" wrapText="1"/>
    </xf>
    <xf numFmtId="0" fontId="30" fillId="0" borderId="18" xfId="0" applyFont="1" applyBorder="1" applyAlignment="1">
      <alignment horizontal="center" vertical="center" wrapText="1"/>
    </xf>
    <xf numFmtId="0" fontId="30" fillId="5" borderId="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vertical="center" wrapText="1"/>
    </xf>
    <xf numFmtId="0" fontId="31" fillId="2" borderId="1" xfId="0" applyFont="1" applyFill="1" applyBorder="1" applyAlignment="1">
      <alignment vertical="center" wrapText="1"/>
    </xf>
    <xf numFmtId="0" fontId="30" fillId="0" borderId="19" xfId="0" applyFont="1" applyBorder="1" applyAlignment="1">
      <alignment horizontal="center" vertical="center" wrapText="1"/>
    </xf>
    <xf numFmtId="0" fontId="23" fillId="0" borderId="0" xfId="0" applyFont="1" applyFill="1" applyAlignment="1">
      <alignment vertical="center" wrapText="1"/>
    </xf>
    <xf numFmtId="168" fontId="15" fillId="5" borderId="1" xfId="1" applyNumberFormat="1" applyFont="1" applyFill="1" applyBorder="1"/>
    <xf numFmtId="168" fontId="15" fillId="5" borderId="8" xfId="1" applyNumberFormat="1" applyFont="1" applyFill="1" applyBorder="1" applyAlignment="1">
      <alignment vertical="center" wrapText="1"/>
    </xf>
    <xf numFmtId="168" fontId="15" fillId="5" borderId="10" xfId="1" applyNumberFormat="1" applyFont="1" applyFill="1" applyBorder="1" applyAlignment="1">
      <alignment vertical="center" wrapText="1"/>
    </xf>
    <xf numFmtId="0" fontId="15" fillId="5" borderId="4" xfId="0" applyFont="1" applyFill="1" applyBorder="1" applyAlignment="1">
      <alignment horizontal="left" vertical="center" wrapText="1" indent="1"/>
    </xf>
    <xf numFmtId="168" fontId="11" fillId="5" borderId="1" xfId="0" applyNumberFormat="1" applyFont="1" applyFill="1" applyBorder="1" applyAlignment="1">
      <alignment vertical="center"/>
    </xf>
    <xf numFmtId="0" fontId="12" fillId="0" borderId="0" xfId="0" applyFont="1" applyFill="1" applyBorder="1" applyAlignment="1">
      <alignment horizontal="left" vertical="center" wrapText="1" indent="1"/>
    </xf>
    <xf numFmtId="0" fontId="13" fillId="0" borderId="3" xfId="0" applyFont="1" applyFill="1" applyBorder="1" applyAlignment="1">
      <alignment horizontal="left" vertical="top" indent="1"/>
    </xf>
    <xf numFmtId="0" fontId="13" fillId="0" borderId="0" xfId="0" applyFont="1" applyFill="1" applyBorder="1" applyAlignment="1">
      <alignment horizontal="left" vertical="top" indent="1"/>
    </xf>
    <xf numFmtId="0" fontId="22" fillId="0" borderId="0" xfId="0" applyFont="1" applyFill="1" applyBorder="1" applyAlignment="1">
      <alignment horizontal="left" vertical="center" indent="1"/>
    </xf>
    <xf numFmtId="0" fontId="15" fillId="0" borderId="1" xfId="0" applyFont="1" applyFill="1" applyBorder="1" applyAlignment="1">
      <alignment horizontal="center" vertical="center" wrapText="1"/>
    </xf>
    <xf numFmtId="0" fontId="0" fillId="0" borderId="1" xfId="0" applyFont="1" applyFill="1" applyBorder="1" applyAlignment="1">
      <alignment horizontal="center"/>
    </xf>
    <xf numFmtId="0" fontId="12" fillId="0" borderId="3" xfId="0" applyFont="1" applyFill="1" applyBorder="1" applyAlignment="1">
      <alignment horizontal="left" vertical="center"/>
    </xf>
    <xf numFmtId="0" fontId="12" fillId="0" borderId="0" xfId="0" applyFont="1" applyFill="1" applyBorder="1" applyAlignment="1">
      <alignment horizontal="left" vertical="center"/>
    </xf>
    <xf numFmtId="167" fontId="8" fillId="0" borderId="1" xfId="2" applyNumberFormat="1" applyFont="1" applyFill="1" applyBorder="1" applyAlignment="1">
      <alignment horizontal="center"/>
    </xf>
    <xf numFmtId="0" fontId="0" fillId="0" borderId="0" xfId="0" applyBorder="1" applyAlignment="1"/>
    <xf numFmtId="0" fontId="12" fillId="0" borderId="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22" fillId="0" borderId="0" xfId="0" applyFont="1" applyFill="1" applyBorder="1" applyAlignment="1">
      <alignment horizontal="left" vertical="center" wrapText="1" indent="1"/>
    </xf>
    <xf numFmtId="0" fontId="15" fillId="0" borderId="4" xfId="0" applyFont="1" applyFill="1" applyBorder="1" applyAlignment="1">
      <alignment horizontal="center" vertical="center" wrapText="1"/>
    </xf>
    <xf numFmtId="168" fontId="13" fillId="0" borderId="1" xfId="1"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68" fontId="15" fillId="0" borderId="8" xfId="1" applyNumberFormat="1" applyFont="1" applyFill="1" applyBorder="1" applyAlignment="1">
      <alignment horizontal="center" vertical="center" wrapText="1"/>
    </xf>
    <xf numFmtId="168" fontId="15" fillId="0" borderId="10" xfId="1" applyNumberFormat="1" applyFont="1" applyFill="1" applyBorder="1" applyAlignment="1">
      <alignment horizontal="center" vertical="center" wrapText="1"/>
    </xf>
    <xf numFmtId="0" fontId="22"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2" xfId="0" applyFont="1" applyFill="1" applyBorder="1"/>
    <xf numFmtId="0" fontId="11" fillId="0" borderId="0" xfId="0" applyFont="1" applyFill="1" applyBorder="1" applyAlignment="1">
      <alignment vertical="center" wrapText="1"/>
    </xf>
    <xf numFmtId="0" fontId="11" fillId="0" borderId="2" xfId="0" applyFont="1" applyFill="1" applyBorder="1" applyAlignment="1">
      <alignment vertical="center" wrapText="1"/>
    </xf>
    <xf numFmtId="0" fontId="15" fillId="0" borderId="0" xfId="0" applyFont="1" applyFill="1" applyBorder="1"/>
    <xf numFmtId="0" fontId="0" fillId="0" borderId="20" xfId="0" applyFill="1" applyBorder="1"/>
    <xf numFmtId="0" fontId="0" fillId="0" borderId="21" xfId="0" applyFill="1" applyBorder="1"/>
    <xf numFmtId="0" fontId="12" fillId="0" borderId="21" xfId="0" applyFont="1" applyFill="1" applyBorder="1"/>
    <xf numFmtId="0" fontId="12" fillId="0" borderId="22" xfId="0" applyFont="1" applyFill="1" applyBorder="1"/>
    <xf numFmtId="0" fontId="0" fillId="0" borderId="3" xfId="0" applyFill="1" applyBorder="1"/>
    <xf numFmtId="0" fontId="0" fillId="0" borderId="0" xfId="0" applyFill="1" applyBorder="1"/>
    <xf numFmtId="0" fontId="17" fillId="0" borderId="5" xfId="0" applyFont="1" applyFill="1" applyBorder="1" applyAlignment="1">
      <alignment horizontal="center" vertical="center"/>
    </xf>
    <xf numFmtId="0" fontId="15" fillId="0" borderId="23" xfId="0" applyFont="1" applyFill="1" applyBorder="1" applyAlignment="1">
      <alignment vertical="top"/>
    </xf>
    <xf numFmtId="0" fontId="15" fillId="0" borderId="4" xfId="0" applyFont="1" applyFill="1" applyBorder="1" applyAlignment="1">
      <alignment vertical="center" wrapText="1"/>
    </xf>
    <xf numFmtId="0" fontId="0" fillId="0" borderId="2" xfId="0" applyBorder="1" applyAlignment="1"/>
    <xf numFmtId="0" fontId="12" fillId="0" borderId="3" xfId="0" applyFont="1" applyFill="1" applyBorder="1" applyAlignment="1">
      <alignment wrapText="1"/>
    </xf>
    <xf numFmtId="0" fontId="12" fillId="0" borderId="24" xfId="0" applyFont="1" applyFill="1" applyBorder="1"/>
    <xf numFmtId="0" fontId="11" fillId="0" borderId="25" xfId="0" applyFont="1" applyFill="1" applyBorder="1"/>
    <xf numFmtId="0" fontId="12" fillId="0" borderId="25" xfId="0" applyFont="1" applyFill="1" applyBorder="1"/>
    <xf numFmtId="0" fontId="12" fillId="0" borderId="26" xfId="0" applyFont="1" applyFill="1" applyBorder="1"/>
    <xf numFmtId="0" fontId="22" fillId="0" borderId="0"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Fill="1" applyAlignment="1">
      <alignment vertical="center"/>
    </xf>
    <xf numFmtId="0" fontId="22" fillId="0" borderId="2" xfId="0" applyFont="1" applyFill="1" applyBorder="1" applyAlignment="1">
      <alignment horizontal="left" vertical="center" wrapText="1" indent="1"/>
    </xf>
    <xf numFmtId="0" fontId="22" fillId="0" borderId="0" xfId="0" applyFont="1" applyFill="1" applyAlignment="1">
      <alignment horizontal="left" vertical="center" wrapText="1" indent="1"/>
    </xf>
    <xf numFmtId="0" fontId="11" fillId="0" borderId="2" xfId="0" applyFont="1" applyFill="1" applyBorder="1" applyAlignment="1">
      <alignment vertical="center"/>
    </xf>
    <xf numFmtId="9" fontId="11" fillId="0" borderId="0" xfId="3" applyFont="1" applyFill="1" applyBorder="1" applyAlignment="1">
      <alignment vertical="center"/>
    </xf>
    <xf numFmtId="166" fontId="11" fillId="0" borderId="0" xfId="3" applyNumberFormat="1" applyFont="1" applyFill="1" applyBorder="1" applyAlignment="1">
      <alignment vertical="center"/>
    </xf>
    <xf numFmtId="0" fontId="11" fillId="0" borderId="0" xfId="0" applyFont="1" applyFill="1" applyAlignment="1">
      <alignment vertical="center"/>
    </xf>
    <xf numFmtId="0" fontId="36" fillId="0" borderId="3" xfId="4" applyFont="1" applyFill="1" applyBorder="1" applyAlignment="1">
      <alignment horizontal="left" vertical="center" indent="1"/>
    </xf>
    <xf numFmtId="0" fontId="12" fillId="0" borderId="2" xfId="0" applyFont="1" applyFill="1" applyBorder="1" applyAlignment="1">
      <alignment horizontal="left" vertical="center"/>
    </xf>
    <xf numFmtId="0" fontId="36" fillId="0" borderId="3" xfId="4" applyFont="1" applyFill="1" applyBorder="1" applyAlignment="1">
      <alignment horizontal="left" vertical="center" wrapText="1"/>
    </xf>
    <xf numFmtId="0" fontId="6" fillId="2" borderId="0" xfId="0" applyFont="1" applyFill="1" applyAlignment="1">
      <alignment horizontal="center" vertical="center"/>
    </xf>
    <xf numFmtId="0" fontId="31" fillId="0" borderId="17" xfId="0" applyFont="1" applyBorder="1" applyAlignment="1">
      <alignment horizontal="left" vertical="center" wrapText="1" indent="1"/>
    </xf>
    <xf numFmtId="0" fontId="31" fillId="0" borderId="18" xfId="0" applyFont="1" applyBorder="1" applyAlignment="1">
      <alignment horizontal="left" vertical="center" wrapText="1" indent="1"/>
    </xf>
    <xf numFmtId="0" fontId="31" fillId="0" borderId="19" xfId="0" applyFont="1" applyBorder="1" applyAlignment="1">
      <alignment horizontal="left" vertical="center" wrapText="1" inden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9" xfId="0" applyFont="1" applyBorder="1" applyAlignment="1">
      <alignment horizontal="left" vertical="center" wrapText="1"/>
    </xf>
    <xf numFmtId="0" fontId="36" fillId="0" borderId="3" xfId="4" applyFont="1" applyFill="1" applyBorder="1" applyAlignment="1">
      <alignment horizontal="left" vertical="center" wrapText="1"/>
    </xf>
    <xf numFmtId="0" fontId="36" fillId="0" borderId="0" xfId="4" applyFont="1" applyFill="1" applyBorder="1" applyAlignment="1">
      <alignment horizontal="left" vertical="center" wrapText="1"/>
    </xf>
    <xf numFmtId="0" fontId="21" fillId="6" borderId="3" xfId="0" applyFont="1" applyFill="1" applyBorder="1" applyAlignment="1">
      <alignment horizontal="left" vertical="center" indent="1"/>
    </xf>
    <xf numFmtId="0" fontId="21" fillId="6" borderId="0" xfId="0" applyFont="1" applyFill="1" applyBorder="1" applyAlignment="1">
      <alignment horizontal="left" vertical="center" indent="1"/>
    </xf>
    <xf numFmtId="0" fontId="13" fillId="0" borderId="23" xfId="0" applyFont="1" applyFill="1" applyBorder="1" applyAlignment="1">
      <alignment horizontal="center"/>
    </xf>
    <xf numFmtId="0" fontId="13" fillId="0" borderId="9" xfId="0" applyFont="1" applyFill="1" applyBorder="1" applyAlignment="1">
      <alignment horizontal="center"/>
    </xf>
    <xf numFmtId="0" fontId="13" fillId="0" borderId="10" xfId="0" applyFont="1" applyFill="1" applyBorder="1" applyAlignment="1">
      <alignment horizontal="center"/>
    </xf>
    <xf numFmtId="0" fontId="11" fillId="0" borderId="23"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36" fillId="0" borderId="13" xfId="4" applyFont="1" applyFill="1" applyBorder="1" applyAlignment="1">
      <alignment horizontal="left" vertical="center" wrapText="1" indent="1"/>
    </xf>
    <xf numFmtId="0" fontId="36" fillId="0" borderId="14" xfId="4"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15" xfId="0" applyFont="1" applyFill="1" applyBorder="1" applyAlignment="1">
      <alignment horizontal="left" vertical="center" wrapText="1" indent="1"/>
    </xf>
    <xf numFmtId="0" fontId="21" fillId="6" borderId="16" xfId="0" applyFont="1" applyFill="1" applyBorder="1" applyAlignment="1">
      <alignment horizontal="left" vertical="center" indent="1"/>
    </xf>
    <xf numFmtId="0" fontId="21" fillId="6" borderId="7" xfId="0" applyFont="1" applyFill="1" applyBorder="1" applyAlignment="1">
      <alignment horizontal="left" vertical="center" indent="1"/>
    </xf>
    <xf numFmtId="0" fontId="21" fillId="6" borderId="12" xfId="0" applyFont="1" applyFill="1" applyBorder="1" applyAlignment="1">
      <alignment horizontal="left" vertical="center" indent="1"/>
    </xf>
    <xf numFmtId="0" fontId="21" fillId="6" borderId="3" xfId="0" applyFont="1" applyFill="1" applyBorder="1" applyAlignment="1">
      <alignment horizontal="left" vertical="center"/>
    </xf>
    <xf numFmtId="0" fontId="21" fillId="6" borderId="0" xfId="0" applyFont="1" applyFill="1" applyBorder="1" applyAlignment="1">
      <alignment horizontal="left" vertical="center"/>
    </xf>
    <xf numFmtId="0" fontId="19" fillId="5" borderId="16" xfId="0" applyFont="1" applyFill="1" applyBorder="1" applyAlignment="1">
      <alignment horizontal="left" vertical="center"/>
    </xf>
    <xf numFmtId="0" fontId="19" fillId="5" borderId="7" xfId="0" applyFont="1" applyFill="1" applyBorder="1" applyAlignment="1">
      <alignment horizontal="left" vertical="center"/>
    </xf>
    <xf numFmtId="0" fontId="12" fillId="0" borderId="13"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0" fontId="12" fillId="0" borderId="11" xfId="0" applyFont="1" applyFill="1" applyBorder="1" applyAlignment="1">
      <alignment horizontal="left" vertical="center" wrapText="1" indent="1"/>
    </xf>
    <xf numFmtId="0" fontId="15" fillId="0" borderId="1" xfId="0" applyFont="1" applyFill="1" applyBorder="1" applyAlignment="1">
      <alignment horizontal="center"/>
    </xf>
    <xf numFmtId="0" fontId="12" fillId="0" borderId="3" xfId="0" applyFont="1" applyFill="1" applyBorder="1" applyAlignment="1">
      <alignment horizontal="left" vertical="center"/>
    </xf>
    <xf numFmtId="0" fontId="12" fillId="0" borderId="0" xfId="0" applyFont="1" applyFill="1" applyBorder="1" applyAlignment="1">
      <alignment horizontal="left" vertical="center"/>
    </xf>
    <xf numFmtId="0" fontId="12" fillId="0" borderId="16"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2" fillId="0" borderId="12" xfId="0" applyFont="1" applyFill="1" applyBorder="1" applyAlignment="1">
      <alignment horizontal="left" vertical="center" wrapText="1" indent="1"/>
    </xf>
    <xf numFmtId="0" fontId="36" fillId="0" borderId="3" xfId="4" applyFont="1" applyFill="1" applyBorder="1" applyAlignment="1">
      <alignment horizontal="left" vertical="center" wrapText="1" indent="1"/>
    </xf>
    <xf numFmtId="0" fontId="36" fillId="0" borderId="0" xfId="4" applyFont="1" applyFill="1" applyBorder="1" applyAlignment="1">
      <alignment horizontal="left" vertical="center" wrapText="1" indent="1"/>
    </xf>
    <xf numFmtId="0" fontId="36" fillId="0" borderId="15" xfId="4" applyFont="1" applyFill="1" applyBorder="1" applyAlignment="1">
      <alignment horizontal="left" vertical="center" wrapText="1" indent="1"/>
    </xf>
    <xf numFmtId="0" fontId="36" fillId="0" borderId="3" xfId="4" applyFont="1" applyFill="1" applyBorder="1" applyAlignment="1">
      <alignment horizontal="left" vertical="center" indent="1"/>
    </xf>
    <xf numFmtId="0" fontId="36" fillId="0" borderId="0" xfId="4" applyFont="1" applyFill="1" applyBorder="1" applyAlignment="1">
      <alignment horizontal="left" vertical="center" indent="1"/>
    </xf>
    <xf numFmtId="0" fontId="21" fillId="6" borderId="3" xfId="0" applyFont="1" applyFill="1" applyBorder="1" applyAlignment="1">
      <alignment horizontal="left" vertical="center" wrapText="1" indent="1"/>
    </xf>
    <xf numFmtId="0" fontId="21" fillId="6" borderId="0" xfId="0" applyFont="1" applyFill="1" applyBorder="1" applyAlignment="1">
      <alignment horizontal="left" vertical="center" wrapText="1" indent="1"/>
    </xf>
    <xf numFmtId="0" fontId="36" fillId="0" borderId="3" xfId="4" applyFont="1" applyFill="1" applyBorder="1" applyAlignment="1">
      <alignment horizontal="left" vertical="center"/>
    </xf>
    <xf numFmtId="0" fontId="36" fillId="0" borderId="0" xfId="4" applyFont="1" applyFill="1" applyBorder="1" applyAlignment="1">
      <alignment horizontal="left" vertical="center"/>
    </xf>
    <xf numFmtId="0" fontId="19" fillId="4" borderId="3" xfId="0" applyFont="1" applyFill="1" applyBorder="1" applyAlignment="1">
      <alignment horizontal="left" vertical="center"/>
    </xf>
    <xf numFmtId="0" fontId="19" fillId="4" borderId="0" xfId="0" applyFont="1" applyFill="1" applyBorder="1" applyAlignment="1">
      <alignment horizontal="left" vertical="center"/>
    </xf>
    <xf numFmtId="0" fontId="20" fillId="4" borderId="0"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6" fillId="0" borderId="14" xfId="4" applyFont="1" applyFill="1" applyBorder="1" applyAlignment="1">
      <alignment horizontal="center" vertical="center"/>
    </xf>
    <xf numFmtId="0" fontId="22" fillId="0" borderId="3" xfId="0" applyFont="1" applyFill="1" applyBorder="1" applyAlignment="1">
      <alignment horizontal="left" vertical="center" wrapText="1" indent="1"/>
    </xf>
    <xf numFmtId="0" fontId="22" fillId="0" borderId="0" xfId="0" applyFont="1" applyFill="1" applyBorder="1" applyAlignment="1">
      <alignment horizontal="left" vertical="center" wrapText="1" indent="1"/>
    </xf>
    <xf numFmtId="0" fontId="19" fillId="5" borderId="3" xfId="0" applyFont="1" applyFill="1" applyBorder="1" applyAlignment="1">
      <alignment horizontal="left" vertical="center"/>
    </xf>
    <xf numFmtId="0" fontId="19" fillId="5" borderId="0" xfId="0" applyFont="1" applyFill="1" applyBorder="1" applyAlignment="1">
      <alignment horizontal="left" vertical="center"/>
    </xf>
    <xf numFmtId="0" fontId="15" fillId="0" borderId="4" xfId="0" applyFont="1" applyFill="1" applyBorder="1" applyAlignment="1">
      <alignment horizontal="center" vertical="center" wrapText="1"/>
    </xf>
    <xf numFmtId="0" fontId="12" fillId="0" borderId="3" xfId="0" applyFont="1" applyFill="1" applyBorder="1" applyAlignment="1">
      <alignment horizontal="left" wrapText="1"/>
    </xf>
    <xf numFmtId="0" fontId="0" fillId="0" borderId="0" xfId="0" applyBorder="1" applyAlignment="1"/>
    <xf numFmtId="0" fontId="0" fillId="0" borderId="2" xfId="0" applyBorder="1" applyAlignment="1"/>
    <xf numFmtId="0" fontId="11" fillId="0" borderId="1" xfId="0" applyFont="1" applyFill="1" applyBorder="1" applyAlignment="1">
      <alignment horizontal="center" vertical="center" wrapText="1"/>
    </xf>
    <xf numFmtId="0" fontId="0" fillId="0" borderId="1" xfId="0" applyFont="1" applyFill="1" applyBorder="1" applyAlignment="1">
      <alignment horizontal="center"/>
    </xf>
    <xf numFmtId="167" fontId="8" fillId="0" borderId="1" xfId="2" applyNumberFormat="1" applyFont="1" applyFill="1" applyBorder="1" applyAlignment="1">
      <alignment horizontal="center"/>
    </xf>
    <xf numFmtId="167" fontId="0" fillId="0" borderId="1" xfId="0" applyNumberFormat="1" applyFont="1" applyFill="1" applyBorder="1" applyAlignment="1">
      <alignment horizontal="center"/>
    </xf>
    <xf numFmtId="0" fontId="15" fillId="5" borderId="3" xfId="0" applyFont="1" applyFill="1" applyBorder="1" applyAlignment="1">
      <alignment horizontal="left"/>
    </xf>
    <xf numFmtId="0" fontId="15" fillId="5" borderId="0" xfId="0" applyFont="1" applyFill="1" applyBorder="1" applyAlignment="1">
      <alignment horizontal="left"/>
    </xf>
    <xf numFmtId="0" fontId="11" fillId="0" borderId="4" xfId="0" applyFont="1" applyFill="1" applyBorder="1" applyAlignment="1">
      <alignment horizontal="center" vertical="center" wrapText="1"/>
    </xf>
    <xf numFmtId="167" fontId="8" fillId="3" borderId="1" xfId="2" applyNumberFormat="1" applyFont="1" applyFill="1" applyBorder="1" applyAlignment="1">
      <alignment horizontal="center"/>
    </xf>
    <xf numFmtId="0" fontId="36" fillId="0" borderId="3" xfId="4" applyFont="1" applyFill="1" applyBorder="1" applyAlignment="1">
      <alignment horizontal="left" vertical="top" indent="1"/>
    </xf>
    <xf numFmtId="0" fontId="36" fillId="0" borderId="0" xfId="4" applyFont="1" applyFill="1" applyBorder="1" applyAlignment="1">
      <alignment horizontal="left" vertical="top" indent="1"/>
    </xf>
    <xf numFmtId="0" fontId="12" fillId="0" borderId="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6" fillId="0" borderId="3" xfId="0" applyFont="1" applyFill="1" applyBorder="1" applyAlignment="1">
      <alignment horizontal="left" vertical="center"/>
    </xf>
    <xf numFmtId="0" fontId="16" fillId="0" borderId="0" xfId="0" applyFont="1" applyFill="1" applyBorder="1" applyAlignment="1">
      <alignment horizontal="left" vertical="center"/>
    </xf>
    <xf numFmtId="0" fontId="12" fillId="0" borderId="15" xfId="0" applyFont="1" applyFill="1" applyBorder="1" applyAlignment="1">
      <alignment horizontal="left" vertical="center"/>
    </xf>
    <xf numFmtId="0" fontId="15" fillId="5" borderId="3" xfId="0" applyFont="1" applyFill="1" applyBorder="1" applyAlignment="1">
      <alignment horizontal="left" vertical="center"/>
    </xf>
    <xf numFmtId="0" fontId="15" fillId="5" borderId="0" xfId="0" applyFont="1" applyFill="1" applyBorder="1" applyAlignment="1">
      <alignment horizontal="left" vertical="center"/>
    </xf>
    <xf numFmtId="0" fontId="12" fillId="0" borderId="23"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10" xfId="0" applyFont="1" applyFill="1" applyBorder="1" applyAlignment="1">
      <alignment horizontal="left" vertical="center" wrapText="1" indent="1"/>
    </xf>
    <xf numFmtId="0" fontId="22" fillId="0" borderId="13" xfId="0" applyFont="1" applyFill="1" applyBorder="1" applyAlignment="1">
      <alignment horizontal="left" vertical="center"/>
    </xf>
    <xf numFmtId="0" fontId="22" fillId="0" borderId="14" xfId="0" applyFont="1" applyFill="1" applyBorder="1" applyAlignment="1">
      <alignment horizontal="left" vertical="center"/>
    </xf>
    <xf numFmtId="0" fontId="19" fillId="5" borderId="3" xfId="0" applyFont="1" applyFill="1" applyBorder="1" applyAlignment="1">
      <alignment horizontal="left" vertical="center" wrapText="1"/>
    </xf>
    <xf numFmtId="0" fontId="19" fillId="5" borderId="0"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5" fillId="0" borderId="10" xfId="0" applyFont="1" applyFill="1" applyBorder="1" applyAlignment="1">
      <alignment horizontal="center" vertical="center" wrapText="1"/>
    </xf>
    <xf numFmtId="168" fontId="15" fillId="5" borderId="8" xfId="1" applyNumberFormat="1" applyFont="1" applyFill="1" applyBorder="1" applyAlignment="1">
      <alignment horizontal="center" vertical="center" wrapText="1"/>
    </xf>
    <xf numFmtId="168" fontId="15" fillId="5" borderId="10" xfId="1" applyNumberFormat="1" applyFont="1" applyFill="1" applyBorder="1" applyAlignment="1">
      <alignment horizontal="center" vertical="center" wrapText="1"/>
    </xf>
    <xf numFmtId="0" fontId="19" fillId="5" borderId="16" xfId="0" applyFont="1" applyFill="1" applyBorder="1" applyAlignment="1">
      <alignment horizontal="left" vertical="top"/>
    </xf>
    <xf numFmtId="0" fontId="19" fillId="5" borderId="7" xfId="0" applyFont="1" applyFill="1" applyBorder="1" applyAlignment="1">
      <alignment horizontal="left" vertical="top"/>
    </xf>
    <xf numFmtId="0" fontId="19" fillId="5" borderId="3" xfId="0" applyFont="1" applyFill="1" applyBorder="1" applyAlignment="1">
      <alignment horizontal="left" vertical="top"/>
    </xf>
    <xf numFmtId="0" fontId="19" fillId="5" borderId="0" xfId="0" applyFont="1" applyFill="1" applyBorder="1" applyAlignment="1">
      <alignment horizontal="left" vertical="top"/>
    </xf>
    <xf numFmtId="168" fontId="15" fillId="0" borderId="8" xfId="1" applyNumberFormat="1" applyFont="1" applyFill="1" applyBorder="1" applyAlignment="1">
      <alignment horizontal="center" vertical="center" wrapText="1"/>
    </xf>
    <xf numFmtId="168" fontId="15" fillId="0" borderId="10" xfId="1" applyNumberFormat="1" applyFont="1" applyFill="1" applyBorder="1" applyAlignment="1">
      <alignment horizontal="center" vertical="center" wrapText="1"/>
    </xf>
    <xf numFmtId="0" fontId="19" fillId="4" borderId="0" xfId="0" applyFont="1" applyFill="1" applyBorder="1" applyAlignment="1">
      <alignment horizontal="center" vertical="center"/>
    </xf>
    <xf numFmtId="0" fontId="19" fillId="4" borderId="2" xfId="0" applyFont="1" applyFill="1" applyBorder="1" applyAlignment="1">
      <alignment horizontal="center" vertical="center"/>
    </xf>
    <xf numFmtId="168" fontId="13" fillId="0" borderId="1" xfId="1"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4" fillId="0" borderId="8" xfId="0" applyFont="1" applyFill="1" applyBorder="1" applyAlignment="1">
      <alignment horizontal="left" vertical="center" wrapText="1" indent="1"/>
    </xf>
    <xf numFmtId="0" fontId="14" fillId="0" borderId="10" xfId="0" applyFont="1" applyFill="1" applyBorder="1" applyAlignment="1">
      <alignment horizontal="left" vertical="center" wrapText="1" indent="1"/>
    </xf>
    <xf numFmtId="0" fontId="25" fillId="0" borderId="8" xfId="0" applyFont="1" applyFill="1" applyBorder="1" applyAlignment="1">
      <alignment horizontal="left" vertical="center" wrapText="1" indent="1"/>
    </xf>
    <xf numFmtId="0" fontId="13" fillId="0" borderId="3"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2" xfId="0" applyFont="1" applyFill="1" applyBorder="1" applyAlignment="1">
      <alignment horizontal="left" vertical="center" wrapText="1" indent="1"/>
    </xf>
    <xf numFmtId="0" fontId="36" fillId="0" borderId="15" xfId="4" applyFont="1" applyFill="1" applyBorder="1" applyAlignment="1">
      <alignment horizontal="left" vertical="center" indent="1"/>
    </xf>
    <xf numFmtId="0" fontId="15" fillId="0" borderId="5" xfId="0" applyFont="1" applyFill="1" applyBorder="1" applyAlignment="1">
      <alignment horizontal="center" vertical="center" wrapText="1"/>
    </xf>
    <xf numFmtId="0" fontId="22" fillId="0" borderId="13" xfId="0" applyFont="1" applyFill="1" applyBorder="1" applyAlignment="1">
      <alignment horizontal="left" vertical="center" indent="1"/>
    </xf>
    <xf numFmtId="0" fontId="22" fillId="0" borderId="14" xfId="0" applyFont="1" applyFill="1" applyBorder="1" applyAlignment="1">
      <alignment horizontal="left" vertical="center" indent="1"/>
    </xf>
    <xf numFmtId="168" fontId="15" fillId="0" borderId="9" xfId="1" applyNumberFormat="1" applyFont="1" applyFill="1" applyBorder="1" applyAlignment="1">
      <alignment horizontal="left"/>
    </xf>
    <xf numFmtId="168" fontId="15" fillId="0" borderId="10" xfId="1" applyNumberFormat="1" applyFont="1" applyFill="1" applyBorder="1" applyAlignment="1">
      <alignment horizontal="left"/>
    </xf>
    <xf numFmtId="0" fontId="15" fillId="0" borderId="16" xfId="0" applyFont="1" applyFill="1" applyBorder="1" applyAlignment="1">
      <alignment horizontal="center" vertical="center"/>
    </xf>
    <xf numFmtId="0" fontId="15" fillId="0" borderId="7" xfId="0" applyFont="1" applyFill="1" applyBorder="1" applyAlignment="1">
      <alignment horizontal="center" vertical="center"/>
    </xf>
    <xf numFmtId="0" fontId="15" fillId="5" borderId="16" xfId="0" applyFont="1" applyFill="1" applyBorder="1" applyAlignment="1">
      <alignment horizontal="left"/>
    </xf>
    <xf numFmtId="0" fontId="15" fillId="5" borderId="7" xfId="0" applyFont="1" applyFill="1" applyBorder="1" applyAlignment="1">
      <alignment horizontal="left"/>
    </xf>
    <xf numFmtId="0" fontId="11" fillId="0" borderId="16" xfId="0" applyFont="1" applyFill="1" applyBorder="1" applyAlignment="1">
      <alignment horizontal="left" vertical="center" indent="1"/>
    </xf>
    <xf numFmtId="0" fontId="11" fillId="0" borderId="7" xfId="0" applyFont="1" applyFill="1" applyBorder="1" applyAlignment="1">
      <alignment horizontal="left" vertical="center" indent="1"/>
    </xf>
    <xf numFmtId="0" fontId="11" fillId="0" borderId="12" xfId="0" applyFont="1" applyFill="1" applyBorder="1" applyAlignment="1">
      <alignment horizontal="left" vertical="center" indent="1"/>
    </xf>
    <xf numFmtId="0" fontId="11" fillId="0" borderId="3" xfId="0" applyFont="1" applyFill="1" applyBorder="1" applyAlignment="1">
      <alignment horizontal="left" vertical="center" indent="1"/>
    </xf>
    <xf numFmtId="0" fontId="11" fillId="0" borderId="0" xfId="0" applyFont="1" applyFill="1" applyBorder="1" applyAlignment="1">
      <alignment horizontal="left" vertical="center" indent="1"/>
    </xf>
  </cellXfs>
  <cellStyles count="5">
    <cellStyle name="Hipervínculo" xfId="4" builtinId="8"/>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emf"/><Relationship Id="rId1" Type="http://schemas.openxmlformats.org/officeDocument/2006/relationships/hyperlink" Target="http://www.google.com.co/imgres?imgurl=https://pbs.twimg.com/profile_images/560101793980379136/Stkky9v9.jpeg&amp;imgrefurl=https://twitter.com/anddje&amp;h=579&amp;w=579&amp;tbnid=aY7QIvdlI7ZsfM:&amp;docid=1mvERf_ng7xvdM&amp;ei=WGnfVZj9GcSleqLukvAB&amp;tbm=isch&amp;ved=0CB8QMygEMARqFQoTCJiJxumDyscCFcSSHgodIrcEHg" TargetMode="External"/><Relationship Id="rId6" Type="http://schemas.openxmlformats.org/officeDocument/2006/relationships/image" Target="../media/image5.png"/><Relationship Id="rId5" Type="http://schemas.openxmlformats.org/officeDocument/2006/relationships/image" Target="../media/image4.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279</xdr:row>
      <xdr:rowOff>0</xdr:rowOff>
    </xdr:from>
    <xdr:to>
      <xdr:col>1</xdr:col>
      <xdr:colOff>304800</xdr:colOff>
      <xdr:row>280</xdr:row>
      <xdr:rowOff>76200</xdr:rowOff>
    </xdr:to>
    <xdr:sp macro="" textlink="">
      <xdr:nvSpPr>
        <xdr:cNvPr id="6645" name="AutoShape 10" descr="Resultado de imagen para agencia de defensa juridica">
          <a:hlinkClick xmlns:r="http://schemas.openxmlformats.org/officeDocument/2006/relationships" r:id="rId1"/>
        </xdr:cNvPr>
        <xdr:cNvSpPr>
          <a:spLocks noChangeAspect="1" noChangeArrowheads="1"/>
        </xdr:cNvSpPr>
      </xdr:nvSpPr>
      <xdr:spPr bwMode="auto">
        <a:xfrm>
          <a:off x="695325" y="5296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9</xdr:row>
      <xdr:rowOff>0</xdr:rowOff>
    </xdr:from>
    <xdr:to>
      <xdr:col>8</xdr:col>
      <xdr:colOff>342900</xdr:colOff>
      <xdr:row>50</xdr:row>
      <xdr:rowOff>28575</xdr:rowOff>
    </xdr:to>
    <xdr:pic>
      <xdr:nvPicPr>
        <xdr:cNvPr id="6646" name="Picture 1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5325" y="1724025"/>
          <a:ext cx="5629275" cy="783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8</xdr:col>
      <xdr:colOff>342900</xdr:colOff>
      <xdr:row>92</xdr:row>
      <xdr:rowOff>47625</xdr:rowOff>
    </xdr:to>
    <xdr:pic>
      <xdr:nvPicPr>
        <xdr:cNvPr id="6647" name="Picture 1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5325" y="9725025"/>
          <a:ext cx="5629275" cy="766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92</xdr:row>
      <xdr:rowOff>0</xdr:rowOff>
    </xdr:from>
    <xdr:to>
      <xdr:col>8</xdr:col>
      <xdr:colOff>342900</xdr:colOff>
      <xdr:row>111</xdr:row>
      <xdr:rowOff>47625</xdr:rowOff>
    </xdr:to>
    <xdr:pic>
      <xdr:nvPicPr>
        <xdr:cNvPr id="6648" name="Picture 1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5325" y="17345025"/>
          <a:ext cx="5629275" cy="366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xdr:row>
      <xdr:rowOff>0</xdr:rowOff>
    </xdr:from>
    <xdr:to>
      <xdr:col>6</xdr:col>
      <xdr:colOff>304800</xdr:colOff>
      <xdr:row>4</xdr:row>
      <xdr:rowOff>123825</xdr:rowOff>
    </xdr:to>
    <xdr:sp macro="" textlink="">
      <xdr:nvSpPr>
        <xdr:cNvPr id="6651" name="AutoShape 132" descr="Logo agencia"/>
        <xdr:cNvSpPr>
          <a:spLocks noChangeAspect="1" noChangeArrowheads="1"/>
        </xdr:cNvSpPr>
      </xdr:nvSpPr>
      <xdr:spPr bwMode="auto">
        <a:xfrm>
          <a:off x="4457700" y="5715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123825</xdr:rowOff>
    </xdr:to>
    <xdr:sp macro="" textlink="">
      <xdr:nvSpPr>
        <xdr:cNvPr id="6652"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4457700" y="5715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xdr:row>
      <xdr:rowOff>0</xdr:rowOff>
    </xdr:from>
    <xdr:to>
      <xdr:col>6</xdr:col>
      <xdr:colOff>304800</xdr:colOff>
      <xdr:row>4</xdr:row>
      <xdr:rowOff>123825</xdr:rowOff>
    </xdr:to>
    <xdr:sp macro="" textlink="">
      <xdr:nvSpPr>
        <xdr:cNvPr id="6653"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4457700" y="5715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685800</xdr:colOff>
      <xdr:row>1</xdr:row>
      <xdr:rowOff>68643</xdr:rowOff>
    </xdr:from>
    <xdr:to>
      <xdr:col>1</xdr:col>
      <xdr:colOff>648494</xdr:colOff>
      <xdr:row>4</xdr:row>
      <xdr:rowOff>192230</xdr:rowOff>
    </xdr:to>
    <xdr:pic>
      <xdr:nvPicPr>
        <xdr:cNvPr id="14" name="1 Imagen" descr="PIE DE PAGINA.jpg"/>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r="90569"/>
        <a:stretch/>
      </xdr:blipFill>
      <xdr:spPr>
        <a:xfrm>
          <a:off x="685800" y="259143"/>
          <a:ext cx="658019" cy="695087"/>
        </a:xfrm>
        <a:prstGeom prst="rect">
          <a:avLst/>
        </a:prstGeom>
      </xdr:spPr>
    </xdr:pic>
    <xdr:clientData/>
  </xdr:twoCellAnchor>
  <xdr:twoCellAnchor editAs="oneCell">
    <xdr:from>
      <xdr:col>6</xdr:col>
      <xdr:colOff>594606</xdr:colOff>
      <xdr:row>1</xdr:row>
      <xdr:rowOff>9525</xdr:rowOff>
    </xdr:from>
    <xdr:to>
      <xdr:col>8</xdr:col>
      <xdr:colOff>384573</xdr:colOff>
      <xdr:row>4</xdr:row>
      <xdr:rowOff>119935</xdr:rowOff>
    </xdr:to>
    <xdr:pic>
      <xdr:nvPicPr>
        <xdr:cNvPr id="15" name="Imagen 14"/>
        <xdr:cNvPicPr>
          <a:picLocks noChangeAspect="1"/>
        </xdr:cNvPicPr>
      </xdr:nvPicPr>
      <xdr:blipFill>
        <a:blip xmlns:r="http://schemas.openxmlformats.org/officeDocument/2006/relationships" r:embed="rId6"/>
        <a:stretch>
          <a:fillRect/>
        </a:stretch>
      </xdr:blipFill>
      <xdr:spPr>
        <a:xfrm>
          <a:off x="5052306" y="200025"/>
          <a:ext cx="1313967" cy="681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4</xdr:col>
      <xdr:colOff>304800</xdr:colOff>
      <xdr:row>5</xdr:row>
      <xdr:rowOff>123825</xdr:rowOff>
    </xdr:to>
    <xdr:sp macro="" textlink="">
      <xdr:nvSpPr>
        <xdr:cNvPr id="5111" name="AutoShape 132" descr="Logo agencia"/>
        <xdr:cNvSpPr>
          <a:spLocks noChangeAspect="1" noChangeArrowheads="1"/>
        </xdr:cNvSpPr>
      </xdr:nvSpPr>
      <xdr:spPr bwMode="auto">
        <a:xfrm>
          <a:off x="4572000" y="7620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5</xdr:row>
      <xdr:rowOff>123825</xdr:rowOff>
    </xdr:to>
    <xdr:sp macro="" textlink="">
      <xdr:nvSpPr>
        <xdr:cNvPr id="5112"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4572000" y="7620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5</xdr:row>
      <xdr:rowOff>123825</xdr:rowOff>
    </xdr:to>
    <xdr:sp macro="" textlink="">
      <xdr:nvSpPr>
        <xdr:cNvPr id="5113"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4572000" y="76200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201083</xdr:colOff>
      <xdr:row>1</xdr:row>
      <xdr:rowOff>62293</xdr:rowOff>
    </xdr:from>
    <xdr:to>
      <xdr:col>1</xdr:col>
      <xdr:colOff>1140637</xdr:colOff>
      <xdr:row>6</xdr:row>
      <xdr:rowOff>102275</xdr:rowOff>
    </xdr:to>
    <xdr:pic>
      <xdr:nvPicPr>
        <xdr:cNvPr id="11" name="1 Imagen" descr="PIE DE PAGINA.jp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0569"/>
        <a:stretch/>
      </xdr:blipFill>
      <xdr:spPr>
        <a:xfrm>
          <a:off x="592666" y="252793"/>
          <a:ext cx="939554" cy="992482"/>
        </a:xfrm>
        <a:prstGeom prst="rect">
          <a:avLst/>
        </a:prstGeom>
      </xdr:spPr>
    </xdr:pic>
    <xdr:clientData/>
  </xdr:twoCellAnchor>
  <xdr:twoCellAnchor editAs="oneCell">
    <xdr:from>
      <xdr:col>3</xdr:col>
      <xdr:colOff>4164363</xdr:colOff>
      <xdr:row>1</xdr:row>
      <xdr:rowOff>105832</xdr:rowOff>
    </xdr:from>
    <xdr:to>
      <xdr:col>3</xdr:col>
      <xdr:colOff>6040514</xdr:colOff>
      <xdr:row>6</xdr:row>
      <xdr:rowOff>126999</xdr:rowOff>
    </xdr:to>
    <xdr:pic>
      <xdr:nvPicPr>
        <xdr:cNvPr id="12" name="Imagen 11"/>
        <xdr:cNvPicPr>
          <a:picLocks noChangeAspect="1"/>
        </xdr:cNvPicPr>
      </xdr:nvPicPr>
      <xdr:blipFill>
        <a:blip xmlns:r="http://schemas.openxmlformats.org/officeDocument/2006/relationships" r:embed="rId2"/>
        <a:stretch>
          <a:fillRect/>
        </a:stretch>
      </xdr:blipFill>
      <xdr:spPr>
        <a:xfrm>
          <a:off x="8471780" y="296332"/>
          <a:ext cx="1876151" cy="973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6</xdr:col>
      <xdr:colOff>304800</xdr:colOff>
      <xdr:row>3</xdr:row>
      <xdr:rowOff>114300</xdr:rowOff>
    </xdr:to>
    <xdr:sp macro="" textlink="">
      <xdr:nvSpPr>
        <xdr:cNvPr id="7216" name="AutoShape 132" descr="Logo agencia"/>
        <xdr:cNvSpPr>
          <a:spLocks noChangeAspect="1" noChangeArrowheads="1"/>
        </xdr:cNvSpPr>
      </xdr:nvSpPr>
      <xdr:spPr bwMode="auto">
        <a:xfrm>
          <a:off x="11268075" y="600075"/>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xdr:row>
      <xdr:rowOff>0</xdr:rowOff>
    </xdr:from>
    <xdr:to>
      <xdr:col>6</xdr:col>
      <xdr:colOff>304800</xdr:colOff>
      <xdr:row>3</xdr:row>
      <xdr:rowOff>114300</xdr:rowOff>
    </xdr:to>
    <xdr:sp macro="" textlink="">
      <xdr:nvSpPr>
        <xdr:cNvPr id="7217" name="AutoShape 147"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11268075" y="600075"/>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2</xdr:row>
      <xdr:rowOff>0</xdr:rowOff>
    </xdr:from>
    <xdr:to>
      <xdr:col>6</xdr:col>
      <xdr:colOff>304800</xdr:colOff>
      <xdr:row>3</xdr:row>
      <xdr:rowOff>114300</xdr:rowOff>
    </xdr:to>
    <xdr:sp macro="" textlink="">
      <xdr:nvSpPr>
        <xdr:cNvPr id="7218" name="AutoShape 148" descr="data:image/jpeg;base64,/9j/4AAQSkZJRgABAQAAAQABAAD/2wCEAAkGBxMSEhQSEA8SFBAXFBYYFhAQEQ8QFxYYFRIWGBUXFBMYKCggGhsnHBQTITEhJSksLi4uFx8zODMsNygtLysBCgoKDg0OFxAQGjcdHx8sLC0vLystNyw3LCw3LCs3LCwsLCw3LCw0MCwsNywtLywsLCwsNCwtLCwsLCwsLCwsLP/AABEIAHUBrgMBIgACEQEDEQH/xAAcAAEBAAIDAQEAAAAAAAAAAAAABQYHAQMEAgj/xABAEAABAwIDAgwEBAQFBQAAAAABAAIDBBESEyEFMQYUFSJBUVNhZJOU0zJxgZEHI0JSgqGxwSQzQ6LRYnJ0s+H/xAAZAQEBAQEBAQAAAAAAAAAAAAAAAQIDBAX/xAArEQEAAQMDAwMDBAMAAAAAAAAAAQIRIQNRYRIxQQQT8JGhwXGB0fEUIjL/2gAMAwEAAhEDEQA/AN4opLo625tNSWubXp5ybdFzmb1xl13bUnp5/cS3IropGVXdtSenn9xMqu7ak9PP7iW5FdFIy67tqT08/uJl13bUnp5/cS3IropGVXdtSenn9xMuu7ak9PP7iW5FdFIyq7tqT08/uJlV3bUnp5/cS3IropGVXdtSenn9xMqu7ak9PP7iW5FdFIy67tqT08/uJlV3bUnp5/cS3IropGXXdtSenn9xMqu7ak9PP7iW5FdFIyq7tqT08/uJl13bUnp5/cS3IropGVXdtSenn9xMuu7ak9PP7iW5FdFIy67tqT08/uJlV3bUnp5/cS3IropGVXdtSenn9xMuu7ak9PP7iW5FdFIyq7tqT08/uJlV3bUnp5/cS3IropGVXdtSenn9xMuu7ak9PP7iW5FdFIy67tqT08/uJlV3bUnp5/cS3IropGVXdtSenn9xMuu7ak9PP7iW5FdFIy67tqT08/uJlV3bUnp5/cS3IropGXXdtSenn9xMqu7ak9PP7iW5FdFIyq7tqT08/uJlV3bUnp5/cS3IropGVXdtSenn9xMuu7ak9PP7iW5FdFIyq7tqT08/uJl13bUnp5/cS3IropGVXdtSenn9xMuu7ak9PP7iW5FdFIyq7tqT08/uJlV3bUnp5/cS3IropGXXdtSenn9xMuu7ak9PP7iW5FdFIyq7tqT08/uJlV3bUnp5/cS3IropGXXdtSenn9xMqu7ak9PP7iW5FdFIyq7tqT08/uLshjrL8+WmIt+mCZpv8y896WFNERQEREBERAREQEREBF0VlZHE3FLIyNv7nua0fcqJPw3oGWvWR2N7Foe8ab9WghaimZ7QMiRSKHhNSTHDFVwud+3G0H5WNjfuVa6kxMdxyiIoCIiAiIgIiICIiAiIgIiICIiAiIgIiICIiAiIgIiICIiAiIgIiICIiAiIgIiICIiAiIgIiICIiAiIg4JWu+G/4iCFzqejwulBs+cgPazrDB+pw+3z1t7/AMT+ExpYBFC6081wHDexgticOom9h9T0LVvBPg7JXTCJnNY2zpJN4a2/R1uO4D/gr16GjE09dfZmZZDJs+MysfUzOrpS6ORti6UyQyR6hkLCSC1xDrW15u7UGpsrY8oEbjsiTTHeMupw0Ah4bgDjcmzm3xDe2+t1xtfhbSbKaabZsUck4FnzO5zQ4aHMcLF7u4EAdy7+AfDioqJCypLXYgcBaxrcJa0uJNt43dVrXXGv1cRNvn2dfaqtdAq9gNiB4xQys/LaQ6SMiHFFA1mF0sJNg9xkdc4blre9KThHUbNMOGobUQSNLzAJM5jG4y0Njm6xY91+gr10X4l1LH/nNbLGd7MLWO/gLdN56b7ujp9XCLg3TV8BrNmWzGi8lO0Bt9LkZf6X9Nho7+a3o+qo1JtUamlVRmWweD23oayISwOuNzmG2JjrfC4D+u4qsvzxwQ4QuoqhsoJyjZsrNecy+pt+4akfUdK/QkMgc0OaQWkAgjcQRcELOvpe3VxLnEvtEWOcMeE3EWxER5jnvsW3IIjaLyP06hb7rlTTNU2hWRoupszcIfiGAi+IkAWIuDdcR1LHGzXtcbXs1zTpe19Oi6g7kXU2oaSWh7S4b2hwJHzHQvk1cYNjIwG9rF7d/V8+5B3ouuWZrRdzg0dbiGj7leOurHh0OSInMe+z3Plw2bbfGP1u7lYFBF0uqWAhpkYHHc0uaCfkF9vOl+5QfaLFuBvC5tdA9+EMmjvjixX0tdrgeo/1BVLg5tjjFJFUyBseNuIjFo3Uj4jZaqoqp7wK6Lrjma4Xa4OHW0gj7hdMlWCx5idG9zWmwxi2IA2DiNwuFkepF4qKqcYWST5bHFoLsMgcwE/tkNrjvXoM7Q3GXtwfuxDDru13IO1F1RztdcNe1xGhDXA2PfbcuBVMxYMxmP8AZibf7b0Hcij7P2u6SrqKYsAELYiHgkl2Y0k3HRayqSzNaLucGjrcQ0fcqzEwOxFH2PtgzzVMWEBsL2Na8OJxh7A6/wDNU4Z2vvge11t+FwdY99kmJjuO1FB4V7alphAIYmSSTTNiDZHlgu4GxuAepefZ3CCcVLKWtpWwvka50UkUuax2D4mnQEG2qvRNrjJkXUahgdhL24zuaXC5+m9Q9o8IHtrIqSJkbi5uOR8koZhaXAAMb+p2t7KREyMhRdPGG4sONuP9uIX+29cSVcbb4pGC1r4nNFr7r3UHei63zNAxFwDf3EgD7o2ZpbiDmlv7gQRp3oOxF1Q1DH6se1w62uDv6LtQEREBERAREQEREBERAREQFwVyiDQf4lVxl2hNc82PDG0dQa0Yv9xcfqtg8C9hMZssY3Pjz25skkZLXYXDmjENQMFr2/cdy1bwuYRW1QdvzpP5k2/kQt78F3A0dMRuNPF/6wvb6nGjTEJT3YjAyiom4oaeJsjSSQfzi5jBd+CWTXS4JJ3fRQuFsTauVjoGRMGAhxidE/Q2sX4SN276HXq++EjMVTAx+jXmaMuNzZ8hc3788L6qGNpqfE7E7DoXMaxpwgW3E6m33sOgL4GnVNWlFXe+fvMfh7KqL1xTuvz7YhLBAIaaMOF7h0MzGNDmueHtG6+Itv1uBXs2Fs+lbU5lMwxOIthY99pG2B50XwhvOaQd9ysP4Q07WRSyFwIa1rGsLAAcU0bySQbuNo96zngVfAcQ52CO+ltTj3j6rpMzGppxvj6RdmP+Kpar/EfZQp66QNFmSAStHVjJDgP4muWz/wALq8y7PjDtXRl0ZPc03b/tc1YR+MzhxyEdIpxf5GV9v6FZL+DTTxOQk80zusNeiNl/7L7mrnQpmXkjuz9a52lUz1FfUPgoONwwxml1qYqdrXSAOmILhqbFrdN1u9bGUXhPXcTpJp4Y2YmDFhIs0kuAu7DZeSiq09r3aYDPWF2zIYKkOaKauhgq2E3IhYT8RbvGEsFxobL27DyOOV3JmDBxEYMr4My7vg6LXtu0vfvWYV4zI8uGeGGqlY2SxZFIXgWxYojq5vRfoU7g9QsgfPVVNbTySHDC98eXDFCGO0jtc4XYnagm9yuvuRafmyWYZwYihc+iMU1JHViQF2AVRqH6HNZMN2oDtXadSoS7Ep5m7Zllia6WOaXA83uwtga8FvUb9PSAAst2xWxmKV1JU0kc92MdUOkhtFjeAS8687fha7e6wVCaoghAZLLE17xa0romOlNrElumInuCnuTe4wavkicdmO2iQaI0gJdLfLM5jZYyW/6cW/TevVWcVtsviNuL8fOG2Za+CTFhx62vfutu0VPZm2JKimpJC2jYJZsD45i5gLQ5ww07dcUlm6NOm9X6mrpoyxkskDHX/LZI+JhvuGBp/spNUxPbdWrOGFXTScdcYqWKobI5ozHTmqc5mECSO2jQbDdpYXK2tSPJhYSbkxtJPWSwErqr6mljcM+SnY9wsM50LHOG6wxakL3NtbS1raW3W7lmuu8RCNV7KonxbPpdo0zbyxRPbNGP9WAyPLh827x/8XeyqibsrZzJ4opI3vtmVDpGwxluN2KTD8V9wB017llfCPb8dLC8U7qd0zCwGnxN0D5GtJdG03HxKpVVFPExrZ3wRsdo1sroo2k77AO0K6TqTMZjyWazopHcW2u2iLLAQFgpMeAB180xB2urQ7+3Qsg2ZyXlT8n5ebxN+LBmXwYDbHfTFfr5yu7V2jkT0kcUcWGolLHutYhrIi5paW/K2t9F69svFPTTyxxx3bG92HCA1xDT8VrXCk1zNo3/AKyWYG/J4vsbjluI5HPx3y8zJZlZltLfFv0+i884jOzto8XvxLjTMj4sNsUePLv+nFeyybZku05o4nGDZnFniN2G9TcMdY2DLYbgHTousinraZhEEktO1xthhe+JpPVaM/8ACs19M2/PIxeHZcNJtOlbTRiMSU02NrL8/BhLSQd5796w6Svp35E8MdLDUOq4zgjfM6pbim52a46WPUdNQAtlz7fhbXNpX5QflYhI58YIcXACMA63IsbdIXsfU0glynPphOSPyy6ESE7xzd5PSpFcxa8CHsyqZHtarje8NfLHAY2u0Lw1jr4eu1ivPw+yc+h45biWZJmY/wDLx5f5ePu+Lfpv6LrKa2pgjcwzSQskOjDK6Njj3Mxanf0KdsDazamkz6oQtbjkDsVgwCOVzQTj+QWYqnFVuPsrBqUt4rtjk++XjZl5eL4MIzMF9bYcdu61l7eCEMBrIHUk1I20T8yGlFSTIzCMOaXaNc1xB1sTc71sDZ8sL246d0T2n9cJY4G2nxN00XdFTsZfAxrb78LQ2/zsrVq3v88JZin4h1DYzQPkcGsbXRFznGwAAcSSepeabasNZtKjFLI2ZsLZnyPju5rQ5mBoLt179CzSeBrxZ7GuHU5od/VIadrNGMa0dTWhv9FmK4iIxnP3Vp6pijeaptRLTRVvGX2lmFSahpzPyjCGb22w2DRu3rMDsyJ212ukijdJxRshdhGsjJGtD/nZoHyAWYOp2FwcWNLxucWtJHyO9feU2+LCMVrYrC9uq/UtTrX+foWaajhjfjE01LDtDjRObIKk1IfnczCG3uyxA00tqetZa/YsFVtSpbUxNlw0sFg7cC4vBcB16aHo6FmxpmYseBuP9+EYvvvX0Im3LsIxEWLrC5HUSk6spZq1gifsyhFRUMY1s8mFtQ2SSKQMfI0RylvwgDcT1Lsi2rTtoqxrKOB0DZ4ml0D5208maW8+9sTWssLhuh061szizMODLbg/Zhbh333bkEDQ3CGNDf2hotrv03J7sXzHks13wKkiG0ntpjTZbqS7m0WZlFwlaAedpex6OvrWyV0x0zG6tjY0gWGFrRpe9tOi67lzrq6puoiIsgiIgIiICIiAiIgIiIC4K5RBo78VdmGGudJbmTtDx1YmgNkHfqAf4lmn4TbbEtNxZx/NhvYHpjJJaR8iSPsrfDjg2K6nLBYTNOKJ56HdLT3OGn2PQtR8EqCobVnA808sPxl7S/DdwbhewalhJGI7g25vuXuiY1dHpnvDPaWc8O9lOJJbzXYxJE+12l4B5ptqDv1+S8DW1LgTjbcsu6EYXYXEag2/TvNzuvYrJ9mcMIJMMNa1tPUOaDlTFrmPDtzmv3C/7XWcOpOFXB81LYhTCLBjGIXDW4De7mgCzju00vfeviz6XU0pjp7XnvHie/7eXp66a4iKpswuopZJclrzGYWuxyPFnXeDZsYa3oA0ud+I20WythwZUJdJzSbvcX2Fhb9XVoPovOH0tDFGKiWPGxjWiSQNMjrCwsBznHoAGqw3hdtuoropY6YZMDWhzhOcl87cZa4C9gwBzbFriCSQNL2PbR9HVVqRXXPa/i0Z7z+vhmvUjp6aWD8Mtsirq5Zh/l3ws/7GaA/XU/xLc34f7LNNQwscLPcDI8WsbyHFY94GEfRaw/Dngq6rmE0jf8LE65J/1HtIIYO7pJ7rdK3iAvpepriIiinw4UuVgfDjhFBNBPQxOc+scRG2ARyYicTedqLYe9Z4uMI6l5aZtN2mD7arGUlfST1JLIOKyQmXC5zQ/E0hpIva4CgVE7ZNmbSeL4X7QcRcYTZ0sJFwdxsRodVtctHUmEdQW41LWwMF4dbIp6fZ8hp4IosUlMHGNjGYsNQy2IjfvP3Xl26+kZtKoO0Y2uY+njFPmRGUEjFjbHobPv8AXvWxCO5C0dQSnUtFvngas2af8Fsb/wA9u86/FLovTPJRR1dYNqwtfLJKDCZIXTF0WEBrYSAdQb3AWysI6h9kLR1LXu8fLo1hwvrITVTxyQ0UThEwRuqaKaolmBjv+SWluXhvbp6OqyzDgJIXbOpSTc5Ldb33Cw16ehXy0dQQBYqrvTEK0tVyUjaSSKSNo2o2qJe4xnNF6j4nSkfAWm1r2uRpdW+F2Ble91WaZsLqeMRPraSarj0xY2x4HNwPub9Jtbd07OwjqH2QtHUt+9n5wlms5MNJBsqWaYup4ppC6odFLFhY9r8vFG67mgAho+Q61mXC14NBUkHQ08hB/gKtFo6Qllia7zE7fyrWPBWs2RHxZwq3cawxjCZqtzcxzQ0twHm7yRbcvLwjlpYqiqdemmndJi4rXUE0srnADmU8wIsw4TY2I+i2vgHUPsFzhHUFuNX/AGvn6jA6zIbtWmlqYY2GWmaGF8Qd+fjbhbit8bRpfoCxLhNXxPbUnLo4ahs5OUKOY1QwzACQ1WINaDv+G2tt5BW6S0dSYR1D7JRrdNsduUs15t2WlZtFztpRh0b6SNsBkjMrS/E7G1gseebtUmna3kyhdIxzqNla507bF9oxJMBmNG9oNr/3W2S0dSYR1BI1rRH7eRhPAYxPq6yWiYG0LmwhpYwxxukAdjMbdB0627lm64A6lyuVVXVN1ERFkEREBERAREQEREBERAREQEREBERAREQEREBERBxZYzwt4GwVtnn8uobbDO0AnTcHt/UP5hZOitNU0zeBpqv2HX08lRLNA+ofI2zKmma2UtIcDrGQcLXAEEYdAdF46mroA5tqaSJoLLtbFJAXNEoLmc0kOdguC8kYrreFlw5gO8A/MAr0f5G8fRLNNUk0WJ7aLZkssjg20scMsIDi1oe5uK+Ac0EYjo7XpKyKl4HVNZJm7RcyGI2Jpac6vNm3Mj+i+Bt7E3wjdZbEXKzOtPiLK6KSlZExscTQyNoAa1oAAA3WXeiLgCIiAiIgIiICIiAiIgIiICIiAiIgIiICIiAiIgIiICIiAiIgIiICIiAiIgIiICIiAilO2Lck8Zqt+4TuA+i45E8VV+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e5ORPFVXnuTG4rIpPIniqrz3JyJ4qr89yY3FZFJ5E8VV+e5ORPFVXnuTG4rIpPIniqvz3JyJ4qq89yY3FZFJ5E8VVee5ORPFVXnuTG4rIpPIniqvz3JyJ4qq89yY3FZFJ5E8VV+e5ORPFVXnuTG4rIpPIniqrz3JyJ4qq89yY3FZFJ5E8VV+e5ORPFVXnuTG4rIpPIniqvz3JyJ4qr89yY3FZFJ5E8VVee5fcWyMJvxipPc6YkKY3FNERQEREBERAREQEREBERAREQEREBERAREQEREBERAREQEREBERAREQEREBERAREQEREBERAREQEREBERAREQEREBERB/9k="/>
        <xdr:cNvSpPr>
          <a:spLocks noChangeAspect="1" noChangeArrowheads="1"/>
        </xdr:cNvSpPr>
      </xdr:nvSpPr>
      <xdr:spPr bwMode="auto">
        <a:xfrm>
          <a:off x="11268075" y="600075"/>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306917</xdr:colOff>
      <xdr:row>0</xdr:row>
      <xdr:rowOff>83459</xdr:rowOff>
    </xdr:from>
    <xdr:to>
      <xdr:col>0</xdr:col>
      <xdr:colOff>1439333</xdr:colOff>
      <xdr:row>6</xdr:row>
      <xdr:rowOff>73167</xdr:rowOff>
    </xdr:to>
    <xdr:pic>
      <xdr:nvPicPr>
        <xdr:cNvPr id="11" name="1 Imagen" descr="PIE DE PAGINA.jp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0569"/>
        <a:stretch/>
      </xdr:blipFill>
      <xdr:spPr>
        <a:xfrm>
          <a:off x="306917" y="83459"/>
          <a:ext cx="1132416" cy="1196208"/>
        </a:xfrm>
        <a:prstGeom prst="rect">
          <a:avLst/>
        </a:prstGeom>
      </xdr:spPr>
    </xdr:pic>
    <xdr:clientData/>
  </xdr:twoCellAnchor>
  <xdr:twoCellAnchor editAs="oneCell">
    <xdr:from>
      <xdr:col>9</xdr:col>
      <xdr:colOff>301929</xdr:colOff>
      <xdr:row>0</xdr:row>
      <xdr:rowOff>52915</xdr:rowOff>
    </xdr:from>
    <xdr:to>
      <xdr:col>11</xdr:col>
      <xdr:colOff>137690</xdr:colOff>
      <xdr:row>6</xdr:row>
      <xdr:rowOff>19946</xdr:rowOff>
    </xdr:to>
    <xdr:pic>
      <xdr:nvPicPr>
        <xdr:cNvPr id="12" name="Imagen 11"/>
        <xdr:cNvPicPr>
          <a:picLocks noChangeAspect="1"/>
        </xdr:cNvPicPr>
      </xdr:nvPicPr>
      <xdr:blipFill>
        <a:blip xmlns:r="http://schemas.openxmlformats.org/officeDocument/2006/relationships" r:embed="rId2"/>
        <a:stretch>
          <a:fillRect/>
        </a:stretch>
      </xdr:blipFill>
      <xdr:spPr>
        <a:xfrm>
          <a:off x="13571986" y="52915"/>
          <a:ext cx="2260306" cy="11360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Anexo%20No.%2006%20-%20Formato%20SEUD.PDF" TargetMode="External"/><Relationship Id="rId13" Type="http://schemas.openxmlformats.org/officeDocument/2006/relationships/hyperlink" Target="Anexo%20No.%2010%20-%20Estados%20Financieros.pdf" TargetMode="External"/><Relationship Id="rId18" Type="http://schemas.openxmlformats.org/officeDocument/2006/relationships/hyperlink" Target="Anexo%20No.%2011%20-%20Informacion%20Regalias.pdf" TargetMode="External"/><Relationship Id="rId3" Type="http://schemas.openxmlformats.org/officeDocument/2006/relationships/hyperlink" Target="Anexo%20No.%2003A%20-%20Certif_ICLD_BOLIVAR%20-%202014.pdf" TargetMode="External"/><Relationship Id="rId21" Type="http://schemas.openxmlformats.org/officeDocument/2006/relationships/vmlDrawing" Target="../drawings/vmlDrawing1.vml"/><Relationship Id="rId7" Type="http://schemas.openxmlformats.org/officeDocument/2006/relationships/hyperlink" Target="Anexo%20No.%2005%20-%20Procesos%20de%20cobro%20coactivo%202015.pdf" TargetMode="External"/><Relationship Id="rId12" Type="http://schemas.openxmlformats.org/officeDocument/2006/relationships/hyperlink" Target="Anexo%20No.%2006%20-%20Formato%20SEUD.PDF" TargetMode="External"/><Relationship Id="rId17" Type="http://schemas.openxmlformats.org/officeDocument/2006/relationships/hyperlink" Target="Anexo%20No.%2010%20-%20Estados%20Financieros.pdf" TargetMode="External"/><Relationship Id="rId2" Type="http://schemas.openxmlformats.org/officeDocument/2006/relationships/hyperlink" Target="Anexo%20No.%2002%20-%20Detalle%20PSFF.pdf" TargetMode="External"/><Relationship Id="rId16" Type="http://schemas.openxmlformats.org/officeDocument/2006/relationships/hyperlink" Target="Anexo%20No.%2010%20-%20Estados%20Financieros.pdf" TargetMode="External"/><Relationship Id="rId20" Type="http://schemas.openxmlformats.org/officeDocument/2006/relationships/drawing" Target="../drawings/drawing3.xml"/><Relationship Id="rId1" Type="http://schemas.openxmlformats.org/officeDocument/2006/relationships/hyperlink" Target="Anexo%20No.%2001%20-%20Detalle%20Antecedentes.pdf" TargetMode="External"/><Relationship Id="rId6" Type="http://schemas.openxmlformats.org/officeDocument/2006/relationships/hyperlink" Target="Anexo%20No.%2004%20-%20Pasivos%20Exigibles%20y%20Contingencias%20-%2018%20de%20Junio%20de%202015.pdf" TargetMode="External"/><Relationship Id="rId11" Type="http://schemas.openxmlformats.org/officeDocument/2006/relationships/hyperlink" Target="Anexo%20No.%2009%20-%20Secretaria%20de%20Educacion.pdf" TargetMode="External"/><Relationship Id="rId5" Type="http://schemas.openxmlformats.org/officeDocument/2006/relationships/hyperlink" Target="Anexo%20No.%2003C%20-%20CONTRALORIA%20-%20Metodo%20de%20Calculo%20Indicador%20Ley%20617.pdf" TargetMode="External"/><Relationship Id="rId15" Type="http://schemas.openxmlformats.org/officeDocument/2006/relationships/hyperlink" Target="Anexo%20No.%2010%20-%20Estados%20Financieros.pdf" TargetMode="External"/><Relationship Id="rId10" Type="http://schemas.openxmlformats.org/officeDocument/2006/relationships/hyperlink" Target="Anexo%20No.%2008%20-%20Analisis%20de%20Gastos.pdf" TargetMode="External"/><Relationship Id="rId19" Type="http://schemas.openxmlformats.org/officeDocument/2006/relationships/printerSettings" Target="../printerSettings/printerSettings3.bin"/><Relationship Id="rId4" Type="http://schemas.openxmlformats.org/officeDocument/2006/relationships/hyperlink" Target="Anexo%20No.%2003B%20-%20CONTRALORIA%20-%20Certificacion%20para%20Indicador%20Ley%20617.pdf" TargetMode="External"/><Relationship Id="rId9" Type="http://schemas.openxmlformats.org/officeDocument/2006/relationships/hyperlink" Target="Anexo%20No.%2007%20-%20Diagnostico%20Financiero.pdf" TargetMode="External"/><Relationship Id="rId14" Type="http://schemas.openxmlformats.org/officeDocument/2006/relationships/hyperlink" Target="Anexo%20No.%2010%20-%20Estados%20Financieros.pdf" TargetMode="External"/><Relationship Id="rId22"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H280"/>
  <sheetViews>
    <sheetView workbookViewId="0">
      <selection activeCell="I9" sqref="I9"/>
    </sheetView>
  </sheetViews>
  <sheetFormatPr baseColWidth="10" defaultRowHeight="15" x14ac:dyDescent="0.25"/>
  <cols>
    <col min="1" max="1" width="10.42578125" style="2" customWidth="1"/>
    <col min="2" max="2" width="10.7109375" style="2" customWidth="1"/>
    <col min="3" max="16384" width="11.42578125" style="2"/>
  </cols>
  <sheetData>
    <row r="4" spans="2:8" x14ac:dyDescent="0.25">
      <c r="G4"/>
    </row>
    <row r="5" spans="2:8" ht="16.149999999999999" customHeight="1" x14ac:dyDescent="0.25"/>
    <row r="8" spans="2:8" ht="15" customHeight="1" x14ac:dyDescent="0.25">
      <c r="B8" s="264" t="s">
        <v>136</v>
      </c>
      <c r="C8" s="264"/>
      <c r="D8" s="264"/>
      <c r="E8" s="264"/>
      <c r="F8" s="264"/>
      <c r="G8" s="264"/>
      <c r="H8" s="264"/>
    </row>
    <row r="89" ht="9" customHeight="1" x14ac:dyDescent="0.25"/>
    <row r="90" ht="6" customHeight="1" x14ac:dyDescent="0.25"/>
    <row r="280" spans="2:2" ht="18" x14ac:dyDescent="0.25">
      <c r="B280" s="3"/>
    </row>
  </sheetData>
  <mergeCells count="1">
    <mergeCell ref="B8:H8"/>
  </mergeCells>
  <pageMargins left="0.70866141732283472" right="0.7086614173228347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8:D40"/>
  <sheetViews>
    <sheetView tabSelected="1" zoomScale="90" zoomScaleNormal="90" workbookViewId="0">
      <selection activeCell="G10" sqref="G10"/>
    </sheetView>
  </sheetViews>
  <sheetFormatPr baseColWidth="10" defaultRowHeight="15" x14ac:dyDescent="0.25"/>
  <cols>
    <col min="1" max="1" width="5.85546875" style="194" customWidth="1"/>
    <col min="2" max="2" width="48" style="194" customWidth="1"/>
    <col min="3" max="3" width="10.85546875" style="194" customWidth="1"/>
    <col min="4" max="4" width="94.28515625" style="194" customWidth="1"/>
    <col min="5" max="16384" width="11.42578125" style="194"/>
  </cols>
  <sheetData>
    <row r="8" spans="2:4" x14ac:dyDescent="0.25">
      <c r="B8" s="194" t="s">
        <v>137</v>
      </c>
    </row>
    <row r="10" spans="2:4" ht="29.25" customHeight="1" x14ac:dyDescent="0.25">
      <c r="B10" s="201" t="s">
        <v>138</v>
      </c>
      <c r="C10" s="201"/>
      <c r="D10" s="202" t="s">
        <v>139</v>
      </c>
    </row>
    <row r="11" spans="2:4" s="198" customFormat="1" ht="18" x14ac:dyDescent="0.25">
      <c r="B11" s="265" t="s">
        <v>141</v>
      </c>
      <c r="C11" s="196" t="s">
        <v>215</v>
      </c>
      <c r="D11" s="197" t="s">
        <v>219</v>
      </c>
    </row>
    <row r="12" spans="2:4" s="198" customFormat="1" ht="36.75" customHeight="1" x14ac:dyDescent="0.25">
      <c r="B12" s="266"/>
      <c r="C12" s="199" t="s">
        <v>216</v>
      </c>
      <c r="D12" s="197" t="s">
        <v>220</v>
      </c>
    </row>
    <row r="13" spans="2:4" s="198" customFormat="1" ht="28.5" x14ac:dyDescent="0.25">
      <c r="B13" s="266"/>
      <c r="C13" s="196" t="s">
        <v>217</v>
      </c>
      <c r="D13" s="197" t="s">
        <v>221</v>
      </c>
    </row>
    <row r="14" spans="2:4" s="198" customFormat="1" ht="35.25" customHeight="1" x14ac:dyDescent="0.25">
      <c r="B14" s="267"/>
      <c r="C14" s="199" t="s">
        <v>218</v>
      </c>
      <c r="D14" s="197" t="s">
        <v>222</v>
      </c>
    </row>
    <row r="15" spans="2:4" ht="18" x14ac:dyDescent="0.25">
      <c r="B15" s="265" t="s">
        <v>142</v>
      </c>
      <c r="C15" s="200" t="s">
        <v>223</v>
      </c>
      <c r="D15" s="203" t="s">
        <v>255</v>
      </c>
    </row>
    <row r="16" spans="2:4" ht="28.5" x14ac:dyDescent="0.25">
      <c r="B16" s="266"/>
      <c r="C16" s="199" t="s">
        <v>224</v>
      </c>
      <c r="D16" s="197" t="s">
        <v>254</v>
      </c>
    </row>
    <row r="17" spans="2:4" ht="42.75" x14ac:dyDescent="0.25">
      <c r="B17" s="266"/>
      <c r="C17" s="199" t="s">
        <v>225</v>
      </c>
      <c r="D17" s="197" t="s">
        <v>253</v>
      </c>
    </row>
    <row r="18" spans="2:4" ht="28.5" x14ac:dyDescent="0.25">
      <c r="B18" s="266"/>
      <c r="C18" s="199" t="s">
        <v>226</v>
      </c>
      <c r="D18" s="197" t="s">
        <v>252</v>
      </c>
    </row>
    <row r="19" spans="2:4" ht="18.75" customHeight="1" x14ac:dyDescent="0.25">
      <c r="B19" s="266"/>
      <c r="C19" s="200" t="s">
        <v>227</v>
      </c>
      <c r="D19" s="203" t="s">
        <v>214</v>
      </c>
    </row>
    <row r="20" spans="2:4" ht="18" x14ac:dyDescent="0.25">
      <c r="B20" s="266"/>
      <c r="C20" s="199" t="s">
        <v>228</v>
      </c>
      <c r="D20" s="197" t="s">
        <v>240</v>
      </c>
    </row>
    <row r="21" spans="2:4" ht="18" x14ac:dyDescent="0.25">
      <c r="B21" s="266"/>
      <c r="C21" s="199" t="s">
        <v>229</v>
      </c>
      <c r="D21" s="197" t="s">
        <v>241</v>
      </c>
    </row>
    <row r="22" spans="2:4" ht="18" x14ac:dyDescent="0.25">
      <c r="B22" s="266"/>
      <c r="C22" s="199" t="s">
        <v>230</v>
      </c>
      <c r="D22" s="197" t="s">
        <v>242</v>
      </c>
    </row>
    <row r="23" spans="2:4" ht="28.5" x14ac:dyDescent="0.25">
      <c r="B23" s="266"/>
      <c r="C23" s="199" t="s">
        <v>231</v>
      </c>
      <c r="D23" s="197" t="s">
        <v>243</v>
      </c>
    </row>
    <row r="24" spans="2:4" ht="18" x14ac:dyDescent="0.25">
      <c r="B24" s="266"/>
      <c r="C24" s="199" t="s">
        <v>232</v>
      </c>
      <c r="D24" s="197" t="s">
        <v>244</v>
      </c>
    </row>
    <row r="25" spans="2:4" ht="18" x14ac:dyDescent="0.25">
      <c r="B25" s="266"/>
      <c r="C25" s="199" t="s">
        <v>233</v>
      </c>
      <c r="D25" s="197" t="s">
        <v>245</v>
      </c>
    </row>
    <row r="26" spans="2:4" ht="28.5" x14ac:dyDescent="0.25">
      <c r="B26" s="266"/>
      <c r="C26" s="199" t="s">
        <v>234</v>
      </c>
      <c r="D26" s="197" t="s">
        <v>246</v>
      </c>
    </row>
    <row r="27" spans="2:4" ht="28.5" x14ac:dyDescent="0.25">
      <c r="B27" s="266"/>
      <c r="C27" s="199" t="s">
        <v>235</v>
      </c>
      <c r="D27" s="197" t="s">
        <v>247</v>
      </c>
    </row>
    <row r="28" spans="2:4" ht="18" x14ac:dyDescent="0.25">
      <c r="B28" s="266"/>
      <c r="C28" s="199" t="s">
        <v>236</v>
      </c>
      <c r="D28" s="197" t="s">
        <v>248</v>
      </c>
    </row>
    <row r="29" spans="2:4" ht="28.5" x14ac:dyDescent="0.25">
      <c r="B29" s="266"/>
      <c r="C29" s="199" t="s">
        <v>237</v>
      </c>
      <c r="D29" s="197" t="s">
        <v>249</v>
      </c>
    </row>
    <row r="30" spans="2:4" ht="28.5" x14ac:dyDescent="0.25">
      <c r="B30" s="266"/>
      <c r="C30" s="199" t="s">
        <v>238</v>
      </c>
      <c r="D30" s="197" t="s">
        <v>250</v>
      </c>
    </row>
    <row r="31" spans="2:4" ht="18" x14ac:dyDescent="0.25">
      <c r="B31" s="267"/>
      <c r="C31" s="199" t="s">
        <v>239</v>
      </c>
      <c r="D31" s="197" t="s">
        <v>251</v>
      </c>
    </row>
    <row r="32" spans="2:4" ht="30" customHeight="1" x14ac:dyDescent="0.25">
      <c r="B32" s="265" t="s">
        <v>140</v>
      </c>
      <c r="C32" s="196" t="s">
        <v>256</v>
      </c>
      <c r="D32" s="195" t="s">
        <v>258</v>
      </c>
    </row>
    <row r="33" spans="2:4" ht="18.75" customHeight="1" x14ac:dyDescent="0.25">
      <c r="B33" s="267"/>
      <c r="C33" s="205" t="s">
        <v>257</v>
      </c>
      <c r="D33" s="204" t="s">
        <v>259</v>
      </c>
    </row>
    <row r="34" spans="2:4" ht="42.75" x14ac:dyDescent="0.25">
      <c r="B34" s="265" t="s">
        <v>213</v>
      </c>
      <c r="C34" s="196" t="s">
        <v>263</v>
      </c>
      <c r="D34" s="197" t="s">
        <v>262</v>
      </c>
    </row>
    <row r="35" spans="2:4" ht="28.5" x14ac:dyDescent="0.25">
      <c r="B35" s="266"/>
      <c r="C35" s="199" t="s">
        <v>264</v>
      </c>
      <c r="D35" s="197" t="s">
        <v>261</v>
      </c>
    </row>
    <row r="36" spans="2:4" ht="18" x14ac:dyDescent="0.25">
      <c r="B36" s="267"/>
      <c r="C36" s="205" t="s">
        <v>265</v>
      </c>
      <c r="D36" s="197" t="s">
        <v>260</v>
      </c>
    </row>
    <row r="37" spans="2:4" ht="18" x14ac:dyDescent="0.25">
      <c r="B37" s="268" t="s">
        <v>143</v>
      </c>
      <c r="C37" s="205" t="s">
        <v>269</v>
      </c>
      <c r="D37" s="197" t="s">
        <v>273</v>
      </c>
    </row>
    <row r="38" spans="2:4" ht="18" x14ac:dyDescent="0.25">
      <c r="B38" s="269"/>
      <c r="C38" s="205" t="s">
        <v>270</v>
      </c>
      <c r="D38" s="197" t="s">
        <v>268</v>
      </c>
    </row>
    <row r="39" spans="2:4" ht="18" x14ac:dyDescent="0.25">
      <c r="B39" s="269"/>
      <c r="C39" s="205" t="s">
        <v>271</v>
      </c>
      <c r="D39" s="197" t="s">
        <v>267</v>
      </c>
    </row>
    <row r="40" spans="2:4" ht="28.5" x14ac:dyDescent="0.25">
      <c r="B40" s="270"/>
      <c r="C40" s="205" t="s">
        <v>272</v>
      </c>
      <c r="D40" s="197" t="s">
        <v>266</v>
      </c>
    </row>
  </sheetData>
  <mergeCells count="5">
    <mergeCell ref="B34:B36"/>
    <mergeCell ref="B37:B40"/>
    <mergeCell ref="B11:B14"/>
    <mergeCell ref="B15:B31"/>
    <mergeCell ref="B32:B33"/>
  </mergeCells>
  <pageMargins left="0.51181102362204722" right="0.39370078740157483" top="0.51181102362204722" bottom="0.74803149606299213" header="0.31496062992125984" footer="0.31496062992125984"/>
  <pageSetup paperSize="258" scale="6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S329"/>
  <sheetViews>
    <sheetView zoomScale="44" zoomScaleNormal="44" workbookViewId="0">
      <selection activeCell="Q9" sqref="Q9"/>
    </sheetView>
  </sheetViews>
  <sheetFormatPr baseColWidth="10" defaultRowHeight="15.75" x14ac:dyDescent="0.25"/>
  <cols>
    <col min="1" max="1" width="51.28515625" style="52" customWidth="1"/>
    <col min="2" max="2" width="19" style="52" customWidth="1"/>
    <col min="3" max="3" width="20.85546875" style="52" customWidth="1"/>
    <col min="4" max="5" width="19" style="52" customWidth="1"/>
    <col min="6" max="6" width="18" style="52" customWidth="1"/>
    <col min="7" max="7" width="18.28515625" style="52" customWidth="1"/>
    <col min="8" max="8" width="22" style="52" customWidth="1"/>
    <col min="9" max="9" width="11.28515625" style="52" customWidth="1"/>
    <col min="10" max="10" width="20.85546875" style="52" customWidth="1"/>
    <col min="11" max="11" width="15.7109375" style="52" customWidth="1"/>
    <col min="12" max="12" width="8.85546875" style="52" customWidth="1"/>
    <col min="13" max="13" width="8.140625" style="52" customWidth="1"/>
    <col min="14" max="14" width="11.7109375" style="52" customWidth="1"/>
    <col min="15" max="18" width="11.42578125" style="6"/>
    <col min="19" max="16384" width="11.42578125" style="52"/>
  </cols>
  <sheetData>
    <row r="1" spans="1:18" x14ac:dyDescent="0.25">
      <c r="A1" s="236"/>
      <c r="B1" s="237"/>
      <c r="C1" s="237"/>
      <c r="D1" s="237"/>
      <c r="E1" s="237"/>
      <c r="F1" s="237"/>
      <c r="G1" s="237"/>
      <c r="H1" s="237"/>
      <c r="I1" s="237"/>
      <c r="J1" s="237"/>
      <c r="K1" s="238"/>
      <c r="L1" s="239"/>
    </row>
    <row r="2" spans="1:18" x14ac:dyDescent="0.25">
      <c r="A2" s="240"/>
      <c r="B2" s="241"/>
      <c r="C2" s="241"/>
      <c r="D2" s="241"/>
      <c r="E2" s="241"/>
      <c r="F2" s="241"/>
      <c r="G2" s="241"/>
      <c r="H2" s="241"/>
      <c r="I2" s="241"/>
      <c r="J2" s="241"/>
      <c r="K2" s="6"/>
      <c r="L2" s="7"/>
    </row>
    <row r="3" spans="1:18" x14ac:dyDescent="0.25">
      <c r="A3" s="240"/>
      <c r="B3" s="241"/>
      <c r="C3" s="241"/>
      <c r="D3" s="241"/>
      <c r="E3" s="241"/>
      <c r="F3" s="241"/>
      <c r="G3" s="241"/>
      <c r="H3" s="241"/>
      <c r="I3" s="241"/>
      <c r="J3" s="241"/>
      <c r="K3" s="6"/>
      <c r="L3" s="7"/>
    </row>
    <row r="4" spans="1:18" x14ac:dyDescent="0.25">
      <c r="A4" s="240"/>
      <c r="B4" s="241"/>
      <c r="C4" s="241"/>
      <c r="D4" s="241"/>
      <c r="E4" s="241"/>
      <c r="F4" s="241"/>
      <c r="G4" s="241"/>
      <c r="H4" s="241"/>
      <c r="I4" s="241"/>
      <c r="J4" s="241"/>
      <c r="K4" s="6"/>
      <c r="L4" s="7"/>
    </row>
    <row r="5" spans="1:18" x14ac:dyDescent="0.25">
      <c r="A5" s="240"/>
      <c r="B5" s="241"/>
      <c r="C5" s="241"/>
      <c r="D5" s="241"/>
      <c r="E5" s="241"/>
      <c r="F5" s="241"/>
      <c r="G5" s="241"/>
      <c r="H5" s="241"/>
      <c r="I5" s="241"/>
      <c r="J5" s="241"/>
      <c r="K5" s="6"/>
      <c r="L5" s="7"/>
    </row>
    <row r="6" spans="1:18" x14ac:dyDescent="0.25">
      <c r="A6" s="240"/>
      <c r="B6" s="241"/>
      <c r="C6" s="241"/>
      <c r="D6" s="241"/>
      <c r="E6" s="241"/>
      <c r="F6" s="241"/>
      <c r="G6" s="241"/>
      <c r="H6" s="241"/>
      <c r="I6" s="241"/>
      <c r="J6" s="241"/>
      <c r="K6" s="6"/>
      <c r="L6" s="7"/>
    </row>
    <row r="7" spans="1:18" x14ac:dyDescent="0.25">
      <c r="A7" s="240"/>
      <c r="B7" s="241"/>
      <c r="C7" s="241"/>
      <c r="D7" s="241"/>
      <c r="E7" s="241"/>
      <c r="F7" s="241"/>
      <c r="G7" s="241"/>
      <c r="H7" s="241"/>
      <c r="I7" s="241"/>
      <c r="J7" s="241"/>
      <c r="K7" s="6"/>
      <c r="L7" s="7"/>
    </row>
    <row r="8" spans="1:18" s="135" customFormat="1" ht="30" customHeight="1" x14ac:dyDescent="0.25">
      <c r="A8" s="140" t="s">
        <v>83</v>
      </c>
      <c r="B8" s="139"/>
      <c r="C8" s="139"/>
      <c r="D8" s="359"/>
      <c r="E8" s="359"/>
      <c r="F8" s="359"/>
      <c r="G8" s="359"/>
      <c r="H8" s="359"/>
      <c r="I8" s="359"/>
      <c r="J8" s="359"/>
      <c r="K8" s="359"/>
      <c r="L8" s="360"/>
      <c r="M8" s="130"/>
      <c r="N8" s="130"/>
      <c r="O8" s="131"/>
      <c r="P8" s="131"/>
      <c r="Q8" s="131"/>
      <c r="R8" s="131"/>
    </row>
    <row r="9" spans="1:18" s="53" customFormat="1" ht="74.25" customHeight="1" x14ac:dyDescent="0.3">
      <c r="A9" s="366" t="s">
        <v>200</v>
      </c>
      <c r="B9" s="367"/>
      <c r="C9" s="367"/>
      <c r="D9" s="367"/>
      <c r="E9" s="367"/>
      <c r="F9" s="367"/>
      <c r="G9" s="367"/>
      <c r="H9" s="367"/>
      <c r="I9" s="367"/>
      <c r="J9" s="367"/>
      <c r="K9" s="367"/>
      <c r="L9" s="368"/>
      <c r="M9" s="156"/>
      <c r="N9" s="156"/>
      <c r="O9" s="29"/>
      <c r="P9" s="29"/>
      <c r="Q9" s="29"/>
      <c r="R9" s="29"/>
    </row>
    <row r="10" spans="1:18" s="53" customFormat="1" ht="66" customHeight="1" x14ac:dyDescent="0.3">
      <c r="A10" s="366" t="s">
        <v>201</v>
      </c>
      <c r="B10" s="367"/>
      <c r="C10" s="367"/>
      <c r="D10" s="367"/>
      <c r="E10" s="367"/>
      <c r="F10" s="367"/>
      <c r="G10" s="367"/>
      <c r="H10" s="367"/>
      <c r="I10" s="367"/>
      <c r="J10" s="367"/>
      <c r="K10" s="367"/>
      <c r="L10" s="368"/>
      <c r="M10" s="38"/>
      <c r="N10" s="38"/>
      <c r="O10" s="29"/>
      <c r="P10" s="29"/>
      <c r="Q10" s="29"/>
      <c r="R10" s="29"/>
    </row>
    <row r="11" spans="1:18" s="53" customFormat="1" ht="71.25" customHeight="1" x14ac:dyDescent="0.3">
      <c r="A11" s="366" t="s">
        <v>276</v>
      </c>
      <c r="B11" s="367"/>
      <c r="C11" s="367"/>
      <c r="D11" s="367"/>
      <c r="E11" s="367"/>
      <c r="F11" s="367"/>
      <c r="G11" s="367"/>
      <c r="H11" s="367"/>
      <c r="I11" s="367"/>
      <c r="J11" s="367"/>
      <c r="K11" s="367"/>
      <c r="L11" s="368"/>
      <c r="M11" s="38"/>
      <c r="N11" s="38"/>
      <c r="O11" s="29"/>
      <c r="P11" s="29"/>
      <c r="Q11" s="29"/>
      <c r="R11" s="29"/>
    </row>
    <row r="12" spans="1:18" s="254" customFormat="1" ht="20.100000000000001" customHeight="1" x14ac:dyDescent="0.25">
      <c r="A12" s="305" t="s">
        <v>188</v>
      </c>
      <c r="B12" s="306"/>
      <c r="C12" s="306"/>
      <c r="D12" s="306"/>
      <c r="E12" s="306"/>
      <c r="F12" s="251"/>
      <c r="G12" s="251"/>
      <c r="H12" s="251"/>
      <c r="I12" s="251"/>
      <c r="J12" s="251"/>
      <c r="K12" s="251"/>
      <c r="L12" s="252"/>
      <c r="M12" s="253"/>
      <c r="N12" s="253"/>
      <c r="O12" s="230"/>
      <c r="P12" s="230"/>
      <c r="Q12" s="230"/>
      <c r="R12" s="230"/>
    </row>
    <row r="13" spans="1:18" s="148" customFormat="1" ht="21.75" customHeight="1" x14ac:dyDescent="0.25">
      <c r="A13" s="307" t="s">
        <v>189</v>
      </c>
      <c r="B13" s="308"/>
      <c r="C13" s="308"/>
      <c r="D13" s="308"/>
      <c r="E13" s="308"/>
      <c r="F13" s="5"/>
      <c r="G13" s="5"/>
      <c r="H13" s="5"/>
      <c r="I13" s="5"/>
      <c r="J13" s="5"/>
      <c r="K13" s="5"/>
      <c r="L13" s="117"/>
      <c r="M13" s="126"/>
      <c r="N13" s="127"/>
      <c r="O13" s="5"/>
      <c r="P13" s="5"/>
      <c r="Q13" s="5"/>
      <c r="R13" s="5"/>
    </row>
    <row r="14" spans="1:18" x14ac:dyDescent="0.25">
      <c r="A14" s="8"/>
      <c r="B14" s="6"/>
      <c r="C14" s="6"/>
      <c r="D14" s="6"/>
      <c r="E14" s="6"/>
      <c r="F14" s="6"/>
      <c r="G14" s="6"/>
      <c r="H14" s="6"/>
      <c r="I14" s="6"/>
      <c r="J14" s="6"/>
      <c r="K14" s="6"/>
      <c r="L14" s="7"/>
      <c r="M14" s="9"/>
      <c r="N14" s="10"/>
    </row>
    <row r="15" spans="1:18" x14ac:dyDescent="0.25">
      <c r="A15" s="8"/>
      <c r="B15" s="6"/>
      <c r="C15" s="6"/>
      <c r="D15" s="6"/>
      <c r="E15" s="6"/>
      <c r="F15" s="6"/>
      <c r="G15" s="6"/>
      <c r="H15" s="6"/>
      <c r="I15" s="6"/>
      <c r="J15" s="6"/>
      <c r="K15" s="6"/>
      <c r="L15" s="7"/>
      <c r="M15" s="9"/>
      <c r="N15" s="10"/>
    </row>
    <row r="16" spans="1:18" s="135" customFormat="1" ht="24.75" customHeight="1" x14ac:dyDescent="0.25">
      <c r="A16" s="319" t="s">
        <v>202</v>
      </c>
      <c r="B16" s="320"/>
      <c r="C16" s="320"/>
      <c r="D16" s="130"/>
      <c r="E16" s="130"/>
      <c r="F16" s="130"/>
      <c r="G16" s="131"/>
      <c r="H16" s="131"/>
      <c r="I16" s="131"/>
      <c r="J16" s="131"/>
      <c r="K16" s="131"/>
      <c r="L16" s="132"/>
      <c r="M16" s="131"/>
      <c r="N16" s="131"/>
      <c r="O16" s="131"/>
      <c r="P16" s="131"/>
      <c r="Q16" s="131"/>
      <c r="R16" s="131"/>
    </row>
    <row r="17" spans="1:18" s="53" customFormat="1" ht="67.5" customHeight="1" x14ac:dyDescent="0.3">
      <c r="A17" s="321" t="s">
        <v>3</v>
      </c>
      <c r="B17" s="216" t="s">
        <v>110</v>
      </c>
      <c r="C17" s="315" t="s">
        <v>50</v>
      </c>
      <c r="D17" s="315"/>
      <c r="E17" s="315" t="s">
        <v>154</v>
      </c>
      <c r="F17" s="315"/>
      <c r="G17" s="315" t="s">
        <v>51</v>
      </c>
      <c r="H17" s="315" t="s">
        <v>94</v>
      </c>
      <c r="I17" s="315" t="s">
        <v>52</v>
      </c>
      <c r="J17" s="315"/>
      <c r="K17" s="315" t="s">
        <v>108</v>
      </c>
      <c r="L17" s="370"/>
      <c r="M17" s="29"/>
      <c r="N17" s="29"/>
      <c r="O17" s="29"/>
      <c r="P17" s="30"/>
      <c r="Q17" s="29"/>
      <c r="R17" s="29"/>
    </row>
    <row r="18" spans="1:18" s="53" customFormat="1" ht="33" customHeight="1" x14ac:dyDescent="0.3">
      <c r="A18" s="321"/>
      <c r="B18" s="216" t="s">
        <v>109</v>
      </c>
      <c r="C18" s="315"/>
      <c r="D18" s="315"/>
      <c r="E18" s="315"/>
      <c r="F18" s="315"/>
      <c r="G18" s="315"/>
      <c r="H18" s="315"/>
      <c r="I18" s="31" t="s">
        <v>53</v>
      </c>
      <c r="J18" s="31" t="s">
        <v>54</v>
      </c>
      <c r="K18" s="31" t="s">
        <v>53</v>
      </c>
      <c r="L18" s="32" t="s">
        <v>54</v>
      </c>
      <c r="M18" s="29"/>
      <c r="N18" s="29"/>
      <c r="O18" s="29"/>
      <c r="P18" s="29"/>
      <c r="Q18" s="29"/>
      <c r="R18" s="29"/>
    </row>
    <row r="19" spans="1:18" s="53" customFormat="1" ht="126" customHeight="1" x14ac:dyDescent="0.3">
      <c r="A19" s="160" t="s">
        <v>147</v>
      </c>
      <c r="B19" s="167" t="s">
        <v>125</v>
      </c>
      <c r="C19" s="363" t="s">
        <v>274</v>
      </c>
      <c r="D19" s="364"/>
      <c r="E19" s="365" t="s">
        <v>275</v>
      </c>
      <c r="F19" s="364"/>
      <c r="G19" s="47" t="s">
        <v>148</v>
      </c>
      <c r="H19" s="161" t="s">
        <v>149</v>
      </c>
      <c r="I19" s="168" t="s">
        <v>150</v>
      </c>
      <c r="J19" s="162"/>
      <c r="K19" s="162"/>
      <c r="L19" s="242" t="s">
        <v>150</v>
      </c>
      <c r="M19" s="29"/>
      <c r="N19" s="29"/>
      <c r="O19" s="29"/>
      <c r="P19" s="29"/>
      <c r="Q19" s="29"/>
      <c r="R19" s="29"/>
    </row>
    <row r="20" spans="1:18" s="53" customFormat="1" ht="30.75" customHeight="1" x14ac:dyDescent="0.3">
      <c r="A20" s="160" t="s">
        <v>151</v>
      </c>
      <c r="B20" s="167" t="s">
        <v>112</v>
      </c>
      <c r="C20" s="362"/>
      <c r="D20" s="362"/>
      <c r="E20" s="362"/>
      <c r="F20" s="362"/>
      <c r="G20" s="163"/>
      <c r="H20" s="164"/>
      <c r="I20" s="164"/>
      <c r="J20" s="165"/>
      <c r="K20" s="165"/>
      <c r="L20" s="166"/>
      <c r="M20" s="29"/>
      <c r="N20" s="29"/>
      <c r="O20" s="29"/>
      <c r="P20" s="29"/>
      <c r="Q20" s="29"/>
      <c r="R20" s="29"/>
    </row>
    <row r="21" spans="1:18" s="173" customFormat="1" ht="20.100000000000001" customHeight="1" x14ac:dyDescent="0.25">
      <c r="A21" s="345" t="s">
        <v>299</v>
      </c>
      <c r="B21" s="346"/>
      <c r="C21" s="346"/>
      <c r="D21" s="346"/>
      <c r="E21" s="346"/>
      <c r="F21" s="316" t="s">
        <v>300</v>
      </c>
      <c r="G21" s="316"/>
      <c r="H21" s="215"/>
      <c r="I21" s="215"/>
      <c r="J21" s="215"/>
      <c r="K21" s="215"/>
      <c r="L21" s="170"/>
      <c r="M21" s="171"/>
      <c r="N21" s="172"/>
      <c r="O21" s="169"/>
      <c r="P21" s="169"/>
      <c r="Q21" s="169"/>
      <c r="R21" s="169"/>
    </row>
    <row r="22" spans="1:18" s="148" customFormat="1" ht="21.75" customHeight="1" x14ac:dyDescent="0.25">
      <c r="A22" s="307" t="s">
        <v>178</v>
      </c>
      <c r="B22" s="308"/>
      <c r="C22" s="308"/>
      <c r="D22" s="308"/>
      <c r="E22" s="308"/>
      <c r="F22" s="5"/>
      <c r="G22" s="5"/>
      <c r="H22" s="5"/>
      <c r="I22" s="5"/>
      <c r="J22" s="5"/>
      <c r="K22" s="5"/>
      <c r="L22" s="117"/>
      <c r="M22" s="126"/>
      <c r="N22" s="127"/>
      <c r="O22" s="5"/>
      <c r="P22" s="5"/>
      <c r="Q22" s="5"/>
      <c r="R22" s="5"/>
    </row>
    <row r="23" spans="1:18" x14ac:dyDescent="0.25">
      <c r="A23" s="8"/>
      <c r="B23" s="6"/>
      <c r="C23" s="6"/>
      <c r="D23" s="6"/>
      <c r="E23" s="6"/>
      <c r="F23" s="6"/>
      <c r="G23" s="6"/>
      <c r="H23" s="6"/>
      <c r="I23" s="6"/>
      <c r="J23" s="6"/>
      <c r="K23" s="6"/>
      <c r="L23" s="7"/>
      <c r="M23" s="9"/>
      <c r="N23" s="10"/>
    </row>
    <row r="24" spans="1:18" x14ac:dyDescent="0.25">
      <c r="A24" s="8"/>
      <c r="B24" s="6"/>
      <c r="C24" s="6"/>
      <c r="D24" s="6"/>
      <c r="E24" s="6"/>
      <c r="F24" s="6"/>
      <c r="G24" s="6"/>
      <c r="H24" s="6"/>
      <c r="I24" s="6"/>
      <c r="J24" s="6"/>
      <c r="K24" s="6"/>
      <c r="L24" s="7"/>
      <c r="M24" s="9"/>
      <c r="N24" s="10"/>
    </row>
    <row r="25" spans="1:18" s="135" customFormat="1" ht="30" customHeight="1" x14ac:dyDescent="0.25">
      <c r="A25" s="347" t="s">
        <v>177</v>
      </c>
      <c r="B25" s="348"/>
      <c r="C25" s="348"/>
      <c r="D25" s="136"/>
      <c r="E25" s="136"/>
      <c r="F25" s="136"/>
      <c r="G25" s="136"/>
      <c r="H25" s="136"/>
      <c r="I25" s="136"/>
      <c r="J25" s="136"/>
      <c r="K25" s="136"/>
      <c r="L25" s="137"/>
      <c r="M25" s="138"/>
      <c r="N25" s="138"/>
      <c r="O25" s="131"/>
      <c r="P25" s="131"/>
      <c r="Q25" s="131"/>
      <c r="R25" s="131"/>
    </row>
    <row r="26" spans="1:18" ht="17.25" x14ac:dyDescent="0.25">
      <c r="A26" s="54" t="s">
        <v>203</v>
      </c>
      <c r="B26" s="55"/>
      <c r="C26" s="94"/>
      <c r="D26" s="223"/>
      <c r="E26" s="223"/>
      <c r="F26" s="223"/>
      <c r="G26" s="223"/>
      <c r="H26" s="223"/>
      <c r="I26" s="223"/>
      <c r="J26" s="223"/>
      <c r="K26" s="223"/>
      <c r="L26" s="124"/>
      <c r="M26" s="5"/>
      <c r="N26" s="5"/>
    </row>
    <row r="27" spans="1:18" s="53" customFormat="1" ht="72.75" customHeight="1" x14ac:dyDescent="0.3">
      <c r="A27" s="225" t="s">
        <v>134</v>
      </c>
      <c r="B27" s="216" t="s">
        <v>135</v>
      </c>
      <c r="C27" s="216" t="s">
        <v>171</v>
      </c>
      <c r="D27" s="154"/>
      <c r="E27" s="94"/>
      <c r="F27" s="94"/>
      <c r="G27" s="94"/>
      <c r="H27" s="94"/>
      <c r="I27" s="94"/>
      <c r="J27" s="94"/>
      <c r="K27" s="94"/>
      <c r="L27" s="155"/>
      <c r="M27" s="156"/>
      <c r="N27" s="156"/>
      <c r="O27" s="29"/>
      <c r="P27" s="29"/>
      <c r="Q27" s="29"/>
      <c r="R27" s="29"/>
    </row>
    <row r="28" spans="1:18" s="53" customFormat="1" ht="20.45" customHeight="1" x14ac:dyDescent="0.3">
      <c r="A28" s="149" t="s">
        <v>133</v>
      </c>
      <c r="B28" s="112" t="s">
        <v>125</v>
      </c>
      <c r="C28" s="157" t="s">
        <v>172</v>
      </c>
      <c r="D28" s="94"/>
      <c r="E28" s="94"/>
      <c r="F28" s="94"/>
      <c r="G28" s="94"/>
      <c r="H28" s="94"/>
      <c r="I28" s="94"/>
      <c r="J28" s="94"/>
      <c r="K28" s="94"/>
      <c r="L28" s="155"/>
      <c r="M28" s="156"/>
      <c r="N28" s="156"/>
      <c r="O28" s="29"/>
      <c r="P28" s="29"/>
      <c r="Q28" s="29"/>
      <c r="R28" s="29"/>
    </row>
    <row r="29" spans="1:18" s="53" customFormat="1" ht="20.45" customHeight="1" x14ac:dyDescent="0.3">
      <c r="A29" s="149" t="s">
        <v>164</v>
      </c>
      <c r="B29" s="226">
        <v>199177</v>
      </c>
      <c r="C29" s="157">
        <v>100367</v>
      </c>
      <c r="D29" s="94"/>
      <c r="E29" s="94"/>
      <c r="F29" s="94"/>
      <c r="G29" s="94"/>
      <c r="H29" s="94"/>
      <c r="I29" s="94"/>
      <c r="J29" s="94"/>
      <c r="K29" s="94"/>
      <c r="L29" s="155"/>
      <c r="M29" s="156"/>
      <c r="N29" s="156"/>
      <c r="O29" s="29"/>
      <c r="P29" s="29"/>
      <c r="Q29" s="29"/>
      <c r="R29" s="29"/>
    </row>
    <row r="30" spans="1:18" s="53" customFormat="1" ht="20.45" customHeight="1" x14ac:dyDescent="0.3">
      <c r="A30" s="149" t="s">
        <v>165</v>
      </c>
      <c r="B30" s="226">
        <v>25041</v>
      </c>
      <c r="C30" s="157">
        <v>13028</v>
      </c>
      <c r="D30" s="94"/>
      <c r="E30" s="94"/>
      <c r="F30" s="94"/>
      <c r="G30" s="94"/>
      <c r="H30" s="94"/>
      <c r="I30" s="94"/>
      <c r="J30" s="94"/>
      <c r="K30" s="94"/>
      <c r="L30" s="155"/>
      <c r="M30" s="156"/>
      <c r="N30" s="156"/>
      <c r="O30" s="29"/>
      <c r="P30" s="29"/>
      <c r="Q30" s="29"/>
      <c r="R30" s="29"/>
    </row>
    <row r="31" spans="1:18" s="53" customFormat="1" ht="20.45" customHeight="1" x14ac:dyDescent="0.3">
      <c r="A31" s="149" t="s">
        <v>166</v>
      </c>
      <c r="B31" s="226">
        <v>174135</v>
      </c>
      <c r="C31" s="157">
        <v>87339</v>
      </c>
      <c r="D31" s="94"/>
      <c r="E31" s="94"/>
      <c r="F31" s="94"/>
      <c r="G31" s="94"/>
      <c r="H31" s="94"/>
      <c r="I31" s="94"/>
      <c r="J31" s="94"/>
      <c r="K31" s="94"/>
      <c r="L31" s="155"/>
      <c r="M31" s="156"/>
      <c r="N31" s="156"/>
      <c r="O31" s="29"/>
      <c r="P31" s="29"/>
      <c r="Q31" s="29"/>
      <c r="R31" s="29"/>
    </row>
    <row r="32" spans="1:18" s="53" customFormat="1" ht="20.45" customHeight="1" x14ac:dyDescent="0.3">
      <c r="A32" s="149" t="s">
        <v>170</v>
      </c>
      <c r="B32" s="226">
        <v>95946</v>
      </c>
      <c r="C32" s="157">
        <v>55087</v>
      </c>
      <c r="D32" s="94"/>
      <c r="E32" s="94"/>
      <c r="F32" s="94"/>
      <c r="G32" s="94"/>
      <c r="H32" s="94"/>
      <c r="I32" s="94"/>
      <c r="J32" s="94"/>
      <c r="K32" s="94"/>
      <c r="L32" s="155"/>
      <c r="M32" s="156"/>
      <c r="N32" s="156"/>
      <c r="O32" s="29"/>
      <c r="P32" s="29"/>
      <c r="Q32" s="29"/>
      <c r="R32" s="29"/>
    </row>
    <row r="33" spans="1:18" s="53" customFormat="1" ht="20.45" customHeight="1" x14ac:dyDescent="0.3">
      <c r="A33" s="210" t="s">
        <v>167</v>
      </c>
      <c r="B33" s="158">
        <v>0.55000000000000004</v>
      </c>
      <c r="C33" s="158">
        <v>0.63</v>
      </c>
      <c r="D33" s="94"/>
      <c r="E33" s="94"/>
      <c r="F33" s="94"/>
      <c r="G33" s="94"/>
      <c r="H33" s="94"/>
      <c r="I33" s="94"/>
      <c r="J33" s="94"/>
      <c r="K33" s="94"/>
      <c r="L33" s="155"/>
      <c r="M33" s="156"/>
      <c r="N33" s="156"/>
      <c r="O33" s="29"/>
      <c r="P33" s="29"/>
      <c r="Q33" s="29"/>
      <c r="R33" s="29"/>
    </row>
    <row r="34" spans="1:18" s="53" customFormat="1" ht="20.45" customHeight="1" x14ac:dyDescent="0.3">
      <c r="A34" s="149" t="s">
        <v>168</v>
      </c>
      <c r="B34" s="159">
        <v>3766</v>
      </c>
      <c r="C34" s="51">
        <v>1496</v>
      </c>
      <c r="D34" s="94"/>
      <c r="E34" s="94"/>
      <c r="F34" s="94"/>
      <c r="G34" s="94"/>
      <c r="H34" s="94"/>
      <c r="I34" s="94"/>
      <c r="J34" s="94"/>
      <c r="K34" s="94"/>
      <c r="L34" s="155"/>
      <c r="M34" s="156"/>
      <c r="N34" s="156"/>
      <c r="O34" s="29"/>
      <c r="P34" s="29"/>
      <c r="Q34" s="29"/>
      <c r="R34" s="29"/>
    </row>
    <row r="35" spans="1:18" s="53" customFormat="1" ht="20.45" customHeight="1" x14ac:dyDescent="0.3">
      <c r="A35" s="149" t="s">
        <v>169</v>
      </c>
      <c r="B35" s="159">
        <v>5966</v>
      </c>
      <c r="C35" s="51">
        <v>994</v>
      </c>
      <c r="D35" s="94"/>
      <c r="E35" s="94"/>
      <c r="F35" s="94"/>
      <c r="G35" s="94"/>
      <c r="H35" s="94"/>
      <c r="I35" s="94"/>
      <c r="J35" s="94"/>
      <c r="K35" s="94"/>
      <c r="L35" s="155"/>
      <c r="M35" s="156"/>
      <c r="N35" s="156"/>
      <c r="O35" s="29"/>
      <c r="P35" s="29"/>
      <c r="Q35" s="29"/>
      <c r="R35" s="29"/>
    </row>
    <row r="36" spans="1:18" s="206" customFormat="1" ht="54" customHeight="1" x14ac:dyDescent="0.25">
      <c r="A36" s="317" t="s">
        <v>277</v>
      </c>
      <c r="B36" s="318"/>
      <c r="C36" s="318"/>
      <c r="D36" s="318"/>
      <c r="E36" s="318"/>
      <c r="F36" s="151"/>
      <c r="G36" s="151"/>
      <c r="H36" s="151"/>
      <c r="I36" s="151"/>
      <c r="J36" s="151"/>
      <c r="K36" s="151"/>
      <c r="L36" s="152"/>
      <c r="M36" s="153"/>
      <c r="N36" s="153"/>
      <c r="O36" s="153"/>
      <c r="P36" s="153"/>
      <c r="Q36" s="153"/>
      <c r="R36" s="153"/>
    </row>
    <row r="37" spans="1:18" s="256" customFormat="1" ht="18" customHeight="1" x14ac:dyDescent="0.25">
      <c r="A37" s="302" t="s">
        <v>301</v>
      </c>
      <c r="B37" s="303"/>
      <c r="C37" s="303"/>
      <c r="D37" s="303"/>
      <c r="E37" s="303"/>
      <c r="F37" s="224"/>
      <c r="G37" s="224"/>
      <c r="H37" s="224"/>
      <c r="I37" s="224"/>
      <c r="J37" s="224"/>
      <c r="K37" s="224"/>
      <c r="L37" s="255"/>
      <c r="M37" s="224"/>
      <c r="N37" s="224"/>
      <c r="O37" s="224"/>
      <c r="P37" s="224"/>
      <c r="Q37" s="224"/>
      <c r="R37" s="224"/>
    </row>
    <row r="38" spans="1:18" s="256" customFormat="1" ht="18" customHeight="1" x14ac:dyDescent="0.25">
      <c r="A38" s="302" t="s">
        <v>302</v>
      </c>
      <c r="B38" s="303"/>
      <c r="C38" s="303"/>
      <c r="D38" s="303"/>
      <c r="E38" s="303"/>
      <c r="F38" s="224"/>
      <c r="G38" s="224"/>
      <c r="H38" s="224"/>
      <c r="I38" s="224"/>
      <c r="J38" s="224"/>
      <c r="K38" s="224"/>
      <c r="L38" s="255"/>
      <c r="M38" s="224"/>
      <c r="N38" s="224"/>
      <c r="O38" s="224"/>
      <c r="P38" s="224"/>
      <c r="Q38" s="224"/>
      <c r="R38" s="224"/>
    </row>
    <row r="39" spans="1:18" s="256" customFormat="1" ht="18" customHeight="1" x14ac:dyDescent="0.25">
      <c r="A39" s="302" t="s">
        <v>303</v>
      </c>
      <c r="B39" s="303"/>
      <c r="C39" s="303"/>
      <c r="D39" s="303"/>
      <c r="E39" s="303"/>
      <c r="F39" s="224"/>
      <c r="G39" s="224"/>
      <c r="H39" s="224"/>
      <c r="I39" s="224"/>
      <c r="J39" s="224"/>
      <c r="K39" s="224"/>
      <c r="L39" s="255"/>
      <c r="M39" s="224"/>
      <c r="N39" s="224"/>
      <c r="O39" s="224"/>
      <c r="P39" s="224"/>
      <c r="Q39" s="224"/>
      <c r="R39" s="224"/>
    </row>
    <row r="40" spans="1:18" s="148" customFormat="1" ht="21.75" customHeight="1" x14ac:dyDescent="0.25">
      <c r="A40" s="307" t="s">
        <v>184</v>
      </c>
      <c r="B40" s="308"/>
      <c r="C40" s="308"/>
      <c r="D40" s="308"/>
      <c r="E40" s="308"/>
      <c r="F40" s="5"/>
      <c r="G40" s="5"/>
      <c r="H40" s="5"/>
      <c r="I40" s="5"/>
      <c r="J40" s="5"/>
      <c r="K40" s="5"/>
      <c r="L40" s="117"/>
      <c r="M40" s="126"/>
      <c r="N40" s="127"/>
      <c r="O40" s="5"/>
      <c r="P40" s="5"/>
      <c r="Q40" s="5"/>
      <c r="R40" s="5"/>
    </row>
    <row r="41" spans="1:18" x14ac:dyDescent="0.25">
      <c r="A41" s="95"/>
      <c r="B41" s="4"/>
      <c r="C41" s="4"/>
      <c r="D41" s="223"/>
      <c r="E41" s="223"/>
      <c r="F41" s="223"/>
      <c r="G41" s="223"/>
      <c r="H41" s="223"/>
      <c r="I41" s="223"/>
      <c r="J41" s="223"/>
      <c r="K41" s="223"/>
      <c r="L41" s="124"/>
      <c r="M41" s="5"/>
      <c r="N41" s="5"/>
    </row>
    <row r="42" spans="1:18" x14ac:dyDescent="0.25">
      <c r="A42" s="95"/>
      <c r="B42" s="4"/>
      <c r="C42" s="4"/>
      <c r="D42" s="223"/>
      <c r="E42" s="223"/>
      <c r="F42" s="223"/>
      <c r="G42" s="223"/>
      <c r="H42" s="223"/>
      <c r="I42" s="223"/>
      <c r="J42" s="223"/>
      <c r="K42" s="223"/>
      <c r="L42" s="124"/>
      <c r="M42" s="5"/>
      <c r="N42" s="5"/>
    </row>
    <row r="43" spans="1:18" s="135" customFormat="1" ht="30" customHeight="1" x14ac:dyDescent="0.25">
      <c r="A43" s="291" t="s">
        <v>175</v>
      </c>
      <c r="B43" s="292"/>
      <c r="C43" s="292"/>
      <c r="D43" s="292"/>
      <c r="E43" s="292"/>
      <c r="F43" s="292"/>
      <c r="G43" s="131"/>
      <c r="H43" s="131"/>
      <c r="I43" s="131"/>
      <c r="J43" s="131"/>
      <c r="K43" s="131"/>
      <c r="L43" s="132"/>
      <c r="M43" s="133"/>
      <c r="N43" s="134"/>
      <c r="O43" s="131"/>
      <c r="P43" s="131"/>
      <c r="Q43" s="131"/>
      <c r="R43" s="131"/>
    </row>
    <row r="44" spans="1:18" ht="63.75" customHeight="1" x14ac:dyDescent="0.25">
      <c r="A44" s="225" t="s">
        <v>3</v>
      </c>
      <c r="B44" s="71" t="s">
        <v>206</v>
      </c>
      <c r="C44" s="349" t="s">
        <v>205</v>
      </c>
      <c r="D44" s="350"/>
      <c r="E44" s="349" t="s">
        <v>48</v>
      </c>
      <c r="F44" s="350"/>
      <c r="G44" s="6"/>
      <c r="H44" s="6"/>
      <c r="I44" s="6"/>
      <c r="J44" s="6"/>
      <c r="K44" s="6"/>
      <c r="L44" s="7"/>
      <c r="M44" s="9"/>
      <c r="N44" s="10"/>
    </row>
    <row r="45" spans="1:18" ht="30" customHeight="1" x14ac:dyDescent="0.25">
      <c r="A45" s="210" t="s">
        <v>47</v>
      </c>
      <c r="B45" s="211">
        <f>+B46+B47</f>
        <v>290453858</v>
      </c>
      <c r="C45" s="351">
        <f>(C46+C47)</f>
        <v>0</v>
      </c>
      <c r="D45" s="352"/>
      <c r="E45" s="351">
        <f>SUM(E46:F51)</f>
        <v>10037576</v>
      </c>
      <c r="F45" s="352"/>
      <c r="G45" s="6"/>
      <c r="H45" s="6"/>
      <c r="I45" s="6"/>
      <c r="J45" s="6"/>
      <c r="K45" s="6"/>
      <c r="L45" s="7"/>
      <c r="M45" s="9"/>
      <c r="N45" s="10"/>
    </row>
    <row r="46" spans="1:18" s="53" customFormat="1" ht="19.5" customHeight="1" x14ac:dyDescent="0.3">
      <c r="A46" s="103" t="s">
        <v>90</v>
      </c>
      <c r="B46" s="193">
        <v>5682576</v>
      </c>
      <c r="C46" s="357"/>
      <c r="D46" s="358"/>
      <c r="E46" s="357">
        <v>5682576</v>
      </c>
      <c r="F46" s="358"/>
      <c r="G46" s="29"/>
      <c r="H46" s="29"/>
      <c r="I46" s="29"/>
      <c r="J46" s="29"/>
      <c r="K46" s="29"/>
      <c r="L46" s="39"/>
      <c r="M46" s="60"/>
      <c r="N46" s="150"/>
      <c r="O46" s="29"/>
      <c r="P46" s="29"/>
      <c r="Q46" s="29"/>
      <c r="R46" s="29"/>
    </row>
    <row r="47" spans="1:18" s="53" customFormat="1" ht="19.5" customHeight="1" x14ac:dyDescent="0.3">
      <c r="A47" s="103" t="s">
        <v>187</v>
      </c>
      <c r="B47" s="207">
        <f>SUM(B48:B50)</f>
        <v>284771282</v>
      </c>
      <c r="C47" s="351"/>
      <c r="D47" s="352"/>
      <c r="E47" s="208">
        <v>0</v>
      </c>
      <c r="F47" s="209"/>
      <c r="G47" s="29"/>
      <c r="H47" s="29"/>
      <c r="I47" s="29"/>
      <c r="J47" s="29"/>
      <c r="K47" s="29"/>
      <c r="L47" s="39"/>
      <c r="M47" s="60"/>
      <c r="N47" s="150"/>
      <c r="O47" s="29"/>
      <c r="P47" s="29"/>
      <c r="Q47" s="29"/>
      <c r="R47" s="29"/>
    </row>
    <row r="48" spans="1:18" s="53" customFormat="1" ht="19.5" customHeight="1" x14ac:dyDescent="0.3">
      <c r="A48" s="149" t="s">
        <v>280</v>
      </c>
      <c r="B48" s="193">
        <v>15205160</v>
      </c>
      <c r="C48" s="190"/>
      <c r="D48" s="191"/>
      <c r="E48" s="357"/>
      <c r="F48" s="358"/>
      <c r="G48" s="29"/>
      <c r="H48" s="29"/>
      <c r="I48" s="29"/>
      <c r="J48" s="29"/>
      <c r="K48" s="29"/>
      <c r="L48" s="39"/>
      <c r="M48" s="60"/>
      <c r="N48" s="150"/>
      <c r="O48" s="29"/>
      <c r="P48" s="29"/>
      <c r="Q48" s="29"/>
      <c r="R48" s="29"/>
    </row>
    <row r="49" spans="1:18" s="53" customFormat="1" ht="19.5" customHeight="1" x14ac:dyDescent="0.3">
      <c r="A49" s="149" t="s">
        <v>279</v>
      </c>
      <c r="B49" s="193">
        <v>133415146</v>
      </c>
      <c r="C49" s="190"/>
      <c r="D49" s="191"/>
      <c r="E49" s="357"/>
      <c r="F49" s="358"/>
      <c r="G49" s="29"/>
      <c r="H49" s="29"/>
      <c r="I49" s="29"/>
      <c r="J49" s="29"/>
      <c r="K49" s="29"/>
      <c r="L49" s="39"/>
      <c r="M49" s="60"/>
      <c r="N49" s="150"/>
      <c r="O49" s="29"/>
      <c r="P49" s="29"/>
      <c r="Q49" s="29"/>
      <c r="R49" s="29"/>
    </row>
    <row r="50" spans="1:18" s="53" customFormat="1" ht="19.5" customHeight="1" x14ac:dyDescent="0.3">
      <c r="A50" s="149" t="s">
        <v>278</v>
      </c>
      <c r="B50" s="193">
        <v>136150976</v>
      </c>
      <c r="C50" s="190"/>
      <c r="D50" s="191"/>
      <c r="E50" s="228"/>
      <c r="F50" s="229"/>
      <c r="G50" s="29"/>
      <c r="H50" s="29"/>
      <c r="I50" s="29"/>
      <c r="J50" s="29"/>
      <c r="K50" s="29"/>
      <c r="L50" s="39"/>
      <c r="M50" s="60"/>
      <c r="N50" s="150"/>
      <c r="O50" s="29"/>
      <c r="P50" s="29"/>
      <c r="Q50" s="29"/>
      <c r="R50" s="29"/>
    </row>
    <row r="51" spans="1:18" s="53" customFormat="1" ht="19.5" customHeight="1" x14ac:dyDescent="0.3">
      <c r="A51" s="149" t="s">
        <v>186</v>
      </c>
      <c r="B51" s="192"/>
      <c r="C51" s="190">
        <v>0</v>
      </c>
      <c r="D51" s="191"/>
      <c r="E51" s="357">
        <f>4355000000/1000</f>
        <v>4355000</v>
      </c>
      <c r="F51" s="358"/>
      <c r="G51" s="29"/>
      <c r="H51" s="29"/>
      <c r="I51" s="29"/>
      <c r="J51" s="29"/>
      <c r="K51" s="29"/>
      <c r="L51" s="39"/>
      <c r="M51" s="60"/>
      <c r="N51" s="150"/>
      <c r="O51" s="29"/>
      <c r="P51" s="29"/>
      <c r="Q51" s="29"/>
      <c r="R51" s="29"/>
    </row>
    <row r="52" spans="1:18" s="147" customFormat="1" ht="20.100000000000001" customHeight="1" x14ac:dyDescent="0.25">
      <c r="A52" s="371" t="s">
        <v>204</v>
      </c>
      <c r="B52" s="372"/>
      <c r="C52" s="372"/>
      <c r="D52" s="372"/>
      <c r="E52" s="372"/>
      <c r="F52" s="372"/>
      <c r="G52" s="143"/>
      <c r="H52" s="143"/>
      <c r="I52" s="143"/>
      <c r="J52" s="143"/>
      <c r="K52" s="143"/>
      <c r="L52" s="144"/>
      <c r="M52" s="145"/>
      <c r="N52" s="146"/>
      <c r="O52" s="143"/>
      <c r="P52" s="143"/>
      <c r="Q52" s="143"/>
      <c r="R52" s="143"/>
    </row>
    <row r="53" spans="1:18" s="178" customFormat="1" ht="48.75" customHeight="1" x14ac:dyDescent="0.25">
      <c r="A53" s="317" t="s">
        <v>190</v>
      </c>
      <c r="B53" s="318"/>
      <c r="C53" s="318"/>
      <c r="D53" s="318"/>
      <c r="E53" s="318"/>
      <c r="F53" s="318"/>
      <c r="G53" s="174"/>
      <c r="H53" s="174"/>
      <c r="I53" s="174"/>
      <c r="J53" s="174"/>
      <c r="K53" s="174"/>
      <c r="L53" s="175"/>
      <c r="M53" s="176"/>
      <c r="N53" s="177"/>
      <c r="O53" s="174"/>
      <c r="P53" s="174"/>
      <c r="Q53" s="174"/>
      <c r="R53" s="174"/>
    </row>
    <row r="54" spans="1:18" s="147" customFormat="1" ht="20.100000000000001" customHeight="1" x14ac:dyDescent="0.25">
      <c r="A54" s="305" t="s">
        <v>304</v>
      </c>
      <c r="B54" s="306"/>
      <c r="C54" s="306"/>
      <c r="D54" s="306"/>
      <c r="E54" s="306"/>
      <c r="F54" s="306"/>
      <c r="G54" s="143"/>
      <c r="H54" s="143"/>
      <c r="I54" s="143"/>
      <c r="J54" s="143"/>
      <c r="K54" s="143"/>
      <c r="L54" s="144"/>
      <c r="M54" s="145"/>
      <c r="N54" s="146"/>
      <c r="O54" s="143"/>
      <c r="P54" s="143"/>
      <c r="Q54" s="143"/>
      <c r="R54" s="143"/>
    </row>
    <row r="55" spans="1:18" s="148" customFormat="1" ht="31.5" customHeight="1" x14ac:dyDescent="0.25">
      <c r="A55" s="307" t="s">
        <v>185</v>
      </c>
      <c r="B55" s="308"/>
      <c r="C55" s="308"/>
      <c r="D55" s="308"/>
      <c r="E55" s="308"/>
      <c r="F55" s="308"/>
      <c r="G55" s="5"/>
      <c r="H55" s="5"/>
      <c r="I55" s="5"/>
      <c r="J55" s="5"/>
      <c r="K55" s="5"/>
      <c r="L55" s="117"/>
      <c r="M55" s="126"/>
      <c r="N55" s="127"/>
      <c r="O55" s="5"/>
      <c r="P55" s="5"/>
      <c r="Q55" s="5"/>
      <c r="R55" s="5"/>
    </row>
    <row r="56" spans="1:18" x14ac:dyDescent="0.25">
      <c r="A56" s="95"/>
      <c r="B56" s="4"/>
      <c r="C56" s="4"/>
      <c r="D56" s="223"/>
      <c r="E56" s="223"/>
      <c r="F56" s="223"/>
      <c r="G56" s="223"/>
      <c r="H56" s="223"/>
      <c r="I56" s="223"/>
      <c r="J56" s="223"/>
      <c r="K56" s="223"/>
      <c r="L56" s="124"/>
      <c r="M56" s="5"/>
      <c r="N56" s="5"/>
    </row>
    <row r="57" spans="1:18" x14ac:dyDescent="0.25">
      <c r="A57" s="95"/>
      <c r="B57" s="4"/>
      <c r="C57" s="4"/>
      <c r="D57" s="223"/>
      <c r="E57" s="223"/>
      <c r="F57" s="223"/>
      <c r="G57" s="223"/>
      <c r="H57" s="223"/>
      <c r="I57" s="223"/>
      <c r="J57" s="223"/>
      <c r="K57" s="223"/>
      <c r="L57" s="124"/>
      <c r="M57" s="5"/>
      <c r="N57" s="5"/>
    </row>
    <row r="58" spans="1:18" s="135" customFormat="1" ht="24" customHeight="1" x14ac:dyDescent="0.25">
      <c r="A58" s="128" t="s">
        <v>176</v>
      </c>
      <c r="B58" s="129"/>
      <c r="C58" s="130"/>
      <c r="D58" s="130"/>
      <c r="E58" s="130"/>
      <c r="F58" s="131"/>
      <c r="G58" s="131"/>
      <c r="H58" s="131"/>
      <c r="I58" s="131"/>
      <c r="J58" s="131"/>
      <c r="K58" s="131"/>
      <c r="L58" s="132"/>
      <c r="M58" s="133"/>
      <c r="N58" s="134"/>
      <c r="O58" s="131"/>
      <c r="P58" s="131"/>
      <c r="Q58" s="131"/>
      <c r="R58" s="131"/>
    </row>
    <row r="59" spans="1:18" ht="17.25" customHeight="1" x14ac:dyDescent="0.25">
      <c r="A59" s="293" t="s">
        <v>124</v>
      </c>
      <c r="B59" s="295"/>
      <c r="C59" s="35" t="s">
        <v>125</v>
      </c>
      <c r="D59" s="35" t="s">
        <v>112</v>
      </c>
      <c r="E59" s="4"/>
      <c r="F59" s="6"/>
      <c r="G59" s="6"/>
      <c r="H59" s="6"/>
      <c r="I59" s="6"/>
      <c r="J59" s="6"/>
      <c r="K59" s="6"/>
      <c r="L59" s="7"/>
      <c r="M59" s="9"/>
      <c r="N59" s="10"/>
    </row>
    <row r="60" spans="1:18" x14ac:dyDescent="0.25">
      <c r="A60" s="299"/>
      <c r="B60" s="301"/>
      <c r="C60" s="13"/>
      <c r="D60" s="71" t="s">
        <v>150</v>
      </c>
      <c r="E60" s="4"/>
      <c r="F60" s="6"/>
      <c r="G60" s="6"/>
      <c r="H60" s="6"/>
      <c r="I60" s="6"/>
      <c r="J60" s="6"/>
      <c r="K60" s="6"/>
      <c r="L60" s="7"/>
      <c r="M60" s="9"/>
      <c r="N60" s="10"/>
    </row>
    <row r="61" spans="1:18" ht="21" customHeight="1" x14ac:dyDescent="0.25">
      <c r="A61" s="222"/>
      <c r="B61" s="223"/>
      <c r="C61" s="4"/>
      <c r="D61" s="4"/>
      <c r="E61" s="4"/>
      <c r="F61" s="6"/>
      <c r="G61" s="6"/>
      <c r="H61" s="6"/>
      <c r="I61" s="6"/>
      <c r="J61" s="6"/>
      <c r="K61" s="6"/>
      <c r="L61" s="7"/>
      <c r="M61" s="9"/>
      <c r="N61" s="10"/>
    </row>
    <row r="62" spans="1:18" ht="33.75" customHeight="1" x14ac:dyDescent="0.25">
      <c r="A62" s="225" t="s">
        <v>3</v>
      </c>
      <c r="B62" s="315" t="s">
        <v>207</v>
      </c>
      <c r="C62" s="315"/>
      <c r="D62" s="315" t="s">
        <v>208</v>
      </c>
      <c r="E62" s="315"/>
      <c r="F62" s="6"/>
      <c r="G62" s="6"/>
      <c r="H62" s="6"/>
      <c r="I62" s="6"/>
      <c r="J62" s="6"/>
      <c r="K62" s="6"/>
      <c r="L62" s="7"/>
      <c r="M62" s="9"/>
      <c r="N62" s="10"/>
    </row>
    <row r="63" spans="1:18" ht="24" customHeight="1" x14ac:dyDescent="0.25">
      <c r="A63" s="34" t="s">
        <v>49</v>
      </c>
      <c r="B63" s="361">
        <v>1485503965.053</v>
      </c>
      <c r="C63" s="361"/>
      <c r="D63" s="361">
        <v>294645131.88300002</v>
      </c>
      <c r="E63" s="361"/>
      <c r="F63" s="6"/>
      <c r="G63" s="6"/>
      <c r="H63" s="6"/>
      <c r="I63" s="6"/>
      <c r="J63" s="6"/>
      <c r="K63" s="6"/>
      <c r="L63" s="7"/>
      <c r="M63" s="9"/>
      <c r="N63" s="10"/>
    </row>
    <row r="64" spans="1:18" x14ac:dyDescent="0.25">
      <c r="A64" s="8"/>
      <c r="B64" s="6"/>
      <c r="C64" s="6"/>
      <c r="D64" s="6"/>
      <c r="E64" s="6"/>
      <c r="F64" s="6"/>
      <c r="G64" s="6"/>
      <c r="H64" s="6"/>
      <c r="I64" s="6"/>
      <c r="J64" s="6"/>
      <c r="K64" s="6"/>
      <c r="L64" s="7"/>
    </row>
    <row r="65" spans="1:18" s="5" customFormat="1" ht="37.5" customHeight="1" x14ac:dyDescent="0.25">
      <c r="A65" s="293" t="s">
        <v>191</v>
      </c>
      <c r="B65" s="294"/>
      <c r="C65" s="294"/>
      <c r="D65" s="294"/>
      <c r="E65" s="295"/>
      <c r="L65" s="117"/>
      <c r="M65" s="126"/>
      <c r="N65" s="127"/>
    </row>
    <row r="66" spans="1:18" s="5" customFormat="1" ht="41.25" customHeight="1" x14ac:dyDescent="0.25">
      <c r="A66" s="283" t="s">
        <v>281</v>
      </c>
      <c r="B66" s="284"/>
      <c r="C66" s="284"/>
      <c r="D66" s="284"/>
      <c r="E66" s="285"/>
      <c r="L66" s="117"/>
      <c r="M66" s="126"/>
      <c r="N66" s="127"/>
    </row>
    <row r="67" spans="1:18" s="72" customFormat="1" ht="20.100000000000001" customHeight="1" x14ac:dyDescent="0.25">
      <c r="A67" s="305" t="s">
        <v>305</v>
      </c>
      <c r="B67" s="306"/>
      <c r="C67" s="306"/>
      <c r="D67" s="306"/>
      <c r="E67" s="369"/>
      <c r="L67" s="232"/>
      <c r="M67" s="141"/>
      <c r="N67" s="142"/>
    </row>
    <row r="68" spans="1:18" s="72" customFormat="1" ht="20.100000000000001" customHeight="1" x14ac:dyDescent="0.25">
      <c r="A68" s="379" t="s">
        <v>181</v>
      </c>
      <c r="B68" s="380"/>
      <c r="C68" s="380"/>
      <c r="D68" s="380"/>
      <c r="E68" s="381"/>
      <c r="L68" s="232"/>
      <c r="M68" s="141"/>
      <c r="N68" s="142"/>
    </row>
    <row r="69" spans="1:18" ht="20.25" customHeight="1" x14ac:dyDescent="0.25">
      <c r="A69" s="273" t="s">
        <v>174</v>
      </c>
      <c r="B69" s="274"/>
      <c r="C69" s="274"/>
      <c r="D69" s="274"/>
      <c r="E69" s="274"/>
      <c r="F69" s="6"/>
      <c r="G69" s="6"/>
      <c r="H69" s="6"/>
      <c r="I69" s="6"/>
      <c r="J69" s="6"/>
      <c r="K69" s="6"/>
      <c r="L69" s="7"/>
      <c r="M69" s="9"/>
      <c r="N69" s="10"/>
    </row>
    <row r="70" spans="1:18" x14ac:dyDescent="0.25">
      <c r="A70" s="95"/>
      <c r="B70" s="4"/>
      <c r="C70" s="4"/>
      <c r="D70" s="223"/>
      <c r="E70" s="223"/>
      <c r="F70" s="223"/>
      <c r="G70" s="223"/>
      <c r="H70" s="223"/>
      <c r="I70" s="223"/>
      <c r="J70" s="223"/>
      <c r="K70" s="223"/>
      <c r="L70" s="124"/>
      <c r="M70" s="5"/>
      <c r="N70" s="5"/>
    </row>
    <row r="71" spans="1:18" x14ac:dyDescent="0.25">
      <c r="A71" s="95"/>
      <c r="B71" s="4"/>
      <c r="C71" s="4"/>
      <c r="D71" s="223"/>
      <c r="E71" s="223"/>
      <c r="F71" s="223"/>
      <c r="G71" s="223"/>
      <c r="H71" s="223"/>
      <c r="I71" s="223"/>
      <c r="J71" s="223"/>
      <c r="K71" s="223"/>
      <c r="L71" s="124"/>
      <c r="M71" s="5"/>
      <c r="N71" s="5"/>
    </row>
    <row r="72" spans="1:18" s="135" customFormat="1" ht="20.25" customHeight="1" x14ac:dyDescent="0.25">
      <c r="A72" s="353" t="s">
        <v>179</v>
      </c>
      <c r="B72" s="354"/>
      <c r="C72" s="354"/>
      <c r="D72" s="354"/>
      <c r="E72" s="354"/>
      <c r="F72" s="131"/>
      <c r="G72" s="131"/>
      <c r="H72" s="131"/>
      <c r="I72" s="131"/>
      <c r="J72" s="131"/>
      <c r="K72" s="131"/>
      <c r="L72" s="132"/>
      <c r="M72" s="133"/>
      <c r="N72" s="134"/>
      <c r="O72" s="131"/>
      <c r="P72" s="131"/>
      <c r="Q72" s="131"/>
      <c r="R72" s="131"/>
    </row>
    <row r="73" spans="1:18" ht="69" x14ac:dyDescent="0.3">
      <c r="A73" s="36" t="s">
        <v>113</v>
      </c>
      <c r="B73" s="35" t="s">
        <v>111</v>
      </c>
      <c r="C73" s="35" t="s">
        <v>112</v>
      </c>
      <c r="D73" s="216" t="s">
        <v>129</v>
      </c>
      <c r="E73" s="216" t="s">
        <v>131</v>
      </c>
      <c r="F73" s="29"/>
      <c r="G73" s="6"/>
      <c r="H73" s="6"/>
      <c r="I73" s="6"/>
      <c r="J73" s="6"/>
      <c r="K73" s="6"/>
      <c r="L73" s="7"/>
      <c r="M73" s="9"/>
      <c r="N73" s="10"/>
    </row>
    <row r="74" spans="1:18" s="111" customFormat="1" ht="35.25" customHeight="1" x14ac:dyDescent="0.25">
      <c r="A74" s="104" t="s">
        <v>104</v>
      </c>
      <c r="B74" s="105"/>
      <c r="C74" s="106" t="s">
        <v>112</v>
      </c>
      <c r="D74" s="105"/>
      <c r="E74" s="105"/>
      <c r="F74" s="107"/>
      <c r="G74" s="107"/>
      <c r="H74" s="107"/>
      <c r="I74" s="107"/>
      <c r="J74" s="107"/>
      <c r="K74" s="107"/>
      <c r="L74" s="108"/>
      <c r="M74" s="109"/>
      <c r="N74" s="110"/>
      <c r="O74" s="107"/>
      <c r="P74" s="107"/>
      <c r="Q74" s="107"/>
      <c r="R74" s="107"/>
    </row>
    <row r="75" spans="1:18" s="111" customFormat="1" ht="35.25" customHeight="1" x14ac:dyDescent="0.25">
      <c r="A75" s="104" t="s">
        <v>105</v>
      </c>
      <c r="B75" s="105"/>
      <c r="C75" s="106" t="s">
        <v>112</v>
      </c>
      <c r="D75" s="105"/>
      <c r="E75" s="105"/>
      <c r="F75" s="107"/>
      <c r="G75" s="107"/>
      <c r="H75" s="107"/>
      <c r="I75" s="107"/>
      <c r="J75" s="107"/>
      <c r="K75" s="107"/>
      <c r="L75" s="108"/>
      <c r="M75" s="109"/>
      <c r="N75" s="110"/>
      <c r="O75" s="107"/>
      <c r="P75" s="107"/>
      <c r="Q75" s="107"/>
      <c r="R75" s="107"/>
    </row>
    <row r="76" spans="1:18" s="111" customFormat="1" ht="35.25" customHeight="1" x14ac:dyDescent="0.25">
      <c r="A76" s="104" t="s">
        <v>106</v>
      </c>
      <c r="B76" s="105"/>
      <c r="C76" s="106" t="s">
        <v>112</v>
      </c>
      <c r="D76" s="105"/>
      <c r="E76" s="105"/>
      <c r="F76" s="107"/>
      <c r="G76" s="107"/>
      <c r="H76" s="107"/>
      <c r="I76" s="107"/>
      <c r="J76" s="107"/>
      <c r="K76" s="107"/>
      <c r="L76" s="108"/>
      <c r="M76" s="109"/>
      <c r="N76" s="110"/>
      <c r="O76" s="107"/>
      <c r="P76" s="107"/>
      <c r="Q76" s="107"/>
      <c r="R76" s="107"/>
    </row>
    <row r="77" spans="1:18" s="111" customFormat="1" ht="35.25" customHeight="1" x14ac:dyDescent="0.25">
      <c r="A77" s="104" t="s">
        <v>107</v>
      </c>
      <c r="B77" s="105"/>
      <c r="C77" s="106" t="s">
        <v>112</v>
      </c>
      <c r="D77" s="105"/>
      <c r="E77" s="105"/>
      <c r="F77" s="107"/>
      <c r="G77" s="107"/>
      <c r="H77" s="107"/>
      <c r="I77" s="107"/>
      <c r="J77" s="107"/>
      <c r="K77" s="107"/>
      <c r="L77" s="108"/>
      <c r="M77" s="109"/>
      <c r="N77" s="110"/>
      <c r="O77" s="107"/>
      <c r="P77" s="107"/>
      <c r="Q77" s="107"/>
      <c r="R77" s="107"/>
    </row>
    <row r="78" spans="1:18" s="72" customFormat="1" ht="20.100000000000001" customHeight="1" x14ac:dyDescent="0.25">
      <c r="A78" s="382" t="s">
        <v>180</v>
      </c>
      <c r="B78" s="383"/>
      <c r="C78" s="383"/>
      <c r="D78" s="383"/>
      <c r="E78" s="383"/>
      <c r="L78" s="232"/>
      <c r="M78" s="141"/>
      <c r="N78" s="142"/>
    </row>
    <row r="79" spans="1:18" ht="20.25" customHeight="1" x14ac:dyDescent="0.25">
      <c r="A79" s="273" t="s">
        <v>193</v>
      </c>
      <c r="B79" s="274"/>
      <c r="C79" s="274"/>
      <c r="D79" s="274"/>
      <c r="E79" s="274"/>
      <c r="F79" s="6"/>
      <c r="G79" s="6"/>
      <c r="H79" s="6"/>
      <c r="I79" s="6"/>
      <c r="J79" s="6"/>
      <c r="K79" s="6"/>
      <c r="L79" s="7"/>
      <c r="M79" s="9"/>
      <c r="N79" s="10"/>
    </row>
    <row r="80" spans="1:18" x14ac:dyDescent="0.25">
      <c r="A80" s="95"/>
      <c r="B80" s="4"/>
      <c r="C80" s="4"/>
      <c r="D80" s="223"/>
      <c r="E80" s="223"/>
      <c r="F80" s="223"/>
      <c r="G80" s="223"/>
      <c r="H80" s="223"/>
      <c r="I80" s="223"/>
      <c r="J80" s="223"/>
      <c r="K80" s="223"/>
      <c r="L80" s="124"/>
      <c r="M80" s="5"/>
      <c r="N80" s="5"/>
    </row>
    <row r="81" spans="1:18" x14ac:dyDescent="0.25">
      <c r="A81" s="95"/>
      <c r="B81" s="4"/>
      <c r="C81" s="4"/>
      <c r="D81" s="223"/>
      <c r="E81" s="223"/>
      <c r="F81" s="223"/>
      <c r="G81" s="223"/>
      <c r="H81" s="223"/>
      <c r="I81" s="223"/>
      <c r="J81" s="223"/>
      <c r="K81" s="223"/>
      <c r="L81" s="124"/>
      <c r="M81" s="5"/>
      <c r="N81" s="5"/>
    </row>
    <row r="82" spans="1:18" ht="20.25" customHeight="1" x14ac:dyDescent="0.3">
      <c r="A82" s="355" t="s">
        <v>182</v>
      </c>
      <c r="B82" s="356"/>
      <c r="C82" s="356"/>
      <c r="D82" s="356"/>
      <c r="E82" s="356"/>
      <c r="F82" s="29"/>
      <c r="G82" s="29"/>
      <c r="H82" s="29"/>
      <c r="I82" s="6"/>
      <c r="J82" s="6"/>
      <c r="K82" s="6"/>
      <c r="L82" s="7"/>
      <c r="M82" s="9"/>
      <c r="N82" s="10"/>
    </row>
    <row r="83" spans="1:18" ht="20.25" customHeight="1" x14ac:dyDescent="0.3">
      <c r="A83" s="243" t="s">
        <v>183</v>
      </c>
      <c r="B83" s="373">
        <f>86444487000/1000</f>
        <v>86444487</v>
      </c>
      <c r="C83" s="374"/>
      <c r="D83" s="37"/>
      <c r="E83" s="29"/>
      <c r="F83" s="29"/>
      <c r="G83" s="29"/>
      <c r="H83" s="29"/>
      <c r="I83" s="6"/>
      <c r="J83" s="6"/>
      <c r="K83" s="6"/>
      <c r="L83" s="7"/>
      <c r="M83" s="9"/>
      <c r="N83" s="10"/>
    </row>
    <row r="84" spans="1:18" s="260" customFormat="1" ht="20.25" customHeight="1" x14ac:dyDescent="0.25">
      <c r="A84" s="309" t="s">
        <v>306</v>
      </c>
      <c r="B84" s="310"/>
      <c r="C84" s="310"/>
      <c r="D84" s="310"/>
      <c r="E84" s="310"/>
      <c r="F84" s="33"/>
      <c r="G84" s="33"/>
      <c r="H84" s="33"/>
      <c r="I84" s="4"/>
      <c r="J84" s="4"/>
      <c r="K84" s="4"/>
      <c r="L84" s="257"/>
      <c r="M84" s="258"/>
      <c r="N84" s="259"/>
      <c r="O84" s="4"/>
      <c r="P84" s="4"/>
      <c r="Q84" s="4"/>
      <c r="R84" s="4"/>
    </row>
    <row r="85" spans="1:18" ht="20.25" customHeight="1" x14ac:dyDescent="0.3">
      <c r="A85" s="213" t="s">
        <v>282</v>
      </c>
      <c r="B85" s="214"/>
      <c r="C85" s="214"/>
      <c r="D85" s="214"/>
      <c r="E85" s="214"/>
      <c r="F85" s="29"/>
      <c r="G85" s="29"/>
      <c r="H85" s="29"/>
      <c r="I85" s="6"/>
      <c r="J85" s="6"/>
      <c r="K85" s="6"/>
      <c r="L85" s="7"/>
      <c r="M85" s="9"/>
      <c r="N85" s="10"/>
    </row>
    <row r="86" spans="1:18" ht="20.25" customHeight="1" x14ac:dyDescent="0.3">
      <c r="A86" s="213" t="s">
        <v>285</v>
      </c>
      <c r="B86" s="214" t="s">
        <v>283</v>
      </c>
      <c r="C86" s="214"/>
      <c r="D86" s="214"/>
      <c r="E86" s="214"/>
      <c r="F86" s="29"/>
      <c r="G86" s="29"/>
      <c r="H86" s="29"/>
      <c r="I86" s="6"/>
      <c r="J86" s="6"/>
      <c r="K86" s="6"/>
      <c r="L86" s="7"/>
      <c r="M86" s="9"/>
      <c r="N86" s="10"/>
    </row>
    <row r="87" spans="1:18" ht="20.25" customHeight="1" x14ac:dyDescent="0.3">
      <c r="A87" s="213" t="s">
        <v>284</v>
      </c>
      <c r="B87" s="214" t="s">
        <v>287</v>
      </c>
      <c r="C87" s="214"/>
      <c r="D87" s="214"/>
      <c r="E87" s="214"/>
      <c r="F87" s="29"/>
      <c r="G87" s="29"/>
      <c r="H87" s="29"/>
      <c r="I87" s="6"/>
      <c r="J87" s="6"/>
      <c r="K87" s="6"/>
      <c r="L87" s="7"/>
      <c r="M87" s="9"/>
      <c r="N87" s="10"/>
    </row>
    <row r="88" spans="1:18" ht="20.25" customHeight="1" x14ac:dyDescent="0.3">
      <c r="A88" s="213" t="s">
        <v>286</v>
      </c>
      <c r="B88" s="214" t="s">
        <v>287</v>
      </c>
      <c r="C88" s="214"/>
      <c r="D88" s="214"/>
      <c r="E88" s="214"/>
      <c r="F88" s="29"/>
      <c r="G88" s="29"/>
      <c r="H88" s="29"/>
      <c r="I88" s="6"/>
      <c r="J88" s="6"/>
      <c r="K88" s="6"/>
      <c r="L88" s="7"/>
      <c r="M88" s="9"/>
      <c r="N88" s="10"/>
    </row>
    <row r="89" spans="1:18" ht="20.25" customHeight="1" x14ac:dyDescent="0.25">
      <c r="A89" s="273" t="s">
        <v>192</v>
      </c>
      <c r="B89" s="274"/>
      <c r="C89" s="274"/>
      <c r="D89" s="274"/>
      <c r="E89" s="274"/>
      <c r="F89" s="6"/>
      <c r="G89" s="6"/>
      <c r="H89" s="6"/>
      <c r="I89" s="6"/>
      <c r="J89" s="6"/>
      <c r="K89" s="6"/>
      <c r="L89" s="7"/>
      <c r="M89" s="9"/>
      <c r="N89" s="10"/>
    </row>
    <row r="90" spans="1:18" x14ac:dyDescent="0.25">
      <c r="A90" s="95"/>
      <c r="B90" s="4"/>
      <c r="C90" s="4"/>
      <c r="D90" s="223"/>
      <c r="E90" s="223"/>
      <c r="F90" s="223"/>
      <c r="G90" s="223"/>
      <c r="H90" s="223"/>
      <c r="I90" s="223"/>
      <c r="J90" s="223"/>
      <c r="K90" s="223"/>
      <c r="L90" s="124"/>
      <c r="M90" s="5"/>
      <c r="N90" s="5"/>
    </row>
    <row r="91" spans="1:18" x14ac:dyDescent="0.25">
      <c r="A91" s="95"/>
      <c r="B91" s="4"/>
      <c r="C91" s="4"/>
      <c r="D91" s="223"/>
      <c r="E91" s="223"/>
      <c r="F91" s="223"/>
      <c r="G91" s="223"/>
      <c r="H91" s="223"/>
      <c r="I91" s="223"/>
      <c r="J91" s="223"/>
      <c r="K91" s="223"/>
      <c r="L91" s="124"/>
      <c r="M91" s="5"/>
      <c r="N91" s="5"/>
    </row>
    <row r="92" spans="1:18" ht="20.25" customHeight="1" x14ac:dyDescent="0.3">
      <c r="A92" s="291" t="s">
        <v>194</v>
      </c>
      <c r="B92" s="292"/>
      <c r="C92" s="292"/>
      <c r="D92" s="292"/>
      <c r="E92" s="292"/>
      <c r="F92" s="29"/>
      <c r="G92" s="29"/>
      <c r="H92" s="29"/>
      <c r="I92" s="6"/>
      <c r="J92" s="6"/>
      <c r="K92" s="6"/>
      <c r="L92" s="7"/>
      <c r="M92" s="9"/>
      <c r="N92" s="10"/>
    </row>
    <row r="93" spans="1:18" ht="20.25" customHeight="1" x14ac:dyDescent="0.25">
      <c r="A93" s="321" t="s">
        <v>0</v>
      </c>
      <c r="B93" s="315" t="s">
        <v>30</v>
      </c>
      <c r="C93" s="315" t="s">
        <v>31</v>
      </c>
      <c r="D93" s="315" t="s">
        <v>35</v>
      </c>
      <c r="E93" s="315" t="s">
        <v>36</v>
      </c>
      <c r="F93" s="315" t="s">
        <v>37</v>
      </c>
      <c r="G93" s="315" t="s">
        <v>38</v>
      </c>
      <c r="H93" s="315" t="s">
        <v>39</v>
      </c>
      <c r="I93" s="6"/>
      <c r="J93" s="6"/>
      <c r="K93" s="6"/>
      <c r="L93" s="7"/>
      <c r="M93" s="9"/>
      <c r="N93" s="10"/>
    </row>
    <row r="94" spans="1:18" ht="20.25" customHeight="1" x14ac:dyDescent="0.25">
      <c r="A94" s="321"/>
      <c r="B94" s="315"/>
      <c r="C94" s="315"/>
      <c r="D94" s="315"/>
      <c r="E94" s="315"/>
      <c r="F94" s="315"/>
      <c r="G94" s="315"/>
      <c r="H94" s="315"/>
      <c r="I94" s="6"/>
      <c r="J94" s="6"/>
      <c r="K94" s="6"/>
      <c r="L94" s="7"/>
      <c r="M94" s="9"/>
      <c r="N94" s="10"/>
    </row>
    <row r="95" spans="1:18" ht="27.75" customHeight="1" x14ac:dyDescent="0.25">
      <c r="A95" s="321"/>
      <c r="B95" s="315"/>
      <c r="C95" s="315"/>
      <c r="D95" s="315"/>
      <c r="E95" s="315"/>
      <c r="F95" s="315"/>
      <c r="G95" s="315"/>
      <c r="H95" s="315"/>
      <c r="I95" s="6"/>
      <c r="J95" s="6"/>
      <c r="K95" s="6"/>
      <c r="L95" s="7"/>
      <c r="M95" s="9"/>
      <c r="N95" s="10"/>
    </row>
    <row r="96" spans="1:18" ht="20.25" customHeight="1" x14ac:dyDescent="0.25">
      <c r="A96" s="103" t="s">
        <v>32</v>
      </c>
      <c r="B96" s="67">
        <f>11780599306/1000</f>
        <v>11780599.306</v>
      </c>
      <c r="C96" s="67">
        <f>(6000000000+6139783483)/1000</f>
        <v>12139783.482999999</v>
      </c>
      <c r="D96" s="67">
        <f>5660937781.72/1000</f>
        <v>5660937.7817200003</v>
      </c>
      <c r="E96" s="67">
        <f>SUM(E97:E98)</f>
        <v>15000000</v>
      </c>
      <c r="F96" s="67">
        <f t="shared" ref="F96:H96" si="0">SUM(F97:F98)</f>
        <v>15000000</v>
      </c>
      <c r="G96" s="67">
        <f t="shared" si="0"/>
        <v>15000000</v>
      </c>
      <c r="H96" s="67">
        <f t="shared" si="0"/>
        <v>15000000</v>
      </c>
      <c r="I96" s="6"/>
      <c r="J96" s="6"/>
      <c r="K96" s="6"/>
      <c r="L96" s="7"/>
      <c r="M96" s="9"/>
      <c r="N96" s="10"/>
    </row>
    <row r="97" spans="1:18" ht="20.25" customHeight="1" x14ac:dyDescent="0.25">
      <c r="A97" s="104" t="s">
        <v>33</v>
      </c>
      <c r="B97" s="67">
        <f>(11780599306-63306049.36)/1000</f>
        <v>11717293.25664</v>
      </c>
      <c r="C97" s="67">
        <f>(C96-B98)</f>
        <v>12076477.433639999</v>
      </c>
      <c r="D97" s="67">
        <f>(D96-C98)</f>
        <v>5597631.7323600007</v>
      </c>
      <c r="E97" s="67">
        <v>14000000</v>
      </c>
      <c r="F97" s="67">
        <v>14000000</v>
      </c>
      <c r="G97" s="67">
        <v>14000000</v>
      </c>
      <c r="H97" s="67">
        <v>14000000</v>
      </c>
      <c r="I97" s="6"/>
      <c r="J97" s="6"/>
      <c r="K97" s="6"/>
      <c r="L97" s="7"/>
      <c r="M97" s="9"/>
      <c r="N97" s="10"/>
    </row>
    <row r="98" spans="1:18" ht="20.25" customHeight="1" x14ac:dyDescent="0.25">
      <c r="A98" s="104" t="s">
        <v>34</v>
      </c>
      <c r="B98" s="67">
        <f>63306049.36/1000</f>
        <v>63306.049359999997</v>
      </c>
      <c r="C98" s="67">
        <f>63306049.36/1000</f>
        <v>63306.049359999997</v>
      </c>
      <c r="D98" s="67">
        <f>63306049.36/1000</f>
        <v>63306.049359999997</v>
      </c>
      <c r="E98" s="67">
        <v>1000000</v>
      </c>
      <c r="F98" s="67">
        <v>1000000</v>
      </c>
      <c r="G98" s="67">
        <v>1000000</v>
      </c>
      <c r="H98" s="67">
        <v>1000000</v>
      </c>
      <c r="I98" s="4"/>
      <c r="J98" s="4"/>
      <c r="K98" s="4"/>
      <c r="L98" s="7"/>
      <c r="M98" s="6"/>
      <c r="N98" s="6"/>
    </row>
    <row r="99" spans="1:18" ht="20.25" customHeight="1" x14ac:dyDescent="0.25">
      <c r="A99" s="218" t="s">
        <v>40</v>
      </c>
      <c r="B99" s="219"/>
      <c r="C99" s="219"/>
      <c r="D99" s="219"/>
      <c r="E99" s="219"/>
      <c r="F99" s="219"/>
      <c r="G99" s="219"/>
      <c r="H99" s="219"/>
      <c r="I99" s="6"/>
      <c r="J99" s="6"/>
      <c r="K99" s="6"/>
      <c r="L99" s="7"/>
      <c r="M99" s="6"/>
      <c r="N99" s="6"/>
    </row>
    <row r="100" spans="1:18" s="179" customFormat="1" ht="42" customHeight="1" x14ac:dyDescent="0.25">
      <c r="A100" s="283" t="s">
        <v>288</v>
      </c>
      <c r="B100" s="284"/>
      <c r="C100" s="284"/>
      <c r="D100" s="284"/>
      <c r="E100" s="284"/>
      <c r="F100" s="284"/>
      <c r="G100" s="284"/>
      <c r="H100" s="284"/>
      <c r="I100" s="212"/>
      <c r="J100" s="212"/>
      <c r="K100" s="212"/>
      <c r="L100" s="189"/>
      <c r="M100" s="125"/>
      <c r="N100" s="125"/>
      <c r="O100" s="125"/>
      <c r="P100" s="125"/>
      <c r="Q100" s="125"/>
      <c r="R100" s="125"/>
    </row>
    <row r="101" spans="1:18" ht="20.25" customHeight="1" x14ac:dyDescent="0.25">
      <c r="A101" s="273" t="s">
        <v>193</v>
      </c>
      <c r="B101" s="274"/>
      <c r="C101" s="274"/>
      <c r="D101" s="274"/>
      <c r="E101" s="274"/>
      <c r="F101" s="6"/>
      <c r="G101" s="6"/>
      <c r="H101" s="6"/>
      <c r="I101" s="6"/>
      <c r="J101" s="6"/>
      <c r="K101" s="6"/>
      <c r="L101" s="7"/>
      <c r="M101" s="9"/>
      <c r="N101" s="10"/>
    </row>
    <row r="102" spans="1:18" ht="20.25" customHeight="1" x14ac:dyDescent="0.25">
      <c r="A102" s="14"/>
      <c r="B102" s="6"/>
      <c r="C102" s="6"/>
      <c r="D102" s="6"/>
      <c r="E102" s="6"/>
      <c r="F102" s="6"/>
      <c r="G102" s="6"/>
      <c r="H102" s="6"/>
      <c r="I102" s="6"/>
      <c r="J102" s="6"/>
      <c r="K102" s="6"/>
      <c r="L102" s="7"/>
      <c r="M102" s="6"/>
      <c r="N102" s="6"/>
    </row>
    <row r="103" spans="1:18" ht="20.25" customHeight="1" x14ac:dyDescent="0.25">
      <c r="A103" s="14"/>
      <c r="B103" s="6"/>
      <c r="C103" s="6"/>
      <c r="D103" s="6"/>
      <c r="E103" s="6"/>
      <c r="F103" s="6"/>
      <c r="G103" s="6"/>
      <c r="H103" s="6"/>
      <c r="I103" s="6"/>
      <c r="J103" s="6"/>
      <c r="K103" s="6"/>
      <c r="L103" s="7"/>
      <c r="M103" s="6"/>
      <c r="N103" s="6"/>
    </row>
    <row r="104" spans="1:18" s="135" customFormat="1" ht="20.25" customHeight="1" x14ac:dyDescent="0.25">
      <c r="A104" s="291" t="s">
        <v>197</v>
      </c>
      <c r="B104" s="292"/>
      <c r="C104" s="292"/>
      <c r="D104" s="292"/>
      <c r="E104" s="292"/>
      <c r="F104" s="292"/>
      <c r="G104" s="131"/>
      <c r="H104" s="131"/>
      <c r="I104" s="131"/>
      <c r="J104" s="131"/>
      <c r="K104" s="131"/>
      <c r="L104" s="132"/>
      <c r="M104" s="131"/>
      <c r="N104" s="131"/>
      <c r="O104" s="131"/>
      <c r="P104" s="131"/>
      <c r="Q104" s="131"/>
      <c r="R104" s="131"/>
    </row>
    <row r="105" spans="1:18" ht="69.75" customHeight="1" x14ac:dyDescent="0.25">
      <c r="A105" s="225" t="s">
        <v>0</v>
      </c>
      <c r="B105" s="216" t="s">
        <v>14</v>
      </c>
      <c r="C105" s="216" t="s">
        <v>15</v>
      </c>
      <c r="D105" s="216" t="s">
        <v>16</v>
      </c>
      <c r="E105" s="216" t="s">
        <v>17</v>
      </c>
      <c r="F105" s="216" t="s">
        <v>18</v>
      </c>
      <c r="G105" s="216" t="s">
        <v>103</v>
      </c>
      <c r="H105" s="15"/>
      <c r="I105" s="6"/>
      <c r="J105" s="6"/>
      <c r="K105" s="6"/>
      <c r="L105" s="7"/>
      <c r="M105" s="6"/>
      <c r="N105" s="6"/>
    </row>
    <row r="106" spans="1:18" ht="20.25" customHeight="1" x14ac:dyDescent="0.3">
      <c r="A106" s="34" t="s">
        <v>19</v>
      </c>
      <c r="B106" s="216">
        <v>0</v>
      </c>
      <c r="C106" s="112">
        <v>0</v>
      </c>
      <c r="D106" s="112">
        <v>0</v>
      </c>
      <c r="E106" s="112">
        <v>0</v>
      </c>
      <c r="F106" s="112">
        <v>0</v>
      </c>
      <c r="G106" s="113">
        <v>0</v>
      </c>
      <c r="H106" s="6"/>
      <c r="I106" s="6"/>
      <c r="J106" s="6"/>
      <c r="K106" s="6"/>
      <c r="L106" s="7"/>
      <c r="M106" s="6"/>
      <c r="N106" s="6"/>
    </row>
    <row r="107" spans="1:18" ht="20.25" customHeight="1" x14ac:dyDescent="0.25">
      <c r="A107" s="11" t="s">
        <v>5</v>
      </c>
      <c r="B107" s="114">
        <v>0</v>
      </c>
      <c r="C107" s="114">
        <v>0</v>
      </c>
      <c r="D107" s="114">
        <v>0</v>
      </c>
      <c r="E107" s="114">
        <v>0</v>
      </c>
      <c r="F107" s="114">
        <v>0</v>
      </c>
      <c r="G107" s="217">
        <v>0</v>
      </c>
      <c r="H107" s="6"/>
      <c r="I107" s="6"/>
      <c r="J107" s="6"/>
      <c r="K107" s="6"/>
      <c r="L107" s="7"/>
      <c r="M107" s="6"/>
      <c r="N107" s="6"/>
    </row>
    <row r="108" spans="1:18" ht="20.25" customHeight="1" x14ac:dyDescent="0.25">
      <c r="A108" s="11" t="s">
        <v>20</v>
      </c>
      <c r="B108" s="114">
        <v>0</v>
      </c>
      <c r="C108" s="114">
        <v>0</v>
      </c>
      <c r="D108" s="114">
        <v>0</v>
      </c>
      <c r="E108" s="114">
        <v>0</v>
      </c>
      <c r="F108" s="114">
        <v>0</v>
      </c>
      <c r="G108" s="217">
        <v>0</v>
      </c>
      <c r="H108" s="6"/>
      <c r="I108" s="6"/>
      <c r="J108" s="6"/>
      <c r="K108" s="6"/>
      <c r="L108" s="7"/>
      <c r="M108" s="6"/>
      <c r="N108" s="6"/>
    </row>
    <row r="109" spans="1:18" ht="20.25" customHeight="1" x14ac:dyDescent="0.25">
      <c r="A109" s="11" t="s">
        <v>21</v>
      </c>
      <c r="B109" s="114">
        <v>0</v>
      </c>
      <c r="C109" s="114">
        <v>0</v>
      </c>
      <c r="D109" s="114">
        <v>0</v>
      </c>
      <c r="E109" s="114">
        <v>0</v>
      </c>
      <c r="F109" s="114">
        <v>0</v>
      </c>
      <c r="G109" s="217">
        <v>0</v>
      </c>
      <c r="H109" s="6"/>
      <c r="I109" s="6"/>
      <c r="J109" s="6"/>
      <c r="K109" s="6"/>
      <c r="L109" s="7"/>
      <c r="M109" s="6"/>
      <c r="N109" s="6"/>
    </row>
    <row r="110" spans="1:18" ht="20.25" customHeight="1" x14ac:dyDescent="0.25">
      <c r="A110" s="11" t="s">
        <v>22</v>
      </c>
      <c r="B110" s="114">
        <v>0</v>
      </c>
      <c r="C110" s="114">
        <v>0</v>
      </c>
      <c r="D110" s="114">
        <v>0</v>
      </c>
      <c r="E110" s="114">
        <v>0</v>
      </c>
      <c r="F110" s="114">
        <v>0</v>
      </c>
      <c r="G110" s="217">
        <v>0</v>
      </c>
      <c r="H110" s="6"/>
      <c r="I110" s="6"/>
      <c r="J110" s="6"/>
      <c r="K110" s="6"/>
      <c r="L110" s="7"/>
      <c r="M110" s="6"/>
      <c r="N110" s="6"/>
    </row>
    <row r="111" spans="1:18" ht="20.25" customHeight="1" x14ac:dyDescent="0.25">
      <c r="A111" s="16" t="s">
        <v>23</v>
      </c>
      <c r="B111" s="6"/>
      <c r="C111" s="6"/>
      <c r="D111" s="6"/>
      <c r="E111" s="6"/>
      <c r="F111" s="6"/>
      <c r="G111" s="6"/>
      <c r="H111" s="6"/>
      <c r="I111" s="6"/>
      <c r="J111" s="6"/>
      <c r="K111" s="6"/>
      <c r="L111" s="7"/>
      <c r="M111" s="6"/>
      <c r="N111" s="6"/>
    </row>
    <row r="112" spans="1:18" s="148" customFormat="1" ht="32.25" customHeight="1" x14ac:dyDescent="0.25">
      <c r="A112" s="283" t="s">
        <v>195</v>
      </c>
      <c r="B112" s="284"/>
      <c r="C112" s="284"/>
      <c r="D112" s="284"/>
      <c r="E112" s="284"/>
      <c r="F112" s="284"/>
      <c r="G112" s="284"/>
      <c r="H112" s="5"/>
      <c r="I112" s="5"/>
      <c r="J112" s="5"/>
      <c r="K112" s="5"/>
      <c r="L112" s="117"/>
      <c r="M112" s="5"/>
      <c r="N112" s="5"/>
      <c r="O112" s="5"/>
      <c r="P112" s="5"/>
      <c r="Q112" s="5"/>
      <c r="R112" s="5"/>
    </row>
    <row r="113" spans="1:18" ht="20.25" customHeight="1" x14ac:dyDescent="0.25">
      <c r="A113" s="273" t="s">
        <v>193</v>
      </c>
      <c r="B113" s="274"/>
      <c r="C113" s="274"/>
      <c r="D113" s="274"/>
      <c r="E113" s="274"/>
      <c r="F113" s="6"/>
      <c r="G113" s="6"/>
      <c r="H113" s="6"/>
      <c r="I113" s="6"/>
      <c r="J113" s="6"/>
      <c r="K113" s="6"/>
      <c r="L113" s="7"/>
      <c r="M113" s="9"/>
      <c r="N113" s="10"/>
    </row>
    <row r="114" spans="1:18" x14ac:dyDescent="0.25">
      <c r="A114" s="8"/>
      <c r="B114" s="6"/>
      <c r="C114" s="6"/>
      <c r="D114" s="17"/>
      <c r="E114" s="17"/>
      <c r="F114" s="17"/>
      <c r="G114" s="17"/>
      <c r="H114" s="17"/>
      <c r="I114" s="17"/>
      <c r="J114" s="17"/>
      <c r="K114" s="17"/>
      <c r="L114" s="7"/>
      <c r="M114" s="6"/>
      <c r="N114" s="6"/>
    </row>
    <row r="115" spans="1:18" x14ac:dyDescent="0.25">
      <c r="A115" s="8"/>
      <c r="B115" s="6"/>
      <c r="C115" s="6"/>
      <c r="D115" s="17"/>
      <c r="E115" s="17"/>
      <c r="F115" s="17"/>
      <c r="G115" s="17"/>
      <c r="H115" s="17"/>
      <c r="I115" s="17"/>
      <c r="J115" s="17"/>
      <c r="K115" s="17"/>
      <c r="L115" s="7"/>
      <c r="M115" s="6"/>
      <c r="N115" s="6"/>
    </row>
    <row r="116" spans="1:18" s="135" customFormat="1" ht="28.5" customHeight="1" x14ac:dyDescent="0.25">
      <c r="A116" s="311" t="s">
        <v>84</v>
      </c>
      <c r="B116" s="312"/>
      <c r="C116" s="312"/>
      <c r="D116" s="313"/>
      <c r="E116" s="313"/>
      <c r="F116" s="313"/>
      <c r="G116" s="313"/>
      <c r="H116" s="313"/>
      <c r="I116" s="313"/>
      <c r="J116" s="313"/>
      <c r="K116" s="313"/>
      <c r="L116" s="314"/>
      <c r="M116" s="131"/>
      <c r="N116" s="131"/>
      <c r="O116" s="131"/>
      <c r="P116" s="131"/>
      <c r="Q116" s="131"/>
      <c r="R116" s="131"/>
    </row>
    <row r="117" spans="1:18" ht="17.25" x14ac:dyDescent="0.3">
      <c r="A117" s="41"/>
      <c r="B117" s="29"/>
      <c r="C117" s="29"/>
      <c r="D117" s="38"/>
      <c r="E117" s="38"/>
      <c r="F117" s="38"/>
      <c r="G117" s="38"/>
      <c r="H117" s="38"/>
      <c r="I117" s="38"/>
      <c r="J117" s="38"/>
      <c r="K117" s="38"/>
      <c r="L117" s="39"/>
      <c r="M117" s="6"/>
      <c r="N117" s="6"/>
    </row>
    <row r="118" spans="1:18" s="135" customFormat="1" ht="18" x14ac:dyDescent="0.25">
      <c r="A118" s="181" t="s">
        <v>92</v>
      </c>
      <c r="B118" s="131"/>
      <c r="C118" s="131"/>
      <c r="D118" s="180"/>
      <c r="E118" s="180"/>
      <c r="F118" s="180"/>
      <c r="G118" s="180"/>
      <c r="H118" s="180"/>
      <c r="I118" s="180"/>
      <c r="J118" s="180"/>
      <c r="K118" s="180"/>
      <c r="L118" s="132"/>
      <c r="M118" s="131"/>
      <c r="N118" s="131"/>
      <c r="O118" s="131"/>
      <c r="P118" s="131"/>
      <c r="Q118" s="131"/>
      <c r="R118" s="131"/>
    </row>
    <row r="119" spans="1:18" s="135" customFormat="1" ht="20.25" customHeight="1" x14ac:dyDescent="0.25">
      <c r="A119" s="319" t="s">
        <v>86</v>
      </c>
      <c r="B119" s="320"/>
      <c r="C119" s="320"/>
      <c r="D119" s="320"/>
      <c r="E119" s="182"/>
      <c r="F119" s="182"/>
      <c r="G119" s="131"/>
      <c r="H119" s="131"/>
      <c r="I119" s="131"/>
      <c r="J119" s="131"/>
      <c r="K119" s="131"/>
      <c r="L119" s="132"/>
      <c r="M119" s="183"/>
      <c r="N119" s="131"/>
      <c r="O119" s="131"/>
      <c r="P119" s="131"/>
      <c r="Q119" s="131"/>
      <c r="R119" s="131"/>
    </row>
    <row r="120" spans="1:18" ht="17.25" x14ac:dyDescent="0.3">
      <c r="A120" s="375" t="s">
        <v>100</v>
      </c>
      <c r="B120" s="376"/>
      <c r="C120" s="376"/>
      <c r="D120" s="376"/>
      <c r="E120" s="376"/>
      <c r="F120" s="376"/>
      <c r="G120" s="376"/>
      <c r="H120" s="29"/>
      <c r="I120" s="29"/>
      <c r="J120" s="29"/>
      <c r="K120" s="29"/>
      <c r="L120" s="39"/>
      <c r="M120" s="56"/>
      <c r="N120" s="6"/>
    </row>
    <row r="121" spans="1:18" ht="69" x14ac:dyDescent="0.3">
      <c r="A121" s="225" t="s">
        <v>0</v>
      </c>
      <c r="B121" s="216">
        <v>2012</v>
      </c>
      <c r="C121" s="216">
        <v>2013</v>
      </c>
      <c r="D121" s="216">
        <v>2014</v>
      </c>
      <c r="E121" s="216" t="s">
        <v>158</v>
      </c>
      <c r="F121" s="216" t="s">
        <v>209</v>
      </c>
      <c r="G121" s="216" t="s">
        <v>130</v>
      </c>
      <c r="H121" s="57"/>
      <c r="I121" s="57"/>
      <c r="J121" s="57"/>
      <c r="K121" s="57"/>
      <c r="L121" s="58"/>
      <c r="M121" s="6"/>
      <c r="N121" s="6"/>
    </row>
    <row r="122" spans="1:18" ht="17.25" x14ac:dyDescent="0.3">
      <c r="A122" s="103" t="s">
        <v>2</v>
      </c>
      <c r="B122" s="59">
        <v>1038934</v>
      </c>
      <c r="C122" s="59">
        <v>1158869</v>
      </c>
      <c r="D122" s="59">
        <v>1245962</v>
      </c>
      <c r="E122" s="83">
        <f>E123+E128</f>
        <v>962854197</v>
      </c>
      <c r="F122" s="83">
        <f>F123+F128</f>
        <v>613436056</v>
      </c>
      <c r="G122" s="85">
        <f>(D122-C122)/C122</f>
        <v>7.5153447024642134E-2</v>
      </c>
      <c r="H122" s="60"/>
      <c r="I122" s="57"/>
      <c r="J122" s="57"/>
      <c r="K122" s="57"/>
      <c r="L122" s="58"/>
      <c r="M122" s="57"/>
      <c r="N122" s="9"/>
    </row>
    <row r="123" spans="1:18" ht="17.25" x14ac:dyDescent="0.3">
      <c r="A123" s="103" t="s">
        <v>74</v>
      </c>
      <c r="B123" s="59">
        <f>SUM(B124:B125)</f>
        <v>760084</v>
      </c>
      <c r="C123" s="59">
        <f>SUM(C124:C125)</f>
        <v>826808</v>
      </c>
      <c r="D123" s="59">
        <f>D124+D125</f>
        <v>857811</v>
      </c>
      <c r="E123" s="83">
        <f>SUM(E124:E126)</f>
        <v>857223749</v>
      </c>
      <c r="F123" s="83">
        <f>SUM(F124:F126)</f>
        <v>508130208</v>
      </c>
      <c r="G123" s="85">
        <f t="shared" ref="G123:G132" si="1">(D123-C123)/C123</f>
        <v>3.7497218217530548E-2</v>
      </c>
      <c r="H123" s="60"/>
      <c r="I123" s="57"/>
      <c r="J123" s="57"/>
      <c r="K123" s="57"/>
      <c r="L123" s="58"/>
      <c r="M123" s="57"/>
      <c r="N123" s="56"/>
    </row>
    <row r="124" spans="1:18" ht="17.25" x14ac:dyDescent="0.3">
      <c r="A124" s="104" t="s">
        <v>75</v>
      </c>
      <c r="B124" s="61">
        <v>228380</v>
      </c>
      <c r="C124" s="61">
        <v>246327</v>
      </c>
      <c r="D124" s="61">
        <v>280286</v>
      </c>
      <c r="E124" s="84">
        <f>301962930000/1000</f>
        <v>301962930</v>
      </c>
      <c r="F124" s="84">
        <f>131579625000/1000</f>
        <v>131579625</v>
      </c>
      <c r="G124" s="86">
        <f t="shared" si="1"/>
        <v>0.13786146057882409</v>
      </c>
      <c r="H124" s="9"/>
      <c r="I124" s="57"/>
      <c r="J124" s="57"/>
      <c r="K124" s="57"/>
      <c r="L124" s="58"/>
      <c r="M124" s="57"/>
      <c r="N124" s="56"/>
    </row>
    <row r="125" spans="1:18" ht="17.25" x14ac:dyDescent="0.3">
      <c r="A125" s="104" t="s">
        <v>76</v>
      </c>
      <c r="B125" s="81">
        <v>531704</v>
      </c>
      <c r="C125" s="81">
        <v>580481</v>
      </c>
      <c r="D125" s="82">
        <v>577525</v>
      </c>
      <c r="E125" s="84">
        <f>65782895000/1000</f>
        <v>65782895</v>
      </c>
      <c r="F125" s="84">
        <f>26206611000/1000</f>
        <v>26206611</v>
      </c>
      <c r="G125" s="86">
        <f t="shared" si="1"/>
        <v>-5.0923286033479134E-3</v>
      </c>
      <c r="H125" s="9"/>
      <c r="I125" s="57"/>
      <c r="J125" s="57"/>
      <c r="K125" s="57"/>
      <c r="L125" s="58"/>
      <c r="M125" s="57"/>
      <c r="N125" s="6"/>
    </row>
    <row r="126" spans="1:18" ht="17.25" x14ac:dyDescent="0.3">
      <c r="A126" s="115" t="s">
        <v>77</v>
      </c>
      <c r="B126" s="61">
        <v>513748</v>
      </c>
      <c r="C126" s="61">
        <v>558830</v>
      </c>
      <c r="D126" s="61">
        <v>552326</v>
      </c>
      <c r="E126" s="84">
        <f>489477924000/1000</f>
        <v>489477924</v>
      </c>
      <c r="F126" s="84">
        <f>350343972000/1000</f>
        <v>350343972</v>
      </c>
      <c r="G126" s="86">
        <f t="shared" si="1"/>
        <v>-1.1638602079344345E-2</v>
      </c>
      <c r="H126" s="9"/>
      <c r="I126" s="57"/>
      <c r="J126" s="57"/>
      <c r="K126" s="57"/>
      <c r="L126" s="58"/>
      <c r="M126" s="57"/>
      <c r="N126" s="6"/>
    </row>
    <row r="127" spans="1:18" ht="32.25" customHeight="1" x14ac:dyDescent="0.3">
      <c r="A127" s="104" t="s">
        <v>95</v>
      </c>
      <c r="B127" s="61">
        <f>B125-B126</f>
        <v>17956</v>
      </c>
      <c r="C127" s="61">
        <f>C125-C126</f>
        <v>21651</v>
      </c>
      <c r="D127" s="61">
        <v>25199</v>
      </c>
      <c r="E127" s="84"/>
      <c r="F127" s="84"/>
      <c r="G127" s="86"/>
      <c r="H127" s="9"/>
      <c r="I127" s="57"/>
      <c r="J127" s="57"/>
      <c r="K127" s="57"/>
      <c r="L127" s="58"/>
      <c r="M127" s="57"/>
      <c r="N127" s="6"/>
    </row>
    <row r="128" spans="1:18" s="53" customFormat="1" ht="17.25" x14ac:dyDescent="0.3">
      <c r="A128" s="103" t="s">
        <v>96</v>
      </c>
      <c r="B128" s="59">
        <v>278850</v>
      </c>
      <c r="C128" s="59">
        <v>332061</v>
      </c>
      <c r="D128" s="59">
        <v>388151</v>
      </c>
      <c r="E128" s="83">
        <f>E130+E131</f>
        <v>105630448</v>
      </c>
      <c r="F128" s="83">
        <f>SUM(F130:F132)</f>
        <v>105305848</v>
      </c>
      <c r="G128" s="85">
        <f t="shared" si="1"/>
        <v>0.16891474759155697</v>
      </c>
      <c r="H128" s="60"/>
      <c r="I128" s="57"/>
      <c r="J128" s="57"/>
      <c r="K128" s="57"/>
      <c r="L128" s="58"/>
      <c r="M128" s="57"/>
      <c r="N128" s="29"/>
      <c r="O128" s="29"/>
      <c r="P128" s="29"/>
      <c r="Q128" s="29"/>
      <c r="R128" s="29"/>
    </row>
    <row r="129" spans="1:18" ht="17.25" x14ac:dyDescent="0.3">
      <c r="A129" s="104" t="s">
        <v>97</v>
      </c>
      <c r="B129" s="61"/>
      <c r="C129" s="61"/>
      <c r="D129" s="61"/>
      <c r="E129" s="84"/>
      <c r="F129" s="84"/>
      <c r="G129" s="86"/>
      <c r="H129" s="9"/>
      <c r="I129" s="57"/>
      <c r="J129" s="57"/>
      <c r="K129" s="57"/>
      <c r="L129" s="58"/>
      <c r="M129" s="57"/>
      <c r="N129" s="6"/>
    </row>
    <row r="130" spans="1:18" ht="17.25" x14ac:dyDescent="0.3">
      <c r="A130" s="116" t="s">
        <v>163</v>
      </c>
      <c r="B130" s="61">
        <v>75620</v>
      </c>
      <c r="C130" s="61">
        <v>66488</v>
      </c>
      <c r="D130" s="61">
        <v>231207</v>
      </c>
      <c r="E130" s="84">
        <f>104075848000/1000</f>
        <v>104075848</v>
      </c>
      <c r="F130" s="84"/>
      <c r="G130" s="86"/>
      <c r="H130" s="9"/>
      <c r="I130" s="57"/>
      <c r="J130" s="57"/>
      <c r="K130" s="57"/>
      <c r="L130" s="58"/>
      <c r="M130" s="57"/>
      <c r="N130" s="6"/>
    </row>
    <row r="131" spans="1:18" ht="17.25" x14ac:dyDescent="0.3">
      <c r="A131" s="104" t="s">
        <v>99</v>
      </c>
      <c r="B131" s="61">
        <v>197404</v>
      </c>
      <c r="C131" s="61">
        <v>325755</v>
      </c>
      <c r="D131" s="61">
        <v>153060</v>
      </c>
      <c r="E131" s="84">
        <f>1554600000/1000</f>
        <v>1554600</v>
      </c>
      <c r="F131" s="84">
        <v>104075848</v>
      </c>
      <c r="G131" s="86">
        <f t="shared" si="1"/>
        <v>-0.53013768015840124</v>
      </c>
      <c r="H131" s="9"/>
      <c r="I131" s="57"/>
      <c r="J131" s="57"/>
      <c r="K131" s="57"/>
      <c r="L131" s="58"/>
      <c r="M131" s="57"/>
      <c r="N131" s="6"/>
    </row>
    <row r="132" spans="1:18" ht="17.25" x14ac:dyDescent="0.3">
      <c r="A132" s="116" t="s">
        <v>98</v>
      </c>
      <c r="B132" s="61">
        <v>5826</v>
      </c>
      <c r="C132" s="61">
        <v>6306</v>
      </c>
      <c r="D132" s="61">
        <v>3884</v>
      </c>
      <c r="E132" s="61"/>
      <c r="F132" s="61">
        <f>1230000000/1000</f>
        <v>1230000</v>
      </c>
      <c r="G132" s="86">
        <f t="shared" si="1"/>
        <v>-0.38407865524896923</v>
      </c>
      <c r="H132" s="9"/>
      <c r="I132" s="57"/>
      <c r="J132" s="57"/>
      <c r="K132" s="57"/>
      <c r="L132" s="58"/>
      <c r="M132" s="57"/>
      <c r="N132" s="6"/>
    </row>
    <row r="133" spans="1:18" ht="17.25" x14ac:dyDescent="0.25">
      <c r="A133" s="297" t="s">
        <v>1</v>
      </c>
      <c r="B133" s="298"/>
      <c r="C133" s="298"/>
      <c r="D133" s="298"/>
      <c r="E133" s="298"/>
      <c r="F133" s="298"/>
      <c r="G133" s="6"/>
      <c r="H133" s="6"/>
      <c r="I133" s="6"/>
      <c r="J133" s="6"/>
      <c r="K133" s="6"/>
      <c r="L133" s="58"/>
      <c r="M133" s="6"/>
      <c r="N133" s="6"/>
    </row>
    <row r="134" spans="1:18" s="75" customFormat="1" ht="26.25" customHeight="1" x14ac:dyDescent="0.25">
      <c r="A134" s="261" t="s">
        <v>307</v>
      </c>
      <c r="B134" s="231"/>
      <c r="C134" s="231"/>
      <c r="D134" s="231"/>
      <c r="E134" s="231"/>
      <c r="F134" s="231"/>
      <c r="G134" s="72"/>
      <c r="H134" s="72"/>
      <c r="I134" s="72"/>
      <c r="J134" s="72"/>
      <c r="K134" s="72"/>
      <c r="L134" s="232"/>
      <c r="M134" s="72"/>
      <c r="N134" s="72"/>
      <c r="O134" s="72"/>
      <c r="P134" s="72"/>
      <c r="Q134" s="72"/>
      <c r="R134" s="72"/>
    </row>
    <row r="135" spans="1:18" ht="20.25" customHeight="1" x14ac:dyDescent="0.25">
      <c r="A135" s="273" t="s">
        <v>193</v>
      </c>
      <c r="B135" s="274"/>
      <c r="C135" s="274"/>
      <c r="D135" s="274"/>
      <c r="E135" s="274"/>
      <c r="F135" s="6"/>
      <c r="G135" s="6"/>
      <c r="H135" s="6"/>
      <c r="I135" s="6"/>
      <c r="J135" s="6"/>
      <c r="K135" s="6"/>
      <c r="L135" s="7"/>
      <c r="M135" s="9"/>
      <c r="N135" s="10"/>
    </row>
    <row r="136" spans="1:18" x14ac:dyDescent="0.25">
      <c r="A136" s="218"/>
      <c r="B136" s="219"/>
      <c r="C136" s="219"/>
      <c r="D136" s="219"/>
      <c r="E136" s="219"/>
      <c r="F136" s="219"/>
      <c r="G136" s="6"/>
      <c r="H136" s="6"/>
      <c r="I136" s="6"/>
      <c r="J136" s="6"/>
      <c r="K136" s="6"/>
      <c r="L136" s="7"/>
      <c r="M136" s="6"/>
      <c r="N136" s="6"/>
    </row>
    <row r="137" spans="1:18" x14ac:dyDescent="0.25">
      <c r="A137" s="218"/>
      <c r="B137" s="219"/>
      <c r="C137" s="219"/>
      <c r="D137" s="219"/>
      <c r="E137" s="219"/>
      <c r="F137" s="219"/>
      <c r="G137" s="6"/>
      <c r="H137" s="6"/>
      <c r="I137" s="6"/>
      <c r="J137" s="6"/>
      <c r="K137" s="6"/>
      <c r="L137" s="7"/>
      <c r="M137" s="6"/>
      <c r="N137" s="6"/>
    </row>
    <row r="138" spans="1:18" s="135" customFormat="1" ht="18" x14ac:dyDescent="0.25">
      <c r="A138" s="291" t="s">
        <v>87</v>
      </c>
      <c r="B138" s="292"/>
      <c r="C138" s="292"/>
      <c r="D138" s="292"/>
      <c r="E138" s="180"/>
      <c r="F138" s="180"/>
      <c r="G138" s="180"/>
      <c r="H138" s="180"/>
      <c r="I138" s="180"/>
      <c r="J138" s="180"/>
      <c r="K138" s="131"/>
      <c r="L138" s="132"/>
      <c r="M138" s="131"/>
      <c r="N138" s="131"/>
      <c r="O138" s="131"/>
      <c r="P138" s="131"/>
      <c r="Q138" s="131"/>
      <c r="R138" s="131"/>
    </row>
    <row r="139" spans="1:18" s="53" customFormat="1" ht="54" customHeight="1" x14ac:dyDescent="0.3">
      <c r="A139" s="63" t="s">
        <v>0</v>
      </c>
      <c r="B139" s="227" t="s">
        <v>56</v>
      </c>
      <c r="C139" s="227" t="s">
        <v>210</v>
      </c>
      <c r="D139" s="227" t="s">
        <v>289</v>
      </c>
      <c r="E139" s="227" t="s">
        <v>290</v>
      </c>
      <c r="F139" s="227" t="s">
        <v>291</v>
      </c>
      <c r="G139" s="227" t="s">
        <v>159</v>
      </c>
      <c r="H139" s="64"/>
      <c r="I139" s="29"/>
      <c r="J139" s="29"/>
      <c r="K139" s="29"/>
      <c r="L139" s="39"/>
      <c r="M139" s="29"/>
      <c r="N139" s="29"/>
      <c r="O139" s="29"/>
      <c r="P139" s="29"/>
    </row>
    <row r="140" spans="1:18" s="53" customFormat="1" ht="17.25" x14ac:dyDescent="0.3">
      <c r="A140" s="65" t="s">
        <v>63</v>
      </c>
      <c r="B140" s="66">
        <f>68302855000/1000</f>
        <v>68302855</v>
      </c>
      <c r="C140" s="66">
        <v>2779023</v>
      </c>
      <c r="D140" s="66">
        <v>294160332</v>
      </c>
      <c r="E140" s="66">
        <v>226018342</v>
      </c>
      <c r="F140" s="66">
        <f>214544877000/1000</f>
        <v>214544877</v>
      </c>
      <c r="G140" s="66">
        <f>96270658000/1000</f>
        <v>96270658</v>
      </c>
      <c r="H140" s="74">
        <v>0.45</v>
      </c>
      <c r="I140" s="29"/>
      <c r="J140" s="29"/>
      <c r="K140" s="29"/>
      <c r="L140" s="39"/>
      <c r="M140" s="29"/>
      <c r="N140" s="29"/>
      <c r="O140" s="29"/>
      <c r="P140" s="29"/>
    </row>
    <row r="141" spans="1:18" x14ac:dyDescent="0.25">
      <c r="A141" s="337" t="s">
        <v>1</v>
      </c>
      <c r="B141" s="338"/>
      <c r="C141" s="338"/>
      <c r="D141" s="338"/>
      <c r="E141" s="338"/>
      <c r="F141" s="338"/>
      <c r="G141" s="338"/>
      <c r="H141" s="338"/>
      <c r="I141" s="338"/>
      <c r="J141" s="338"/>
      <c r="K141" s="6"/>
      <c r="L141" s="7"/>
      <c r="M141" s="6"/>
      <c r="N141" s="6"/>
    </row>
    <row r="142" spans="1:18" ht="25.5" customHeight="1" x14ac:dyDescent="0.25">
      <c r="A142" s="283" t="s">
        <v>196</v>
      </c>
      <c r="B142" s="284"/>
      <c r="C142" s="284"/>
      <c r="D142" s="284"/>
      <c r="E142" s="284"/>
      <c r="F142" s="284"/>
      <c r="G142" s="284"/>
      <c r="H142" s="5"/>
      <c r="I142" s="5"/>
      <c r="J142" s="5"/>
      <c r="K142" s="5"/>
      <c r="L142" s="117"/>
      <c r="M142" s="6"/>
      <c r="N142" s="6"/>
    </row>
    <row r="143" spans="1:18" ht="56.25" customHeight="1" x14ac:dyDescent="0.25">
      <c r="A143" s="283" t="s">
        <v>311</v>
      </c>
      <c r="B143" s="284"/>
      <c r="C143" s="284"/>
      <c r="D143" s="284"/>
      <c r="E143" s="284"/>
      <c r="F143" s="284"/>
      <c r="G143" s="284"/>
      <c r="H143" s="5"/>
      <c r="I143" s="5"/>
      <c r="J143" s="5"/>
      <c r="K143" s="5"/>
      <c r="L143" s="117"/>
      <c r="M143" s="6"/>
      <c r="N143" s="6"/>
    </row>
    <row r="144" spans="1:18" x14ac:dyDescent="0.25">
      <c r="A144" s="302" t="s">
        <v>312</v>
      </c>
      <c r="B144" s="303"/>
      <c r="C144" s="303"/>
      <c r="D144" s="303"/>
      <c r="E144" s="303"/>
      <c r="F144" s="303"/>
      <c r="G144" s="303"/>
      <c r="H144" s="5"/>
      <c r="I144" s="5"/>
      <c r="J144" s="5"/>
      <c r="K144" s="5"/>
      <c r="L144" s="117"/>
      <c r="M144" s="6"/>
      <c r="N144" s="6"/>
    </row>
    <row r="145" spans="1:18" ht="20.25" customHeight="1" x14ac:dyDescent="0.25">
      <c r="A145" s="273" t="s">
        <v>193</v>
      </c>
      <c r="B145" s="274"/>
      <c r="C145" s="274"/>
      <c r="D145" s="274"/>
      <c r="E145" s="274"/>
      <c r="F145" s="6"/>
      <c r="G145" s="6"/>
      <c r="H145" s="6"/>
      <c r="I145" s="6"/>
      <c r="J145" s="6"/>
      <c r="K145" s="6"/>
      <c r="L145" s="7"/>
      <c r="M145" s="9"/>
      <c r="N145" s="10"/>
    </row>
    <row r="146" spans="1:18" x14ac:dyDescent="0.25">
      <c r="A146" s="218"/>
      <c r="B146" s="219"/>
      <c r="C146" s="219"/>
      <c r="D146" s="219"/>
      <c r="E146" s="219"/>
      <c r="F146" s="219"/>
      <c r="G146" s="6"/>
      <c r="H146" s="6"/>
      <c r="I146" s="6"/>
      <c r="J146" s="6"/>
      <c r="K146" s="6"/>
      <c r="L146" s="7"/>
      <c r="M146" s="6"/>
      <c r="N146" s="6"/>
    </row>
    <row r="147" spans="1:18" s="135" customFormat="1" ht="18" x14ac:dyDescent="0.25">
      <c r="A147" s="181" t="s">
        <v>91</v>
      </c>
      <c r="B147" s="131"/>
      <c r="C147" s="131"/>
      <c r="D147" s="131"/>
      <c r="E147" s="131"/>
      <c r="F147" s="131"/>
      <c r="G147" s="131"/>
      <c r="H147" s="131"/>
      <c r="I147" s="131"/>
      <c r="J147" s="131"/>
      <c r="K147" s="131"/>
      <c r="L147" s="132"/>
      <c r="M147" s="131"/>
      <c r="N147" s="131"/>
      <c r="O147" s="131"/>
      <c r="P147" s="131"/>
      <c r="Q147" s="131"/>
      <c r="R147" s="131"/>
    </row>
    <row r="148" spans="1:18" s="135" customFormat="1" ht="18" x14ac:dyDescent="0.25">
      <c r="A148" s="291" t="s">
        <v>85</v>
      </c>
      <c r="B148" s="292"/>
      <c r="C148" s="292"/>
      <c r="D148" s="292"/>
      <c r="E148" s="130"/>
      <c r="F148" s="130"/>
      <c r="G148" s="131"/>
      <c r="H148" s="131"/>
      <c r="I148" s="131"/>
      <c r="J148" s="131"/>
      <c r="K148" s="131"/>
      <c r="L148" s="132"/>
      <c r="M148" s="131"/>
      <c r="N148" s="131"/>
      <c r="O148" s="131"/>
      <c r="P148" s="131"/>
      <c r="Q148" s="131"/>
      <c r="R148" s="131"/>
    </row>
    <row r="149" spans="1:18" s="53" customFormat="1" ht="15.75" customHeight="1" x14ac:dyDescent="0.3">
      <c r="A149" s="275" t="s">
        <v>101</v>
      </c>
      <c r="B149" s="276"/>
      <c r="C149" s="276"/>
      <c r="D149" s="276"/>
      <c r="E149" s="276"/>
      <c r="F149" s="277"/>
      <c r="G149" s="29"/>
      <c r="H149" s="29"/>
      <c r="I149" s="29"/>
      <c r="J149" s="29"/>
      <c r="K149" s="29"/>
      <c r="L149" s="39"/>
      <c r="M149" s="29"/>
      <c r="N149" s="29"/>
      <c r="O149" s="29"/>
      <c r="P149" s="29"/>
      <c r="Q149" s="29"/>
      <c r="R149" s="29"/>
    </row>
    <row r="150" spans="1:18" s="53" customFormat="1" ht="34.5" x14ac:dyDescent="0.3">
      <c r="A150" s="244" t="s">
        <v>0</v>
      </c>
      <c r="B150" s="216">
        <v>2012</v>
      </c>
      <c r="C150" s="216">
        <v>2013</v>
      </c>
      <c r="D150" s="216">
        <v>2014</v>
      </c>
      <c r="E150" s="216" t="s">
        <v>292</v>
      </c>
      <c r="F150" s="216" t="s">
        <v>93</v>
      </c>
      <c r="G150" s="29"/>
      <c r="H150" s="29"/>
      <c r="I150" s="29"/>
      <c r="J150" s="60"/>
      <c r="K150" s="29"/>
      <c r="L150" s="39"/>
      <c r="M150" s="29"/>
      <c r="N150" s="29"/>
      <c r="O150" s="29"/>
      <c r="P150" s="29"/>
      <c r="Q150" s="29"/>
      <c r="R150" s="29"/>
    </row>
    <row r="151" spans="1:18" s="53" customFormat="1" ht="17.25" x14ac:dyDescent="0.3">
      <c r="A151" s="34" t="s">
        <v>4</v>
      </c>
      <c r="B151" s="59">
        <f>SUM(B152:B154)</f>
        <v>776984000</v>
      </c>
      <c r="C151" s="59">
        <f>SUM(C152:C154)</f>
        <v>1080793000</v>
      </c>
      <c r="D151" s="59">
        <f>SUM(D152:D154)</f>
        <v>1161773000</v>
      </c>
      <c r="E151" s="59">
        <f>E152+E154</f>
        <v>542663133</v>
      </c>
      <c r="F151" s="85">
        <f>(D151-C151)/C151</f>
        <v>7.492646603003536E-2</v>
      </c>
      <c r="G151" s="60"/>
      <c r="H151" s="60"/>
      <c r="I151" s="60"/>
      <c r="J151" s="60"/>
      <c r="K151" s="29"/>
      <c r="L151" s="39"/>
      <c r="M151" s="29"/>
      <c r="N151" s="29"/>
      <c r="O151" s="29"/>
      <c r="P151" s="29"/>
      <c r="Q151" s="29"/>
      <c r="R151" s="29"/>
    </row>
    <row r="152" spans="1:18" x14ac:dyDescent="0.25">
      <c r="A152" s="11" t="s">
        <v>5</v>
      </c>
      <c r="B152" s="61">
        <v>120438000</v>
      </c>
      <c r="C152" s="61">
        <v>131428000</v>
      </c>
      <c r="D152" s="61">
        <v>306111000</v>
      </c>
      <c r="E152" s="61">
        <f>82529083000/1000</f>
        <v>82529083</v>
      </c>
      <c r="F152" s="86">
        <f>(D152-C152)/D152</f>
        <v>0.57065247573592581</v>
      </c>
      <c r="G152" s="6"/>
      <c r="H152" s="6"/>
      <c r="I152" s="6"/>
      <c r="J152" s="6"/>
      <c r="K152" s="6"/>
      <c r="L152" s="7"/>
      <c r="M152" s="6"/>
      <c r="N152" s="6"/>
    </row>
    <row r="153" spans="1:18" x14ac:dyDescent="0.25">
      <c r="A153" s="11" t="s">
        <v>6</v>
      </c>
      <c r="B153" s="61">
        <v>0</v>
      </c>
      <c r="C153" s="61">
        <v>0</v>
      </c>
      <c r="D153" s="61">
        <v>2228000</v>
      </c>
      <c r="E153" s="61"/>
      <c r="F153" s="86"/>
      <c r="G153" s="6"/>
      <c r="H153" s="6"/>
      <c r="I153" s="6"/>
      <c r="J153" s="6"/>
      <c r="K153" s="6"/>
      <c r="L153" s="7"/>
      <c r="M153" s="6"/>
      <c r="N153" s="6"/>
    </row>
    <row r="154" spans="1:18" x14ac:dyDescent="0.25">
      <c r="A154" s="11" t="s">
        <v>7</v>
      </c>
      <c r="B154" s="61">
        <v>656546000</v>
      </c>
      <c r="C154" s="61">
        <v>949365000</v>
      </c>
      <c r="D154" s="61">
        <v>853434000</v>
      </c>
      <c r="E154" s="61">
        <f>460134050000/1000</f>
        <v>460134050</v>
      </c>
      <c r="F154" s="86">
        <f>(D154-C154)/D154</f>
        <v>-0.11240588024381498</v>
      </c>
      <c r="G154" s="9"/>
      <c r="H154" s="6"/>
      <c r="I154" s="6"/>
      <c r="J154" s="6"/>
      <c r="K154" s="6"/>
      <c r="L154" s="7"/>
      <c r="M154" s="6"/>
      <c r="N154" s="6"/>
    </row>
    <row r="155" spans="1:18" x14ac:dyDescent="0.25">
      <c r="A155" s="297" t="s">
        <v>1</v>
      </c>
      <c r="B155" s="298"/>
      <c r="C155" s="298"/>
      <c r="D155" s="298"/>
      <c r="E155" s="298"/>
      <c r="F155" s="339"/>
      <c r="G155" s="6"/>
      <c r="H155" s="6"/>
      <c r="I155" s="6"/>
      <c r="J155" s="6"/>
      <c r="K155" s="6"/>
      <c r="L155" s="7"/>
      <c r="M155" s="6"/>
      <c r="N155" s="6"/>
    </row>
    <row r="156" spans="1:18" s="75" customFormat="1" ht="24" customHeight="1" x14ac:dyDescent="0.25">
      <c r="A156" s="302" t="s">
        <v>308</v>
      </c>
      <c r="B156" s="303"/>
      <c r="C156" s="303"/>
      <c r="D156" s="303"/>
      <c r="E156" s="303"/>
      <c r="F156" s="304"/>
      <c r="G156" s="233"/>
      <c r="H156" s="233"/>
      <c r="I156" s="233"/>
      <c r="J156" s="233"/>
      <c r="K156" s="233"/>
      <c r="L156" s="234"/>
      <c r="M156" s="233"/>
      <c r="N156" s="233"/>
      <c r="O156" s="72"/>
      <c r="P156" s="72"/>
      <c r="Q156" s="72"/>
      <c r="R156" s="72"/>
    </row>
    <row r="157" spans="1:18" ht="48" customHeight="1" x14ac:dyDescent="0.25">
      <c r="A157" s="283" t="s">
        <v>298</v>
      </c>
      <c r="B157" s="284"/>
      <c r="C157" s="284"/>
      <c r="D157" s="284"/>
      <c r="E157" s="284"/>
      <c r="F157" s="285"/>
      <c r="G157" s="212"/>
      <c r="H157" s="212"/>
      <c r="I157" s="212"/>
      <c r="J157" s="212"/>
      <c r="K157" s="212"/>
      <c r="L157" s="189"/>
      <c r="M157" s="5"/>
      <c r="N157" s="5"/>
    </row>
    <row r="158" spans="1:18" s="111" customFormat="1" ht="20.25" customHeight="1" x14ac:dyDescent="0.25">
      <c r="A158" s="278" t="s">
        <v>295</v>
      </c>
      <c r="B158" s="279"/>
      <c r="C158" s="279"/>
      <c r="D158" s="279"/>
      <c r="E158" s="279"/>
      <c r="F158" s="280"/>
      <c r="G158" s="107"/>
      <c r="H158" s="107"/>
      <c r="I158" s="107"/>
      <c r="J158" s="107"/>
      <c r="K158" s="107"/>
      <c r="L158" s="108"/>
      <c r="M158" s="107"/>
      <c r="N158" s="107"/>
      <c r="O158" s="107"/>
      <c r="P158" s="107"/>
      <c r="Q158" s="107"/>
      <c r="R158" s="107"/>
    </row>
    <row r="159" spans="1:18" s="148" customFormat="1" ht="108" customHeight="1" x14ac:dyDescent="0.25">
      <c r="A159" s="293" t="s">
        <v>296</v>
      </c>
      <c r="B159" s="294"/>
      <c r="C159" s="294"/>
      <c r="D159" s="294"/>
      <c r="E159" s="294"/>
      <c r="F159" s="295"/>
      <c r="G159" s="5"/>
      <c r="H159" s="5"/>
      <c r="I159" s="5"/>
      <c r="J159" s="5"/>
      <c r="K159" s="5"/>
      <c r="L159" s="117"/>
      <c r="M159" s="5"/>
      <c r="N159" s="5"/>
      <c r="O159" s="5"/>
      <c r="P159" s="5"/>
      <c r="Q159" s="5"/>
      <c r="R159" s="5"/>
    </row>
    <row r="160" spans="1:18" s="148" customFormat="1" ht="63.75" customHeight="1" x14ac:dyDescent="0.25">
      <c r="A160" s="283" t="s">
        <v>294</v>
      </c>
      <c r="B160" s="284"/>
      <c r="C160" s="284"/>
      <c r="D160" s="284"/>
      <c r="E160" s="284"/>
      <c r="F160" s="285"/>
      <c r="G160" s="5"/>
      <c r="H160" s="5"/>
      <c r="I160" s="5"/>
      <c r="J160" s="5"/>
      <c r="K160" s="5"/>
      <c r="L160" s="117"/>
      <c r="M160" s="5"/>
      <c r="N160" s="5"/>
      <c r="O160" s="5"/>
      <c r="P160" s="5"/>
      <c r="Q160" s="5"/>
      <c r="R160" s="5"/>
    </row>
    <row r="161" spans="1:18" s="148" customFormat="1" ht="99" customHeight="1" x14ac:dyDescent="0.25">
      <c r="A161" s="299" t="s">
        <v>297</v>
      </c>
      <c r="B161" s="300"/>
      <c r="C161" s="300"/>
      <c r="D161" s="300"/>
      <c r="E161" s="300"/>
      <c r="F161" s="301"/>
      <c r="G161" s="5"/>
      <c r="H161" s="5"/>
      <c r="I161" s="5"/>
      <c r="J161" s="5"/>
      <c r="K161" s="5"/>
      <c r="L161" s="117"/>
      <c r="M161" s="5"/>
      <c r="N161" s="5"/>
      <c r="O161" s="5"/>
      <c r="P161" s="5"/>
      <c r="Q161" s="5"/>
      <c r="R161" s="5"/>
    </row>
    <row r="162" spans="1:18" ht="20.25" customHeight="1" x14ac:dyDescent="0.25">
      <c r="A162" s="286" t="s">
        <v>193</v>
      </c>
      <c r="B162" s="287"/>
      <c r="C162" s="287"/>
      <c r="D162" s="287"/>
      <c r="E162" s="287"/>
      <c r="F162" s="288"/>
      <c r="G162" s="6"/>
      <c r="H162" s="6"/>
      <c r="I162" s="6"/>
      <c r="J162" s="6"/>
      <c r="K162" s="6"/>
      <c r="L162" s="7"/>
      <c r="M162" s="9"/>
      <c r="N162" s="10"/>
    </row>
    <row r="163" spans="1:18" x14ac:dyDescent="0.25">
      <c r="A163" s="8"/>
      <c r="B163" s="6"/>
      <c r="C163" s="6"/>
      <c r="D163" s="6"/>
      <c r="E163" s="6"/>
      <c r="F163" s="6"/>
      <c r="G163" s="6"/>
      <c r="H163" s="6"/>
      <c r="I163" s="6"/>
      <c r="J163" s="6"/>
      <c r="K163" s="6"/>
      <c r="L163" s="7"/>
      <c r="M163" s="6"/>
      <c r="N163" s="6"/>
    </row>
    <row r="164" spans="1:18" x14ac:dyDescent="0.25">
      <c r="A164" s="8"/>
      <c r="B164" s="6"/>
      <c r="C164" s="6"/>
      <c r="D164" s="6"/>
      <c r="E164" s="6"/>
      <c r="F164" s="6"/>
      <c r="G164" s="6"/>
      <c r="H164" s="6"/>
      <c r="I164" s="6"/>
      <c r="J164" s="6"/>
      <c r="K164" s="6"/>
      <c r="L164" s="7"/>
      <c r="M164" s="6"/>
      <c r="N164" s="6"/>
    </row>
    <row r="165" spans="1:18" s="135" customFormat="1" ht="25.5" customHeight="1" x14ac:dyDescent="0.25">
      <c r="A165" s="291" t="s">
        <v>126</v>
      </c>
      <c r="B165" s="292"/>
      <c r="C165" s="292"/>
      <c r="D165" s="292"/>
      <c r="E165" s="292"/>
      <c r="F165" s="292"/>
      <c r="G165" s="292"/>
      <c r="H165" s="292"/>
      <c r="I165" s="130"/>
      <c r="J165" s="130"/>
      <c r="K165" s="131"/>
      <c r="L165" s="132"/>
      <c r="M165" s="131"/>
      <c r="N165" s="131"/>
      <c r="O165" s="131"/>
      <c r="P165" s="131"/>
      <c r="Q165" s="131"/>
      <c r="R165" s="131"/>
    </row>
    <row r="166" spans="1:18" s="53" customFormat="1" ht="51.75" x14ac:dyDescent="0.3">
      <c r="A166" s="225" t="s">
        <v>0</v>
      </c>
      <c r="B166" s="216" t="s">
        <v>56</v>
      </c>
      <c r="C166" s="216" t="s">
        <v>59</v>
      </c>
      <c r="D166" s="216" t="s">
        <v>61</v>
      </c>
      <c r="E166" s="216" t="s">
        <v>62</v>
      </c>
      <c r="F166" s="216" t="s">
        <v>152</v>
      </c>
      <c r="G166" s="216" t="s">
        <v>160</v>
      </c>
      <c r="H166" s="216" t="s">
        <v>102</v>
      </c>
      <c r="I166" s="29"/>
      <c r="J166" s="29"/>
      <c r="K166" s="29"/>
      <c r="L166" s="39"/>
      <c r="M166" s="29"/>
      <c r="N166" s="29"/>
      <c r="O166" s="29"/>
      <c r="P166" s="29"/>
      <c r="Q166" s="29"/>
      <c r="R166" s="29"/>
    </row>
    <row r="167" spans="1:18" s="53" customFormat="1" ht="17.25" x14ac:dyDescent="0.3">
      <c r="A167" s="34" t="s">
        <v>60</v>
      </c>
      <c r="B167" s="87">
        <f>SUM(B168:B176)</f>
        <v>433962135.99899995</v>
      </c>
      <c r="C167" s="87">
        <f>SUM(C168:C176)</f>
        <v>464427418.46900004</v>
      </c>
      <c r="D167" s="87">
        <f>SUM(D168:D176)</f>
        <v>504412142.37399995</v>
      </c>
      <c r="E167" s="87">
        <f>SUM(E168:E176)</f>
        <v>452602112.597</v>
      </c>
      <c r="F167" s="87">
        <f>SUM(F168:F176)</f>
        <v>356914858.255</v>
      </c>
      <c r="G167" s="88">
        <f>E167/F167</f>
        <v>1.2680954634666279</v>
      </c>
      <c r="H167" s="89">
        <f>(E167-B167)/B167</f>
        <v>4.2953002236220457E-2</v>
      </c>
      <c r="I167" s="29"/>
      <c r="J167" s="29"/>
      <c r="K167" s="29"/>
      <c r="L167" s="39"/>
      <c r="M167" s="29"/>
      <c r="N167" s="29"/>
      <c r="O167" s="29"/>
      <c r="P167" s="29"/>
      <c r="Q167" s="29"/>
      <c r="R167" s="29"/>
    </row>
    <row r="168" spans="1:18" x14ac:dyDescent="0.25">
      <c r="A168" s="104" t="s">
        <v>57</v>
      </c>
      <c r="B168" s="90"/>
      <c r="C168" s="90"/>
      <c r="D168" s="90"/>
      <c r="E168" s="90"/>
      <c r="F168" s="90"/>
      <c r="G168" s="91"/>
      <c r="H168" s="92"/>
      <c r="I168" s="6"/>
      <c r="J168" s="6"/>
      <c r="K168" s="6"/>
      <c r="L168" s="7"/>
      <c r="M168" s="6"/>
      <c r="N168" s="6"/>
    </row>
    <row r="169" spans="1:18" x14ac:dyDescent="0.25">
      <c r="A169" s="104" t="s">
        <v>58</v>
      </c>
      <c r="B169" s="90"/>
      <c r="C169" s="90"/>
      <c r="D169" s="90"/>
      <c r="E169" s="90"/>
      <c r="F169" s="90"/>
      <c r="G169" s="91"/>
      <c r="H169" s="92"/>
      <c r="I169" s="6"/>
      <c r="J169" s="6"/>
      <c r="K169" s="6"/>
      <c r="L169" s="7"/>
      <c r="M169" s="6"/>
      <c r="N169" s="6"/>
    </row>
    <row r="170" spans="1:18" x14ac:dyDescent="0.25">
      <c r="A170" s="104" t="s">
        <v>8</v>
      </c>
      <c r="B170" s="90">
        <f>370719161039/1000</f>
        <v>370719161.03899997</v>
      </c>
      <c r="C170" s="90">
        <f>401300016577/1000</f>
        <v>401300016.57700002</v>
      </c>
      <c r="D170" s="90">
        <f>430800403951/1000</f>
        <v>430800403.95099998</v>
      </c>
      <c r="E170" s="90">
        <f>410082327070/1000</f>
        <v>410082327.06999999</v>
      </c>
      <c r="F170" s="90">
        <f>322060870752/1000</f>
        <v>322060870.75199997</v>
      </c>
      <c r="G170" s="91">
        <f>E170/F170</f>
        <v>1.2733068941671593</v>
      </c>
      <c r="H170" s="92">
        <f>(E170-B170)/B170</f>
        <v>0.10618055436001318</v>
      </c>
      <c r="I170" s="6"/>
      <c r="J170" s="6"/>
      <c r="K170" s="6"/>
      <c r="L170" s="7"/>
      <c r="M170" s="6"/>
      <c r="N170" s="6"/>
    </row>
    <row r="171" spans="1:18" x14ac:dyDescent="0.25">
      <c r="A171" s="104" t="s">
        <v>9</v>
      </c>
      <c r="B171" s="90">
        <f>51184245594/1000</f>
        <v>51184245.593999997</v>
      </c>
      <c r="C171" s="90">
        <f>50667344101/1000</f>
        <v>50667344.101000004</v>
      </c>
      <c r="D171" s="90">
        <f>60681331162/1000</f>
        <v>60681331.162</v>
      </c>
      <c r="E171" s="90">
        <f>29089472087/1000</f>
        <v>29089472.087000001</v>
      </c>
      <c r="F171" s="90">
        <f>21423674063/1000</f>
        <v>21423674.063000001</v>
      </c>
      <c r="G171" s="91">
        <f>E171/F171</f>
        <v>1.3578190184119401</v>
      </c>
      <c r="H171" s="92">
        <f>(E171-B171)/B171</f>
        <v>-0.43167137173923736</v>
      </c>
      <c r="I171" s="6"/>
      <c r="J171" s="6"/>
      <c r="K171" s="6"/>
      <c r="L171" s="7"/>
      <c r="M171" s="6"/>
      <c r="N171" s="6"/>
    </row>
    <row r="172" spans="1:18" x14ac:dyDescent="0.25">
      <c r="A172" s="104" t="s">
        <v>10</v>
      </c>
      <c r="B172" s="90">
        <f>12058729366/1000</f>
        <v>12058729.366</v>
      </c>
      <c r="C172" s="90">
        <f>12460057791/1000</f>
        <v>12460057.790999999</v>
      </c>
      <c r="D172" s="90">
        <f>12930407261/1000</f>
        <v>12930407.261</v>
      </c>
      <c r="E172" s="90">
        <f>13430313440/1000</f>
        <v>13430313.439999999</v>
      </c>
      <c r="F172" s="90">
        <f>13430313440/1000</f>
        <v>13430313.439999999</v>
      </c>
      <c r="G172" s="91">
        <f>E172/F172</f>
        <v>1</v>
      </c>
      <c r="H172" s="92">
        <f>(E172-B172)/B172</f>
        <v>0.11374200650586183</v>
      </c>
      <c r="I172" s="6"/>
      <c r="J172" s="6"/>
      <c r="K172" s="6"/>
      <c r="L172" s="7"/>
      <c r="M172" s="6"/>
      <c r="N172" s="6"/>
    </row>
    <row r="173" spans="1:18" x14ac:dyDescent="0.25">
      <c r="A173" s="104" t="s">
        <v>11</v>
      </c>
      <c r="B173" s="90"/>
      <c r="C173" s="90"/>
      <c r="D173" s="90"/>
      <c r="E173" s="90"/>
      <c r="F173" s="90"/>
      <c r="G173" s="91"/>
      <c r="H173" s="92"/>
      <c r="I173" s="6"/>
      <c r="J173" s="6"/>
      <c r="K173" s="6"/>
      <c r="L173" s="7"/>
      <c r="M173" s="6"/>
      <c r="N173" s="6"/>
    </row>
    <row r="174" spans="1:18" x14ac:dyDescent="0.25">
      <c r="A174" s="104" t="s">
        <v>12</v>
      </c>
      <c r="B174" s="90"/>
      <c r="C174" s="90"/>
      <c r="D174" s="90"/>
      <c r="E174" s="90"/>
      <c r="F174" s="90"/>
      <c r="G174" s="91"/>
      <c r="H174" s="92"/>
      <c r="I174" s="6"/>
      <c r="J174" s="6"/>
      <c r="K174" s="6"/>
      <c r="L174" s="7"/>
      <c r="M174" s="6"/>
      <c r="N174" s="6"/>
    </row>
    <row r="175" spans="1:18" x14ac:dyDescent="0.25">
      <c r="A175" s="104" t="s">
        <v>13</v>
      </c>
      <c r="B175" s="79"/>
      <c r="C175" s="79"/>
      <c r="D175" s="79"/>
      <c r="E175" s="79"/>
      <c r="F175" s="79"/>
      <c r="G175" s="62"/>
      <c r="H175" s="68"/>
      <c r="I175" s="6"/>
      <c r="J175" s="6"/>
      <c r="K175" s="6"/>
      <c r="L175" s="7"/>
      <c r="M175" s="6"/>
      <c r="N175" s="6"/>
    </row>
    <row r="176" spans="1:18" x14ac:dyDescent="0.25">
      <c r="A176" s="104" t="s">
        <v>55</v>
      </c>
      <c r="B176" s="79"/>
      <c r="C176" s="79"/>
      <c r="D176" s="79"/>
      <c r="E176" s="79"/>
      <c r="F176" s="79"/>
      <c r="G176" s="62"/>
      <c r="H176" s="68"/>
      <c r="I176" s="6"/>
      <c r="J176" s="6"/>
      <c r="K176" s="6"/>
      <c r="L176" s="7"/>
      <c r="M176" s="6"/>
      <c r="N176" s="6"/>
    </row>
    <row r="177" spans="1:18" x14ac:dyDescent="0.25">
      <c r="A177" s="297" t="s">
        <v>64</v>
      </c>
      <c r="B177" s="298"/>
      <c r="C177" s="298"/>
      <c r="D177" s="298"/>
      <c r="E177" s="298"/>
      <c r="F177" s="298"/>
      <c r="G177" s="298"/>
      <c r="H177" s="298"/>
      <c r="I177" s="298"/>
      <c r="J177" s="298"/>
      <c r="K177" s="6"/>
      <c r="L177" s="7"/>
      <c r="M177" s="6"/>
      <c r="N177" s="6"/>
    </row>
    <row r="178" spans="1:18" s="120" customFormat="1" ht="39.75" customHeight="1" x14ac:dyDescent="0.25">
      <c r="A178" s="342" t="s">
        <v>293</v>
      </c>
      <c r="B178" s="343"/>
      <c r="C178" s="343"/>
      <c r="D178" s="343"/>
      <c r="E178" s="343"/>
      <c r="F178" s="343"/>
      <c r="G178" s="343"/>
      <c r="H178" s="344"/>
      <c r="I178" s="212"/>
      <c r="J178" s="212"/>
      <c r="K178" s="212"/>
      <c r="L178" s="189"/>
      <c r="M178" s="118"/>
      <c r="N178" s="118"/>
      <c r="O178" s="119"/>
      <c r="P178" s="119"/>
      <c r="Q178" s="119"/>
      <c r="R178" s="119"/>
    </row>
    <row r="179" spans="1:18" s="75" customFormat="1" ht="23.25" customHeight="1" x14ac:dyDescent="0.25">
      <c r="A179" s="281" t="s">
        <v>309</v>
      </c>
      <c r="B179" s="282"/>
      <c r="C179" s="282"/>
      <c r="D179" s="282"/>
      <c r="E179" s="282"/>
      <c r="F179" s="282"/>
      <c r="G179" s="282"/>
      <c r="H179" s="282"/>
      <c r="I179" s="233"/>
      <c r="J179" s="233"/>
      <c r="K179" s="233"/>
      <c r="L179" s="234"/>
      <c r="M179" s="233"/>
      <c r="N179" s="233"/>
      <c r="O179" s="72"/>
      <c r="P179" s="72"/>
      <c r="Q179" s="72"/>
      <c r="R179" s="72"/>
    </row>
    <row r="180" spans="1:18" ht="20.25" customHeight="1" x14ac:dyDescent="0.25">
      <c r="A180" s="289" t="s">
        <v>193</v>
      </c>
      <c r="B180" s="290"/>
      <c r="C180" s="290"/>
      <c r="D180" s="290"/>
      <c r="E180" s="290"/>
      <c r="F180" s="290"/>
      <c r="G180" s="290"/>
      <c r="H180" s="290"/>
      <c r="I180" s="6"/>
      <c r="J180" s="6"/>
      <c r="K180" s="6"/>
      <c r="L180" s="7"/>
      <c r="M180" s="9"/>
      <c r="N180" s="10"/>
    </row>
    <row r="181" spans="1:18" ht="18.75" customHeight="1" x14ac:dyDescent="0.25">
      <c r="A181" s="121"/>
      <c r="B181" s="122"/>
      <c r="C181" s="122"/>
      <c r="D181" s="122"/>
      <c r="E181" s="122"/>
      <c r="F181" s="122"/>
      <c r="G181" s="122"/>
      <c r="H181" s="122"/>
      <c r="I181" s="122"/>
      <c r="J181" s="122"/>
      <c r="K181" s="122"/>
      <c r="L181" s="123"/>
      <c r="M181" s="12"/>
      <c r="N181" s="12"/>
    </row>
    <row r="182" spans="1:18" ht="18.75" customHeight="1" x14ac:dyDescent="0.25">
      <c r="A182" s="121"/>
      <c r="B182" s="122"/>
      <c r="C182" s="122"/>
      <c r="D182" s="122"/>
      <c r="E182" s="122"/>
      <c r="F182" s="122"/>
      <c r="G182" s="122"/>
      <c r="H182" s="122"/>
      <c r="I182" s="122"/>
      <c r="J182" s="122"/>
      <c r="K182" s="122"/>
      <c r="L182" s="123"/>
      <c r="M182" s="12"/>
      <c r="N182" s="12"/>
    </row>
    <row r="183" spans="1:18" s="53" customFormat="1" ht="17.25" x14ac:dyDescent="0.3">
      <c r="A183" s="377" t="s">
        <v>127</v>
      </c>
      <c r="B183" s="378"/>
      <c r="C183" s="378"/>
      <c r="D183" s="378"/>
      <c r="E183" s="40"/>
      <c r="F183" s="40"/>
      <c r="G183" s="40"/>
      <c r="H183" s="29"/>
      <c r="I183" s="29"/>
      <c r="J183" s="29"/>
      <c r="K183" s="29"/>
      <c r="L183" s="39"/>
      <c r="M183" s="29"/>
      <c r="N183" s="29"/>
      <c r="O183" s="29"/>
      <c r="P183" s="29"/>
      <c r="Q183" s="29"/>
      <c r="R183" s="29"/>
    </row>
    <row r="184" spans="1:18" s="53" customFormat="1" ht="17.25" x14ac:dyDescent="0.3">
      <c r="A184" s="43" t="s">
        <v>3</v>
      </c>
      <c r="B184" s="296" t="s">
        <v>66</v>
      </c>
      <c r="C184" s="296"/>
      <c r="D184" s="296" t="s">
        <v>67</v>
      </c>
      <c r="E184" s="296"/>
      <c r="F184" s="296" t="s">
        <v>68</v>
      </c>
      <c r="G184" s="296"/>
      <c r="H184" s="29"/>
      <c r="I184" s="29"/>
      <c r="J184" s="29"/>
      <c r="K184" s="29"/>
      <c r="L184" s="39"/>
      <c r="M184" s="29"/>
      <c r="N184" s="29"/>
      <c r="O184" s="29"/>
      <c r="P184" s="29"/>
      <c r="Q184" s="29"/>
      <c r="R184" s="29"/>
    </row>
    <row r="185" spans="1:18" x14ac:dyDescent="0.25">
      <c r="A185" s="102" t="s">
        <v>69</v>
      </c>
      <c r="B185" s="217">
        <v>2012</v>
      </c>
      <c r="C185" s="217">
        <v>2014</v>
      </c>
      <c r="D185" s="217">
        <v>2012</v>
      </c>
      <c r="E185" s="217">
        <v>2014</v>
      </c>
      <c r="F185" s="217">
        <v>2012</v>
      </c>
      <c r="G185" s="217">
        <v>2014</v>
      </c>
      <c r="H185" s="6"/>
      <c r="I185" s="6"/>
      <c r="J185" s="6"/>
      <c r="K185" s="6"/>
      <c r="L185" s="7"/>
      <c r="M185" s="6"/>
      <c r="N185" s="6"/>
    </row>
    <row r="186" spans="1:18" x14ac:dyDescent="0.25">
      <c r="A186" s="102" t="s">
        <v>70</v>
      </c>
      <c r="B186" s="220">
        <f>1124402851000/1000</f>
        <v>1124402851</v>
      </c>
      <c r="C186" s="220">
        <f>1265950570000/1000</f>
        <v>1265950570</v>
      </c>
      <c r="D186" s="220">
        <f>442879066000/1000</f>
        <v>442879066</v>
      </c>
      <c r="E186" s="220">
        <f>611610555000/1000</f>
        <v>611610555</v>
      </c>
      <c r="F186" s="220">
        <f>681523785000/1000</f>
        <v>681523785</v>
      </c>
      <c r="G186" s="220">
        <f>654340015000/1000</f>
        <v>654340015</v>
      </c>
      <c r="H186" s="6"/>
      <c r="I186" s="6"/>
      <c r="J186" s="6"/>
      <c r="K186" s="6"/>
      <c r="L186" s="7"/>
      <c r="M186" s="6"/>
      <c r="N186" s="6"/>
    </row>
    <row r="187" spans="1:18" x14ac:dyDescent="0.25">
      <c r="A187" s="8" t="s">
        <v>65</v>
      </c>
      <c r="B187" s="19"/>
      <c r="C187" s="19"/>
      <c r="D187" s="6"/>
      <c r="E187" s="6"/>
      <c r="F187" s="6"/>
      <c r="G187" s="6"/>
      <c r="H187" s="6"/>
      <c r="I187" s="6"/>
      <c r="J187" s="6"/>
      <c r="K187" s="6"/>
      <c r="L187" s="7"/>
      <c r="M187" s="6"/>
      <c r="N187" s="6"/>
    </row>
    <row r="188" spans="1:18" s="111" customFormat="1" ht="23.25" customHeight="1" x14ac:dyDescent="0.25">
      <c r="A188" s="271" t="s">
        <v>310</v>
      </c>
      <c r="B188" s="272"/>
      <c r="C188" s="219"/>
      <c r="D188" s="219"/>
      <c r="E188" s="219"/>
      <c r="F188" s="219"/>
      <c r="G188" s="219"/>
      <c r="H188" s="219"/>
      <c r="I188" s="219"/>
      <c r="J188" s="219"/>
      <c r="K188" s="219"/>
      <c r="L188" s="262"/>
      <c r="M188" s="219"/>
      <c r="N188" s="219"/>
      <c r="O188" s="107"/>
      <c r="P188" s="107"/>
      <c r="Q188" s="107"/>
      <c r="R188" s="107"/>
    </row>
    <row r="189" spans="1:18" ht="20.25" customHeight="1" x14ac:dyDescent="0.25">
      <c r="A189" s="273" t="s">
        <v>192</v>
      </c>
      <c r="B189" s="274"/>
      <c r="C189" s="274"/>
      <c r="D189" s="274"/>
      <c r="E189" s="274"/>
      <c r="F189" s="6"/>
      <c r="G189" s="6"/>
      <c r="H189" s="6"/>
      <c r="I189" s="6"/>
      <c r="J189" s="6"/>
      <c r="K189" s="6"/>
      <c r="L189" s="7"/>
      <c r="M189" s="9"/>
      <c r="N189" s="10"/>
    </row>
    <row r="190" spans="1:18" ht="18" customHeight="1" x14ac:dyDescent="0.25">
      <c r="A190" s="121"/>
      <c r="B190" s="20"/>
      <c r="C190" s="20"/>
      <c r="D190" s="20"/>
      <c r="E190" s="20"/>
      <c r="F190" s="20"/>
      <c r="G190" s="20"/>
      <c r="H190" s="20"/>
      <c r="I190" s="20"/>
      <c r="J190" s="20"/>
      <c r="K190" s="20"/>
      <c r="L190" s="21"/>
      <c r="M190" s="20"/>
      <c r="N190" s="20"/>
    </row>
    <row r="191" spans="1:18" ht="18" customHeight="1" x14ac:dyDescent="0.25">
      <c r="A191" s="121"/>
      <c r="B191" s="20"/>
      <c r="C191" s="20"/>
      <c r="D191" s="20"/>
      <c r="E191" s="20"/>
      <c r="F191" s="20"/>
      <c r="G191" s="20"/>
      <c r="H191" s="20"/>
      <c r="I191" s="20"/>
      <c r="J191" s="20"/>
      <c r="K191" s="20"/>
      <c r="L191" s="21"/>
      <c r="M191" s="20"/>
      <c r="N191" s="20"/>
    </row>
    <row r="192" spans="1:18" s="53" customFormat="1" ht="17.25" x14ac:dyDescent="0.3">
      <c r="A192" s="329" t="s">
        <v>144</v>
      </c>
      <c r="B192" s="330"/>
      <c r="C192" s="330"/>
      <c r="D192" s="40"/>
      <c r="E192" s="40"/>
      <c r="F192" s="40"/>
      <c r="G192" s="40"/>
      <c r="H192" s="29"/>
      <c r="I192" s="29"/>
      <c r="J192" s="29"/>
      <c r="K192" s="29"/>
      <c r="L192" s="39"/>
      <c r="M192" s="29"/>
      <c r="N192" s="29"/>
      <c r="O192" s="29"/>
      <c r="P192" s="29"/>
      <c r="Q192" s="29"/>
      <c r="R192" s="29"/>
    </row>
    <row r="193" spans="1:18" s="53" customFormat="1" ht="17.25" x14ac:dyDescent="0.3">
      <c r="A193" s="43" t="s">
        <v>3</v>
      </c>
      <c r="B193" s="296" t="s">
        <v>66</v>
      </c>
      <c r="C193" s="296"/>
      <c r="D193" s="296" t="s">
        <v>67</v>
      </c>
      <c r="E193" s="296"/>
      <c r="F193" s="296" t="s">
        <v>68</v>
      </c>
      <c r="G193" s="296"/>
      <c r="H193" s="29"/>
      <c r="I193" s="29"/>
      <c r="J193" s="29"/>
      <c r="K193" s="29"/>
      <c r="L193" s="39"/>
      <c r="M193" s="29"/>
      <c r="N193" s="29"/>
      <c r="O193" s="29"/>
      <c r="P193" s="29"/>
      <c r="Q193" s="29"/>
      <c r="R193" s="29"/>
    </row>
    <row r="194" spans="1:18" x14ac:dyDescent="0.25">
      <c r="A194" s="18" t="s">
        <v>70</v>
      </c>
      <c r="B194" s="327">
        <f>1411817936000/1000</f>
        <v>1411817936</v>
      </c>
      <c r="C194" s="327"/>
      <c r="D194" s="327">
        <f>638143833000/1000</f>
        <v>638143833</v>
      </c>
      <c r="E194" s="327"/>
      <c r="F194" s="327">
        <f>773674103000/1000</f>
        <v>773674103</v>
      </c>
      <c r="G194" s="327"/>
      <c r="H194" s="6"/>
      <c r="I194" s="6"/>
      <c r="J194" s="6"/>
      <c r="K194" s="6"/>
      <c r="L194" s="7"/>
      <c r="M194" s="6"/>
      <c r="N194" s="6"/>
    </row>
    <row r="195" spans="1:18" x14ac:dyDescent="0.25">
      <c r="A195" s="22" t="s">
        <v>65</v>
      </c>
      <c r="B195" s="23"/>
      <c r="C195" s="23"/>
      <c r="D195" s="24"/>
      <c r="E195" s="24"/>
      <c r="F195" s="24"/>
      <c r="G195" s="24"/>
      <c r="H195" s="6"/>
      <c r="I195" s="6"/>
      <c r="J195" s="6"/>
      <c r="K195" s="6"/>
      <c r="L195" s="7"/>
      <c r="M195" s="6"/>
      <c r="N195" s="6"/>
    </row>
    <row r="196" spans="1:18" s="111" customFormat="1" ht="28.5" customHeight="1" x14ac:dyDescent="0.25">
      <c r="A196" s="271" t="s">
        <v>310</v>
      </c>
      <c r="B196" s="272"/>
      <c r="C196" s="219"/>
      <c r="D196" s="219"/>
      <c r="E196" s="219"/>
      <c r="F196" s="219"/>
      <c r="G196" s="219"/>
      <c r="H196" s="219"/>
      <c r="I196" s="219"/>
      <c r="J196" s="219"/>
      <c r="K196" s="219"/>
      <c r="L196" s="262"/>
      <c r="M196" s="219"/>
      <c r="N196" s="219"/>
      <c r="O196" s="107"/>
      <c r="P196" s="107"/>
      <c r="Q196" s="107"/>
      <c r="R196" s="107"/>
    </row>
    <row r="197" spans="1:18" ht="20.25" customHeight="1" x14ac:dyDescent="0.25">
      <c r="A197" s="273" t="s">
        <v>192</v>
      </c>
      <c r="B197" s="274"/>
      <c r="C197" s="274"/>
      <c r="D197" s="274"/>
      <c r="E197" s="274"/>
      <c r="F197" s="6"/>
      <c r="G197" s="6"/>
      <c r="H197" s="6"/>
      <c r="I197" s="6"/>
      <c r="J197" s="6"/>
      <c r="K197" s="6"/>
      <c r="L197" s="7"/>
      <c r="M197" s="9"/>
      <c r="N197" s="10"/>
    </row>
    <row r="198" spans="1:18" x14ac:dyDescent="0.25">
      <c r="A198" s="22"/>
      <c r="B198" s="23"/>
      <c r="C198" s="23"/>
      <c r="D198" s="24"/>
      <c r="E198" s="24"/>
      <c r="F198" s="24"/>
      <c r="G198" s="24"/>
      <c r="H198" s="6"/>
      <c r="I198" s="6"/>
      <c r="J198" s="6"/>
      <c r="K198" s="6"/>
      <c r="L198" s="7"/>
      <c r="M198" s="6"/>
      <c r="N198" s="6"/>
    </row>
    <row r="199" spans="1:18" x14ac:dyDescent="0.25">
      <c r="A199" s="22"/>
      <c r="B199" s="23"/>
      <c r="C199" s="23"/>
      <c r="D199" s="24"/>
      <c r="E199" s="24"/>
      <c r="F199" s="24"/>
      <c r="G199" s="24"/>
      <c r="H199" s="6"/>
      <c r="I199" s="6"/>
      <c r="J199" s="6"/>
      <c r="K199" s="6"/>
      <c r="L199" s="7"/>
      <c r="M199" s="6"/>
      <c r="N199" s="6"/>
    </row>
    <row r="200" spans="1:18" s="53" customFormat="1" ht="17.25" x14ac:dyDescent="0.3">
      <c r="A200" s="98" t="s">
        <v>128</v>
      </c>
      <c r="B200" s="99"/>
      <c r="C200" s="99"/>
      <c r="D200" s="99"/>
      <c r="E200" s="99"/>
      <c r="F200" s="40"/>
      <c r="G200" s="40"/>
      <c r="H200" s="29"/>
      <c r="I200" s="29"/>
      <c r="J200" s="29"/>
      <c r="K200" s="29"/>
      <c r="L200" s="39"/>
      <c r="M200" s="29"/>
      <c r="N200" s="29"/>
      <c r="O200" s="29"/>
      <c r="P200" s="29"/>
      <c r="Q200" s="29"/>
      <c r="R200" s="29"/>
    </row>
    <row r="201" spans="1:18" s="53" customFormat="1" ht="17.25" x14ac:dyDescent="0.3">
      <c r="A201" s="43" t="s">
        <v>3</v>
      </c>
      <c r="B201" s="296" t="s">
        <v>71</v>
      </c>
      <c r="C201" s="296"/>
      <c r="D201" s="296" t="s">
        <v>72</v>
      </c>
      <c r="E201" s="296"/>
      <c r="F201" s="296" t="s">
        <v>73</v>
      </c>
      <c r="G201" s="296"/>
      <c r="H201" s="29"/>
      <c r="I201" s="29"/>
      <c r="J201" s="29"/>
      <c r="K201" s="29"/>
      <c r="L201" s="39"/>
      <c r="M201" s="29"/>
      <c r="N201" s="29"/>
      <c r="O201" s="29"/>
      <c r="P201" s="29"/>
      <c r="Q201" s="29"/>
      <c r="R201" s="29"/>
    </row>
    <row r="202" spans="1:18" x14ac:dyDescent="0.25">
      <c r="A202" s="18" t="s">
        <v>69</v>
      </c>
      <c r="B202" s="217">
        <v>2012</v>
      </c>
      <c r="C202" s="217">
        <v>2014</v>
      </c>
      <c r="D202" s="217">
        <v>2012</v>
      </c>
      <c r="E202" s="217">
        <v>2014</v>
      </c>
      <c r="F202" s="217">
        <v>2012</v>
      </c>
      <c r="G202" s="217">
        <v>2014</v>
      </c>
      <c r="H202" s="6"/>
      <c r="I202" s="6"/>
      <c r="J202" s="6"/>
      <c r="K202" s="6"/>
      <c r="L202" s="7"/>
      <c r="M202" s="6"/>
      <c r="N202" s="6"/>
    </row>
    <row r="203" spans="1:18" x14ac:dyDescent="0.25">
      <c r="A203" s="18" t="s">
        <v>70</v>
      </c>
      <c r="B203" s="220">
        <f>(836239420000+69550572000)/1000</f>
        <v>905789992</v>
      </c>
      <c r="C203" s="220">
        <f>(978546771000+193842592000)/1000</f>
        <v>1172389363</v>
      </c>
      <c r="D203" s="220">
        <f>(733918882000+45835955000)/1000</f>
        <v>779754837</v>
      </c>
      <c r="E203" s="220">
        <f>(1134104931000+25193272000)/1000</f>
        <v>1159298203</v>
      </c>
      <c r="F203" s="220">
        <f>126035155000/1000</f>
        <v>126035155</v>
      </c>
      <c r="G203" s="220">
        <f>13091160000/1000</f>
        <v>13091160</v>
      </c>
      <c r="H203" s="6"/>
      <c r="I203" s="6"/>
      <c r="J203" s="6"/>
      <c r="K203" s="6"/>
      <c r="L203" s="7"/>
      <c r="M203" s="6"/>
      <c r="N203" s="6"/>
    </row>
    <row r="204" spans="1:18" x14ac:dyDescent="0.25">
      <c r="A204" s="8" t="s">
        <v>65</v>
      </c>
      <c r="B204" s="19"/>
      <c r="C204" s="19"/>
      <c r="D204" s="6"/>
      <c r="E204" s="6"/>
      <c r="F204" s="6"/>
      <c r="G204" s="6"/>
      <c r="H204" s="6"/>
      <c r="I204" s="6"/>
      <c r="J204" s="6"/>
      <c r="K204" s="6"/>
      <c r="L204" s="7"/>
      <c r="M204" s="6"/>
      <c r="N204" s="6"/>
    </row>
    <row r="205" spans="1:18" s="111" customFormat="1" ht="23.25" customHeight="1" x14ac:dyDescent="0.25">
      <c r="A205" s="271" t="s">
        <v>310</v>
      </c>
      <c r="B205" s="272"/>
      <c r="C205" s="219"/>
      <c r="D205" s="219"/>
      <c r="E205" s="219"/>
      <c r="F205" s="219"/>
      <c r="G205" s="219"/>
      <c r="H205" s="219"/>
      <c r="I205" s="219"/>
      <c r="J205" s="219"/>
      <c r="K205" s="219"/>
      <c r="L205" s="262"/>
      <c r="M205" s="219"/>
      <c r="N205" s="219"/>
      <c r="O205" s="107"/>
      <c r="P205" s="107"/>
      <c r="Q205" s="107"/>
      <c r="R205" s="107"/>
    </row>
    <row r="206" spans="1:18" ht="20.25" customHeight="1" x14ac:dyDescent="0.25">
      <c r="A206" s="273" t="s">
        <v>192</v>
      </c>
      <c r="B206" s="274"/>
      <c r="C206" s="274"/>
      <c r="D206" s="274"/>
      <c r="E206" s="274"/>
      <c r="F206" s="6"/>
      <c r="G206" s="6"/>
      <c r="H206" s="6"/>
      <c r="I206" s="6"/>
      <c r="J206" s="6"/>
      <c r="K206" s="6"/>
      <c r="L206" s="7"/>
      <c r="M206" s="9"/>
      <c r="N206" s="10"/>
    </row>
    <row r="207" spans="1:18" x14ac:dyDescent="0.25">
      <c r="A207" s="8"/>
      <c r="B207" s="19"/>
      <c r="C207" s="19"/>
      <c r="D207" s="6"/>
      <c r="E207" s="6"/>
      <c r="F207" s="6"/>
      <c r="G207" s="6"/>
      <c r="H207" s="6"/>
      <c r="I207" s="6"/>
      <c r="J207" s="6"/>
      <c r="K207" s="6"/>
      <c r="L207" s="7"/>
      <c r="M207" s="6"/>
      <c r="N207" s="6"/>
    </row>
    <row r="208" spans="1:18" x14ac:dyDescent="0.25">
      <c r="A208" s="8"/>
      <c r="B208" s="19"/>
      <c r="C208" s="19"/>
      <c r="D208" s="6"/>
      <c r="E208" s="6"/>
      <c r="F208" s="6"/>
      <c r="G208" s="6"/>
      <c r="H208" s="6"/>
      <c r="I208" s="6"/>
      <c r="J208" s="6"/>
      <c r="K208" s="6"/>
      <c r="L208" s="7"/>
      <c r="M208" s="6"/>
      <c r="N208" s="6"/>
    </row>
    <row r="209" spans="1:18" s="53" customFormat="1" ht="17.25" x14ac:dyDescent="0.3">
      <c r="A209" s="329" t="s">
        <v>145</v>
      </c>
      <c r="B209" s="330"/>
      <c r="C209" s="330"/>
      <c r="D209" s="330"/>
      <c r="E209" s="40"/>
      <c r="F209" s="40"/>
      <c r="G209" s="40"/>
      <c r="H209" s="29"/>
      <c r="I209" s="29"/>
      <c r="J209" s="29"/>
      <c r="K209" s="29"/>
      <c r="L209" s="39"/>
      <c r="M209" s="29"/>
      <c r="N209" s="29"/>
      <c r="O209" s="29"/>
      <c r="P209" s="29"/>
      <c r="Q209" s="29"/>
      <c r="R209" s="29"/>
    </row>
    <row r="210" spans="1:18" s="53" customFormat="1" ht="17.25" x14ac:dyDescent="0.3">
      <c r="A210" s="43" t="s">
        <v>3</v>
      </c>
      <c r="B210" s="296" t="s">
        <v>71</v>
      </c>
      <c r="C210" s="296"/>
      <c r="D210" s="296" t="s">
        <v>72</v>
      </c>
      <c r="E210" s="296"/>
      <c r="F210" s="296" t="s">
        <v>73</v>
      </c>
      <c r="G210" s="296"/>
      <c r="H210" s="29"/>
      <c r="I210" s="29"/>
      <c r="J210" s="29"/>
      <c r="K210" s="29"/>
      <c r="L210" s="39"/>
      <c r="M210" s="29"/>
      <c r="N210" s="29"/>
      <c r="O210" s="29"/>
      <c r="P210" s="29"/>
      <c r="Q210" s="29"/>
      <c r="R210" s="29"/>
    </row>
    <row r="211" spans="1:18" x14ac:dyDescent="0.25">
      <c r="A211" s="18" t="s">
        <v>70</v>
      </c>
      <c r="B211" s="327">
        <f>(388705881000+155991330000)/1000</f>
        <v>544697211</v>
      </c>
      <c r="C211" s="327"/>
      <c r="D211" s="327">
        <f>(406100182000+4168107000)/1000</f>
        <v>410268289</v>
      </c>
      <c r="E211" s="327"/>
      <c r="F211" s="332">
        <f>SUM(B211-D211)</f>
        <v>134428922</v>
      </c>
      <c r="G211" s="332"/>
      <c r="H211" s="6"/>
      <c r="I211" s="6"/>
      <c r="J211" s="6"/>
      <c r="K211" s="6"/>
      <c r="L211" s="7"/>
      <c r="M211" s="6"/>
      <c r="N211" s="6"/>
    </row>
    <row r="212" spans="1:18" x14ac:dyDescent="0.25">
      <c r="A212" s="8" t="s">
        <v>65</v>
      </c>
      <c r="B212" s="19"/>
      <c r="C212" s="19"/>
      <c r="D212" s="6"/>
      <c r="E212" s="6"/>
      <c r="F212" s="6"/>
      <c r="G212" s="93"/>
      <c r="H212" s="6"/>
      <c r="I212" s="6"/>
      <c r="J212" s="6"/>
      <c r="K212" s="6"/>
      <c r="L212" s="7"/>
      <c r="M212" s="6"/>
      <c r="N212" s="6"/>
    </row>
    <row r="213" spans="1:18" s="111" customFormat="1" ht="24.75" customHeight="1" x14ac:dyDescent="0.25">
      <c r="A213" s="271" t="s">
        <v>310</v>
      </c>
      <c r="B213" s="272"/>
      <c r="C213" s="219"/>
      <c r="D213" s="219"/>
      <c r="E213" s="219"/>
      <c r="F213" s="219"/>
      <c r="G213" s="219"/>
      <c r="H213" s="219"/>
      <c r="I213" s="219"/>
      <c r="J213" s="219"/>
      <c r="K213" s="219"/>
      <c r="L213" s="262"/>
      <c r="M213" s="219"/>
      <c r="N213" s="219"/>
      <c r="O213" s="107"/>
      <c r="P213" s="107"/>
      <c r="Q213" s="107"/>
      <c r="R213" s="107"/>
    </row>
    <row r="214" spans="1:18" ht="20.25" customHeight="1" x14ac:dyDescent="0.25">
      <c r="A214" s="273" t="s">
        <v>192</v>
      </c>
      <c r="B214" s="274"/>
      <c r="C214" s="274"/>
      <c r="D214" s="274"/>
      <c r="E214" s="274"/>
      <c r="F214" s="6"/>
      <c r="G214" s="6"/>
      <c r="H214" s="6"/>
      <c r="I214" s="6"/>
      <c r="J214" s="6"/>
      <c r="K214" s="6"/>
      <c r="L214" s="7"/>
      <c r="M214" s="9"/>
      <c r="N214" s="10"/>
    </row>
    <row r="215" spans="1:18" x14ac:dyDescent="0.25">
      <c r="A215" s="25"/>
      <c r="B215" s="12"/>
      <c r="C215" s="12"/>
      <c r="D215" s="12"/>
      <c r="E215" s="12"/>
      <c r="F215" s="12"/>
      <c r="G215" s="46"/>
      <c r="H215" s="12"/>
      <c r="I215" s="12"/>
      <c r="J215" s="12"/>
      <c r="K215" s="12"/>
      <c r="L215" s="26"/>
      <c r="M215" s="12"/>
      <c r="N215" s="6"/>
    </row>
    <row r="216" spans="1:18" x14ac:dyDescent="0.25">
      <c r="A216" s="25"/>
      <c r="B216" s="12"/>
      <c r="C216" s="12"/>
      <c r="D216" s="12"/>
      <c r="E216" s="12"/>
      <c r="F216" s="12"/>
      <c r="G216" s="46"/>
      <c r="H216" s="12"/>
      <c r="I216" s="12"/>
      <c r="J216" s="12"/>
      <c r="K216" s="12"/>
      <c r="L216" s="26"/>
      <c r="M216" s="12"/>
      <c r="N216" s="6"/>
    </row>
    <row r="217" spans="1:18" s="53" customFormat="1" ht="17.25" x14ac:dyDescent="0.3">
      <c r="A217" s="100" t="s">
        <v>173</v>
      </c>
      <c r="B217" s="101"/>
      <c r="C217" s="101"/>
      <c r="D217" s="29"/>
      <c r="E217" s="29"/>
      <c r="F217" s="29"/>
      <c r="G217" s="29"/>
      <c r="H217" s="29"/>
      <c r="I217" s="29"/>
      <c r="J217" s="29"/>
      <c r="K217" s="29"/>
      <c r="L217" s="39"/>
      <c r="M217" s="29"/>
      <c r="N217" s="29"/>
      <c r="O217" s="29"/>
      <c r="P217" s="29"/>
      <c r="Q217" s="29"/>
      <c r="R217" s="29"/>
    </row>
    <row r="218" spans="1:18" s="53" customFormat="1" ht="17.25" x14ac:dyDescent="0.3">
      <c r="A218" s="43" t="s">
        <v>3</v>
      </c>
      <c r="B218" s="296" t="s">
        <v>70</v>
      </c>
      <c r="C218" s="296"/>
      <c r="D218" s="29"/>
      <c r="E218" s="29"/>
      <c r="F218" s="29"/>
      <c r="G218" s="29"/>
      <c r="H218" s="29"/>
      <c r="I218" s="29"/>
      <c r="J218" s="29"/>
      <c r="K218" s="29"/>
      <c r="L218" s="39"/>
      <c r="M218" s="29"/>
      <c r="N218" s="29"/>
      <c r="O218" s="29"/>
      <c r="P218" s="29"/>
      <c r="Q218" s="29"/>
      <c r="R218" s="29"/>
    </row>
    <row r="219" spans="1:18" ht="18" customHeight="1" x14ac:dyDescent="0.25">
      <c r="A219" s="27" t="s">
        <v>78</v>
      </c>
      <c r="B219" s="327">
        <f>654340015000/1000</f>
        <v>654340015</v>
      </c>
      <c r="C219" s="327"/>
      <c r="D219" s="6"/>
      <c r="E219" s="6"/>
      <c r="F219" s="6"/>
      <c r="G219" s="6"/>
      <c r="H219" s="6"/>
      <c r="I219" s="6"/>
      <c r="J219" s="6"/>
      <c r="K219" s="6"/>
      <c r="L219" s="7"/>
      <c r="M219" s="6"/>
      <c r="N219" s="6"/>
    </row>
    <row r="220" spans="1:18" x14ac:dyDescent="0.25">
      <c r="A220" s="27" t="s">
        <v>161</v>
      </c>
      <c r="B220" s="326"/>
      <c r="C220" s="326"/>
      <c r="D220" s="6"/>
      <c r="E220" s="6"/>
      <c r="F220" s="6"/>
      <c r="G220" s="6"/>
      <c r="H220" s="6"/>
      <c r="I220" s="6"/>
      <c r="J220" s="6"/>
      <c r="K220" s="6"/>
      <c r="L220" s="7"/>
      <c r="M220" s="6"/>
      <c r="N220" s="6"/>
    </row>
    <row r="221" spans="1:18" x14ac:dyDescent="0.25">
      <c r="A221" s="27" t="s">
        <v>146</v>
      </c>
      <c r="B221" s="327">
        <f>773674103000/1000</f>
        <v>773674103</v>
      </c>
      <c r="C221" s="327"/>
      <c r="D221" s="6"/>
      <c r="E221" s="6"/>
      <c r="F221" s="6"/>
      <c r="G221" s="6"/>
      <c r="H221" s="6"/>
      <c r="I221" s="6"/>
      <c r="J221" s="6"/>
      <c r="K221" s="6"/>
      <c r="L221" s="7"/>
      <c r="M221" s="6"/>
      <c r="N221" s="6"/>
    </row>
    <row r="222" spans="1:18" x14ac:dyDescent="0.25">
      <c r="A222" s="27"/>
      <c r="B222" s="326"/>
      <c r="C222" s="326"/>
      <c r="D222" s="6"/>
      <c r="E222" s="6"/>
      <c r="F222" s="6"/>
      <c r="G222" s="6"/>
      <c r="H222" s="6"/>
      <c r="I222" s="6"/>
      <c r="J222" s="6"/>
      <c r="K222" s="6"/>
      <c r="L222" s="7"/>
      <c r="M222" s="6"/>
      <c r="N222" s="6"/>
    </row>
    <row r="223" spans="1:18" x14ac:dyDescent="0.25">
      <c r="A223" s="27" t="s">
        <v>82</v>
      </c>
      <c r="B223" s="328"/>
      <c r="C223" s="326"/>
      <c r="D223" s="6"/>
      <c r="E223" s="6"/>
      <c r="F223" s="6"/>
      <c r="G223" s="6"/>
      <c r="H223" s="6"/>
      <c r="I223" s="6"/>
      <c r="J223" s="6"/>
      <c r="K223" s="6"/>
      <c r="L223" s="7"/>
      <c r="M223" s="6"/>
      <c r="N223" s="6"/>
    </row>
    <row r="224" spans="1:18" x14ac:dyDescent="0.25">
      <c r="A224" s="27" t="s">
        <v>79</v>
      </c>
      <c r="B224" s="328">
        <f>(B221-B219)</f>
        <v>119334088</v>
      </c>
      <c r="C224" s="326"/>
      <c r="D224" s="6"/>
      <c r="E224" s="6"/>
      <c r="F224" s="6"/>
      <c r="G224" s="6"/>
      <c r="H224" s="6"/>
      <c r="I224" s="6"/>
      <c r="J224" s="6"/>
      <c r="K224" s="6"/>
      <c r="L224" s="7"/>
      <c r="M224" s="6"/>
      <c r="N224" s="6"/>
    </row>
    <row r="225" spans="1:18" x14ac:dyDescent="0.25">
      <c r="A225" s="27" t="s">
        <v>80</v>
      </c>
      <c r="B225" s="326"/>
      <c r="C225" s="326"/>
      <c r="D225" s="6"/>
      <c r="E225" s="6"/>
      <c r="F225" s="6"/>
      <c r="G225" s="6"/>
      <c r="H225" s="6"/>
      <c r="I225" s="6"/>
      <c r="J225" s="6"/>
      <c r="K225" s="6"/>
      <c r="L225" s="7"/>
      <c r="M225" s="6"/>
      <c r="N225" s="6"/>
    </row>
    <row r="226" spans="1:18" x14ac:dyDescent="0.25">
      <c r="A226" s="27" t="s">
        <v>81</v>
      </c>
      <c r="B226" s="326"/>
      <c r="C226" s="326"/>
      <c r="D226" s="6"/>
      <c r="E226" s="6"/>
      <c r="F226" s="6"/>
      <c r="G226" s="6"/>
      <c r="H226" s="6"/>
      <c r="I226" s="6"/>
      <c r="J226" s="6"/>
      <c r="K226" s="6"/>
      <c r="L226" s="7"/>
      <c r="M226" s="6"/>
      <c r="N226" s="6"/>
    </row>
    <row r="227" spans="1:18" x14ac:dyDescent="0.25">
      <c r="A227" s="8" t="s">
        <v>65</v>
      </c>
      <c r="B227" s="28"/>
      <c r="C227" s="28"/>
      <c r="D227" s="6"/>
      <c r="E227" s="6"/>
      <c r="F227" s="6"/>
      <c r="G227" s="6"/>
      <c r="H227" s="6"/>
      <c r="I227" s="6"/>
      <c r="J227" s="6"/>
      <c r="K227" s="6"/>
      <c r="L227" s="7"/>
      <c r="M227" s="6"/>
      <c r="N227" s="6"/>
    </row>
    <row r="228" spans="1:18" s="111" customFormat="1" ht="22.5" customHeight="1" x14ac:dyDescent="0.25">
      <c r="A228" s="263" t="s">
        <v>310</v>
      </c>
      <c r="B228" s="219"/>
      <c r="C228" s="219"/>
      <c r="D228" s="219"/>
      <c r="E228" s="219"/>
      <c r="F228" s="219"/>
      <c r="G228" s="219"/>
      <c r="H228" s="219"/>
      <c r="I228" s="219"/>
      <c r="J228" s="219"/>
      <c r="K228" s="219"/>
      <c r="L228" s="262"/>
      <c r="M228" s="219"/>
      <c r="N228" s="219"/>
      <c r="O228" s="107"/>
      <c r="P228" s="107"/>
      <c r="Q228" s="107"/>
      <c r="R228" s="107"/>
    </row>
    <row r="229" spans="1:18" ht="20.25" customHeight="1" x14ac:dyDescent="0.25">
      <c r="A229" s="273" t="s">
        <v>192</v>
      </c>
      <c r="B229" s="274"/>
      <c r="C229" s="274"/>
      <c r="D229" s="274"/>
      <c r="E229" s="274"/>
      <c r="F229" s="6"/>
      <c r="G229" s="6"/>
      <c r="H229" s="6"/>
      <c r="I229" s="6"/>
      <c r="J229" s="6"/>
      <c r="K229" s="6"/>
      <c r="L229" s="7"/>
      <c r="M229" s="9"/>
      <c r="N229" s="10"/>
    </row>
    <row r="230" spans="1:18" x14ac:dyDescent="0.25">
      <c r="A230" s="8"/>
      <c r="B230" s="6"/>
      <c r="C230" s="6"/>
      <c r="D230" s="6"/>
      <c r="E230" s="6"/>
      <c r="F230" s="6"/>
      <c r="G230" s="6"/>
      <c r="H230" s="6"/>
      <c r="I230" s="6"/>
      <c r="J230" s="6"/>
      <c r="K230" s="6"/>
      <c r="L230" s="7"/>
      <c r="M230" s="6"/>
      <c r="N230" s="6"/>
    </row>
    <row r="231" spans="1:18" x14ac:dyDescent="0.25">
      <c r="A231" s="8"/>
      <c r="B231" s="6"/>
      <c r="C231" s="6"/>
      <c r="D231" s="6"/>
      <c r="E231" s="6"/>
      <c r="F231" s="6"/>
      <c r="G231" s="6"/>
      <c r="H231" s="6"/>
      <c r="I231" s="6"/>
      <c r="J231" s="6"/>
      <c r="K231" s="6"/>
      <c r="L231" s="7"/>
      <c r="M231" s="6"/>
      <c r="N231" s="6"/>
    </row>
    <row r="232" spans="1:18" s="53" customFormat="1" ht="17.25" x14ac:dyDescent="0.3">
      <c r="A232" s="340" t="s">
        <v>211</v>
      </c>
      <c r="B232" s="341"/>
      <c r="C232" s="341"/>
      <c r="D232" s="33"/>
      <c r="E232" s="33"/>
      <c r="F232" s="33"/>
      <c r="G232" s="33"/>
      <c r="H232" s="29"/>
      <c r="I232" s="29"/>
      <c r="J232" s="29"/>
      <c r="K232" s="29"/>
      <c r="L232" s="39"/>
      <c r="M232" s="29"/>
      <c r="N232" s="29"/>
      <c r="O232" s="29"/>
      <c r="P232" s="29"/>
      <c r="Q232" s="29"/>
      <c r="R232" s="29"/>
    </row>
    <row r="233" spans="1:18" s="53" customFormat="1" ht="69" x14ac:dyDescent="0.3">
      <c r="A233" s="225" t="s">
        <v>0</v>
      </c>
      <c r="B233" s="216" t="s">
        <v>24</v>
      </c>
      <c r="C233" s="216" t="s">
        <v>25</v>
      </c>
      <c r="D233" s="216" t="s">
        <v>26</v>
      </c>
      <c r="E233" s="216" t="s">
        <v>212</v>
      </c>
      <c r="F233" s="216" t="s">
        <v>27</v>
      </c>
      <c r="G233" s="216" t="s">
        <v>153</v>
      </c>
      <c r="H233" s="44"/>
      <c r="I233" s="42"/>
      <c r="J233" s="42"/>
      <c r="K233" s="42"/>
      <c r="L233" s="45"/>
      <c r="M233" s="42"/>
      <c r="N233" s="42"/>
      <c r="O233" s="42"/>
      <c r="P233" s="42"/>
      <c r="Q233" s="42"/>
      <c r="R233" s="29"/>
    </row>
    <row r="234" spans="1:18" s="53" customFormat="1" ht="17.25" x14ac:dyDescent="0.3">
      <c r="A234" s="34" t="s">
        <v>28</v>
      </c>
      <c r="B234" s="80">
        <f>SUM(B235:B236)</f>
        <v>30019316.649</v>
      </c>
      <c r="C234" s="80">
        <f>SUM(C235:C236)</f>
        <v>14810980.369000001</v>
      </c>
      <c r="D234" s="80">
        <f>SUM(D235:D236)</f>
        <v>52001458.747000001</v>
      </c>
      <c r="E234" s="80">
        <f>SUM(E235:E236)</f>
        <v>4090582</v>
      </c>
      <c r="F234" s="48"/>
      <c r="G234" s="48"/>
      <c r="H234" s="29"/>
      <c r="I234" s="29"/>
      <c r="J234" s="29"/>
      <c r="K234" s="29"/>
      <c r="L234" s="39"/>
      <c r="M234" s="29"/>
      <c r="N234" s="29"/>
      <c r="O234" s="29"/>
      <c r="P234" s="29"/>
      <c r="Q234" s="29"/>
      <c r="R234" s="29"/>
    </row>
    <row r="235" spans="1:18" ht="17.25" x14ac:dyDescent="0.25">
      <c r="A235" s="11" t="s">
        <v>5</v>
      </c>
      <c r="B235" s="80">
        <v>0</v>
      </c>
      <c r="C235" s="80">
        <v>0</v>
      </c>
      <c r="D235" s="80">
        <f>10501716523/1000</f>
        <v>10501716.523</v>
      </c>
      <c r="E235" s="80">
        <v>426320</v>
      </c>
      <c r="F235" s="49"/>
      <c r="G235" s="49"/>
      <c r="H235" s="6"/>
      <c r="I235" s="6"/>
      <c r="J235" s="6"/>
      <c r="K235" s="6"/>
      <c r="L235" s="7"/>
      <c r="M235" s="6"/>
      <c r="N235" s="6"/>
    </row>
    <row r="236" spans="1:18" ht="17.25" x14ac:dyDescent="0.25">
      <c r="A236" s="11" t="s">
        <v>20</v>
      </c>
      <c r="B236" s="80">
        <f>30019316649/1000</f>
        <v>30019316.649</v>
      </c>
      <c r="C236" s="80">
        <f>14810980369/1000</f>
        <v>14810980.369000001</v>
      </c>
      <c r="D236" s="80">
        <f>41499742224/1000</f>
        <v>41499742.223999999</v>
      </c>
      <c r="E236" s="80">
        <v>3664262</v>
      </c>
      <c r="F236" s="49"/>
      <c r="G236" s="49"/>
      <c r="H236" s="6"/>
      <c r="I236" s="6"/>
      <c r="J236" s="6"/>
      <c r="K236" s="6"/>
      <c r="L236" s="7"/>
      <c r="M236" s="6"/>
      <c r="N236" s="6"/>
    </row>
    <row r="237" spans="1:18" x14ac:dyDescent="0.25">
      <c r="A237" s="218" t="s">
        <v>29</v>
      </c>
      <c r="B237" s="219"/>
      <c r="C237" s="219"/>
      <c r="D237" s="219"/>
      <c r="E237" s="219"/>
      <c r="F237" s="219"/>
      <c r="G237" s="219"/>
      <c r="H237" s="6"/>
      <c r="I237" s="6"/>
      <c r="J237" s="6"/>
      <c r="K237" s="6"/>
      <c r="L237" s="7"/>
      <c r="M237" s="6"/>
      <c r="N237" s="6"/>
    </row>
    <row r="238" spans="1:18" s="188" customFormat="1" ht="20.25" customHeight="1" x14ac:dyDescent="0.2">
      <c r="A238" s="273" t="s">
        <v>198</v>
      </c>
      <c r="B238" s="274"/>
      <c r="C238" s="274"/>
      <c r="D238" s="274"/>
      <c r="E238" s="274"/>
      <c r="F238" s="184"/>
      <c r="G238" s="184"/>
      <c r="H238" s="184"/>
      <c r="I238" s="184"/>
      <c r="J238" s="184"/>
      <c r="K238" s="184"/>
      <c r="L238" s="185"/>
      <c r="M238" s="186"/>
      <c r="N238" s="187"/>
      <c r="O238" s="184"/>
      <c r="P238" s="184"/>
      <c r="Q238" s="184"/>
      <c r="R238" s="184"/>
    </row>
    <row r="239" spans="1:18" s="188" customFormat="1" ht="20.25" customHeight="1" x14ac:dyDescent="0.2">
      <c r="A239" s="273" t="s">
        <v>199</v>
      </c>
      <c r="B239" s="274"/>
      <c r="C239" s="274"/>
      <c r="D239" s="274"/>
      <c r="E239" s="274"/>
      <c r="F239" s="184"/>
      <c r="G239" s="184"/>
      <c r="H239" s="184"/>
      <c r="I239" s="184"/>
      <c r="J239" s="184"/>
      <c r="K239" s="184"/>
      <c r="L239" s="185"/>
      <c r="M239" s="186"/>
      <c r="N239" s="187"/>
      <c r="O239" s="184"/>
      <c r="P239" s="184"/>
      <c r="Q239" s="184"/>
      <c r="R239" s="184"/>
    </row>
    <row r="240" spans="1:18" x14ac:dyDescent="0.25">
      <c r="A240" s="8"/>
      <c r="B240" s="6"/>
      <c r="C240" s="6"/>
      <c r="D240" s="6"/>
      <c r="E240" s="6"/>
      <c r="F240" s="6"/>
      <c r="G240" s="6"/>
      <c r="H240" s="6"/>
      <c r="I240" s="6"/>
      <c r="J240" s="6"/>
      <c r="K240" s="6"/>
      <c r="L240" s="7"/>
      <c r="M240" s="6"/>
      <c r="N240" s="6"/>
    </row>
    <row r="241" spans="1:18" x14ac:dyDescent="0.25">
      <c r="A241" s="8"/>
      <c r="B241" s="6"/>
      <c r="C241" s="6"/>
      <c r="D241" s="6"/>
      <c r="E241" s="6"/>
      <c r="F241" s="6"/>
      <c r="G241" s="6"/>
      <c r="H241" s="6"/>
      <c r="I241" s="6"/>
      <c r="J241" s="6"/>
      <c r="K241" s="6"/>
      <c r="L241" s="7"/>
      <c r="M241" s="6"/>
      <c r="N241" s="6"/>
    </row>
    <row r="242" spans="1:18" s="53" customFormat="1" ht="17.25" x14ac:dyDescent="0.3">
      <c r="A242" s="96" t="s">
        <v>132</v>
      </c>
      <c r="B242" s="97"/>
      <c r="C242" s="33"/>
      <c r="D242" s="33"/>
      <c r="E242" s="33"/>
      <c r="F242" s="33"/>
      <c r="G242" s="33"/>
      <c r="H242" s="33"/>
      <c r="I242" s="29"/>
      <c r="J242" s="29"/>
      <c r="K242" s="29"/>
      <c r="L242" s="39"/>
      <c r="M242" s="29"/>
      <c r="N242" s="29"/>
      <c r="O242" s="29"/>
      <c r="P242" s="29"/>
      <c r="Q242" s="29"/>
      <c r="R242" s="29"/>
    </row>
    <row r="243" spans="1:18" ht="26.25" customHeight="1" x14ac:dyDescent="0.25">
      <c r="A243" s="331" t="s">
        <v>0</v>
      </c>
      <c r="B243" s="325" t="s">
        <v>31</v>
      </c>
      <c r="C243" s="325" t="s">
        <v>42</v>
      </c>
      <c r="D243" s="325" t="s">
        <v>43</v>
      </c>
      <c r="E243" s="325" t="s">
        <v>44</v>
      </c>
      <c r="F243" s="325" t="s">
        <v>45</v>
      </c>
      <c r="G243" s="325" t="s">
        <v>46</v>
      </c>
      <c r="H243" s="6"/>
      <c r="I243" s="6"/>
      <c r="J243" s="6"/>
      <c r="K243" s="6"/>
      <c r="L243" s="7"/>
      <c r="M243" s="6"/>
      <c r="N243" s="6"/>
    </row>
    <row r="244" spans="1:18" ht="26.25" customHeight="1" x14ac:dyDescent="0.25">
      <c r="A244" s="331"/>
      <c r="B244" s="325"/>
      <c r="C244" s="325"/>
      <c r="D244" s="325"/>
      <c r="E244" s="325"/>
      <c r="F244" s="325"/>
      <c r="G244" s="325"/>
      <c r="H244" s="6"/>
      <c r="I244" s="6"/>
      <c r="J244" s="6"/>
      <c r="K244" s="6"/>
      <c r="L244" s="7"/>
      <c r="M244" s="6"/>
      <c r="N244" s="6"/>
    </row>
    <row r="245" spans="1:18" x14ac:dyDescent="0.25">
      <c r="A245" s="11" t="s">
        <v>88</v>
      </c>
      <c r="B245" s="50">
        <f>B83</f>
        <v>86444487</v>
      </c>
      <c r="C245" s="69">
        <v>0</v>
      </c>
      <c r="D245" s="70">
        <f>2500000000/1000</f>
        <v>2500000</v>
      </c>
      <c r="E245" s="70">
        <f>(5500312500+3333333333)/1000</f>
        <v>8833645.8330000006</v>
      </c>
      <c r="F245" s="70">
        <f>(12500000000+3333333333)/1000</f>
        <v>15833333.333000001</v>
      </c>
      <c r="G245" s="70">
        <f>(12500000000+3333333333)/1000</f>
        <v>15833333.333000001</v>
      </c>
      <c r="H245" s="6"/>
      <c r="I245" s="6"/>
      <c r="J245" s="6"/>
      <c r="K245" s="6"/>
      <c r="L245" s="7"/>
      <c r="M245" s="6"/>
      <c r="N245" s="6"/>
    </row>
    <row r="246" spans="1:18" x14ac:dyDescent="0.25">
      <c r="A246" s="11" t="s">
        <v>89</v>
      </c>
      <c r="B246" s="50">
        <f>(1719023421+2614437175)/1000</f>
        <v>4333460.5959999999</v>
      </c>
      <c r="C246" s="69">
        <v>0</v>
      </c>
      <c r="D246" s="70">
        <f>(2449511274+5792792328)/1000</f>
        <v>8242303.602</v>
      </c>
      <c r="E246" s="70">
        <f>(5755678236+2189647968)/1000</f>
        <v>7945326.2039999999</v>
      </c>
      <c r="F246" s="70">
        <f>(5214546556+1895870749)/1000</f>
        <v>7110417.3049999997</v>
      </c>
      <c r="G246" s="70">
        <f>(4495415656+1602093532)/1000</f>
        <v>6097509.1880000001</v>
      </c>
      <c r="H246" s="6"/>
      <c r="I246" s="6"/>
      <c r="J246" s="6"/>
      <c r="K246" s="6"/>
      <c r="L246" s="7"/>
      <c r="M246" s="6"/>
      <c r="N246" s="6"/>
    </row>
    <row r="247" spans="1:18" x14ac:dyDescent="0.25">
      <c r="A247" s="218" t="s">
        <v>41</v>
      </c>
      <c r="B247" s="219"/>
      <c r="C247" s="219"/>
      <c r="D247" s="219"/>
      <c r="E247" s="219"/>
      <c r="F247" s="219"/>
      <c r="G247" s="219"/>
      <c r="H247" s="219"/>
      <c r="I247" s="6"/>
      <c r="J247" s="6"/>
      <c r="K247" s="6"/>
      <c r="L247" s="7"/>
      <c r="M247" s="6"/>
      <c r="N247" s="6"/>
    </row>
    <row r="248" spans="1:18" s="75" customFormat="1" ht="20.25" customHeight="1" x14ac:dyDescent="0.3">
      <c r="A248" s="333" t="s">
        <v>306</v>
      </c>
      <c r="B248" s="334"/>
      <c r="C248" s="334"/>
      <c r="D248" s="334"/>
      <c r="E248" s="334"/>
      <c r="F248" s="235"/>
      <c r="G248" s="235"/>
      <c r="H248" s="235"/>
      <c r="I248" s="72"/>
      <c r="J248" s="72"/>
      <c r="K248" s="72"/>
      <c r="L248" s="232"/>
      <c r="M248" s="141"/>
      <c r="N248" s="142"/>
      <c r="O248" s="72"/>
      <c r="P248" s="72"/>
      <c r="Q248" s="72"/>
      <c r="R248" s="72"/>
    </row>
    <row r="249" spans="1:18" ht="20.25" customHeight="1" x14ac:dyDescent="0.25">
      <c r="A249" s="273" t="s">
        <v>192</v>
      </c>
      <c r="B249" s="274"/>
      <c r="C249" s="274"/>
      <c r="D249" s="274"/>
      <c r="E249" s="274"/>
      <c r="F249" s="6"/>
      <c r="G249" s="6"/>
      <c r="H249" s="6"/>
      <c r="I249" s="6"/>
      <c r="J249" s="6"/>
      <c r="K249" s="6"/>
      <c r="L249" s="7"/>
      <c r="M249" s="9"/>
      <c r="N249" s="10"/>
    </row>
    <row r="250" spans="1:18" ht="88.5" customHeight="1" x14ac:dyDescent="0.25">
      <c r="A250" s="322"/>
      <c r="B250" s="323"/>
      <c r="C250" s="323"/>
      <c r="D250" s="323"/>
      <c r="E250" s="323"/>
      <c r="F250" s="323"/>
      <c r="G250" s="323"/>
      <c r="H250" s="323"/>
      <c r="I250" s="323"/>
      <c r="J250" s="323"/>
      <c r="K250" s="323"/>
      <c r="L250" s="324"/>
      <c r="M250" s="6"/>
      <c r="N250" s="6"/>
    </row>
    <row r="251" spans="1:18" ht="22.5" customHeight="1" x14ac:dyDescent="0.25">
      <c r="A251" s="76"/>
      <c r="B251" s="221"/>
      <c r="C251" s="221"/>
      <c r="D251" s="221"/>
      <c r="E251" s="221"/>
      <c r="F251" s="221"/>
      <c r="G251" s="221"/>
      <c r="H251" s="221"/>
      <c r="I251" s="221"/>
      <c r="J251" s="221"/>
      <c r="K251" s="221"/>
      <c r="L251" s="245"/>
      <c r="M251" s="6"/>
      <c r="N251" s="6"/>
    </row>
    <row r="252" spans="1:18" ht="16.5" customHeight="1" x14ac:dyDescent="0.25">
      <c r="A252" s="76"/>
      <c r="B252" s="77"/>
      <c r="C252" s="77"/>
      <c r="D252" s="221"/>
      <c r="E252" s="6"/>
      <c r="F252" s="77"/>
      <c r="G252" s="77"/>
      <c r="H252" s="221"/>
      <c r="I252" s="221"/>
      <c r="J252" s="221"/>
      <c r="K252" s="221"/>
      <c r="L252" s="245"/>
      <c r="M252" s="6"/>
      <c r="N252" s="6"/>
    </row>
    <row r="253" spans="1:18" ht="16.5" customHeight="1" x14ac:dyDescent="0.25">
      <c r="A253" s="76"/>
      <c r="B253" s="78" t="s">
        <v>162</v>
      </c>
      <c r="C253" s="221"/>
      <c r="D253" s="221"/>
      <c r="E253" s="6"/>
      <c r="F253" s="78" t="s">
        <v>156</v>
      </c>
      <c r="G253" s="221"/>
      <c r="H253" s="221"/>
      <c r="I253" s="221"/>
      <c r="J253" s="221"/>
      <c r="K253" s="221"/>
      <c r="L253" s="245"/>
      <c r="M253" s="6"/>
      <c r="N253" s="6"/>
    </row>
    <row r="254" spans="1:18" ht="14.25" customHeight="1" x14ac:dyDescent="0.25">
      <c r="A254" s="246"/>
      <c r="B254" s="6" t="s">
        <v>155</v>
      </c>
      <c r="C254" s="6"/>
      <c r="D254" s="6"/>
      <c r="E254" s="6"/>
      <c r="F254" s="6" t="s">
        <v>157</v>
      </c>
      <c r="G254" s="6"/>
      <c r="H254" s="221"/>
      <c r="I254" s="221"/>
      <c r="J254" s="221"/>
      <c r="K254" s="221"/>
      <c r="L254" s="245"/>
      <c r="M254" s="6"/>
      <c r="N254" s="6"/>
    </row>
    <row r="255" spans="1:18" ht="16.5" thickBot="1" x14ac:dyDescent="0.3">
      <c r="A255" s="247"/>
      <c r="B255" s="248"/>
      <c r="C255" s="249"/>
      <c r="D255" s="249"/>
      <c r="E255" s="248"/>
      <c r="F255" s="249"/>
      <c r="G255" s="249"/>
      <c r="H255" s="249"/>
      <c r="I255" s="249"/>
      <c r="J255" s="249"/>
      <c r="K255" s="249"/>
      <c r="L255" s="250"/>
      <c r="M255" s="12"/>
      <c r="N255" s="12"/>
    </row>
    <row r="256" spans="1:18" x14ac:dyDescent="0.25">
      <c r="A256" s="8"/>
      <c r="B256" s="6"/>
      <c r="C256" s="6"/>
      <c r="D256" s="6"/>
      <c r="E256" s="6"/>
      <c r="F256" s="6"/>
      <c r="G256" s="6"/>
      <c r="H256" s="6"/>
      <c r="I256" s="6"/>
      <c r="J256" s="6"/>
      <c r="K256" s="6"/>
      <c r="L256" s="6"/>
      <c r="M256" s="6"/>
      <c r="N256" s="6"/>
    </row>
    <row r="257" spans="1:19" x14ac:dyDescent="0.25">
      <c r="B257" s="73"/>
      <c r="C257" s="6"/>
      <c r="D257" s="6"/>
      <c r="E257" s="6"/>
      <c r="I257" s="6"/>
      <c r="J257" s="6"/>
      <c r="K257" s="6"/>
      <c r="L257" s="6"/>
      <c r="M257" s="6"/>
      <c r="N257" s="6"/>
    </row>
    <row r="258" spans="1:19" x14ac:dyDescent="0.25">
      <c r="A258" s="6"/>
      <c r="B258" s="72"/>
      <c r="C258" s="6"/>
      <c r="E258" s="75"/>
      <c r="F258" s="6"/>
      <c r="G258" s="6"/>
      <c r="H258" s="6"/>
      <c r="I258" s="6"/>
      <c r="J258" s="6"/>
      <c r="K258" s="6"/>
      <c r="L258" s="6"/>
      <c r="M258" s="6"/>
      <c r="N258" s="6"/>
      <c r="S258" s="6"/>
    </row>
    <row r="259" spans="1:19" x14ac:dyDescent="0.25">
      <c r="A259" s="6"/>
      <c r="B259" s="6"/>
      <c r="C259" s="6"/>
      <c r="D259" s="6"/>
      <c r="E259" s="6"/>
      <c r="F259" s="6"/>
      <c r="G259" s="6"/>
      <c r="H259" s="6"/>
      <c r="I259" s="6"/>
      <c r="J259" s="6"/>
      <c r="K259" s="6"/>
      <c r="L259" s="6"/>
      <c r="M259" s="6"/>
      <c r="N259" s="6"/>
      <c r="S259" s="6"/>
    </row>
    <row r="260" spans="1:19" x14ac:dyDescent="0.25">
      <c r="A260" s="335"/>
      <c r="B260" s="336"/>
      <c r="C260" s="336"/>
      <c r="D260" s="336"/>
      <c r="E260" s="336"/>
      <c r="F260" s="336"/>
      <c r="G260" s="336"/>
      <c r="H260" s="336"/>
      <c r="I260" s="336"/>
      <c r="J260" s="336"/>
      <c r="K260" s="336"/>
      <c r="L260" s="336"/>
      <c r="M260" s="6"/>
      <c r="N260" s="6"/>
      <c r="S260" s="6"/>
    </row>
    <row r="261" spans="1:19" x14ac:dyDescent="0.25">
      <c r="A261" s="6"/>
      <c r="B261" s="6"/>
      <c r="C261" s="6"/>
      <c r="D261" s="6"/>
      <c r="E261" s="6"/>
      <c r="F261" s="6"/>
      <c r="G261" s="6"/>
      <c r="H261" s="6"/>
      <c r="I261" s="6"/>
      <c r="J261" s="6"/>
      <c r="K261" s="6"/>
      <c r="L261" s="6"/>
      <c r="M261" s="6"/>
      <c r="N261" s="6"/>
      <c r="S261" s="6"/>
    </row>
    <row r="262" spans="1:19" x14ac:dyDescent="0.25">
      <c r="A262" s="6"/>
      <c r="B262" s="6"/>
      <c r="C262" s="6"/>
      <c r="D262" s="6"/>
      <c r="E262" s="6"/>
      <c r="F262" s="6"/>
      <c r="G262" s="6"/>
      <c r="H262" s="6"/>
      <c r="I262" s="6"/>
      <c r="J262" s="6"/>
      <c r="K262" s="6"/>
      <c r="L262" s="6"/>
      <c r="M262" s="6"/>
      <c r="N262" s="6"/>
      <c r="S262" s="6"/>
    </row>
    <row r="263" spans="1:19" x14ac:dyDescent="0.25">
      <c r="A263" s="6"/>
      <c r="B263" s="6"/>
      <c r="C263" s="6"/>
      <c r="D263" s="6"/>
      <c r="E263" s="6"/>
      <c r="F263" s="6"/>
      <c r="G263" s="6"/>
      <c r="H263" s="6"/>
      <c r="I263" s="6"/>
      <c r="J263" s="6"/>
      <c r="K263" s="6"/>
      <c r="L263" s="6"/>
      <c r="M263" s="6"/>
      <c r="N263" s="6"/>
      <c r="S263" s="6"/>
    </row>
    <row r="264" spans="1:19" x14ac:dyDescent="0.25">
      <c r="A264" s="6"/>
      <c r="B264" s="6"/>
      <c r="C264" s="6"/>
      <c r="D264" s="6"/>
      <c r="E264" s="6"/>
      <c r="F264" s="6"/>
      <c r="G264" s="6"/>
      <c r="H264" s="6"/>
      <c r="I264" s="6"/>
      <c r="J264" s="6"/>
      <c r="K264" s="6"/>
      <c r="L264" s="6"/>
      <c r="M264" s="6"/>
      <c r="N264" s="6"/>
      <c r="S264" s="6"/>
    </row>
    <row r="265" spans="1:19" x14ac:dyDescent="0.25">
      <c r="A265" s="6"/>
      <c r="B265" s="6"/>
      <c r="C265" s="6"/>
      <c r="D265" s="6"/>
      <c r="E265" s="6"/>
      <c r="F265" s="6"/>
      <c r="G265" s="6"/>
      <c r="H265" s="6"/>
      <c r="I265" s="6"/>
      <c r="J265" s="6"/>
      <c r="K265" s="6"/>
      <c r="L265" s="6"/>
      <c r="M265" s="6"/>
      <c r="N265" s="6"/>
      <c r="S265" s="6"/>
    </row>
    <row r="266" spans="1:19" x14ac:dyDescent="0.25">
      <c r="A266" s="6"/>
      <c r="B266" s="6"/>
      <c r="C266" s="6"/>
      <c r="D266" s="6"/>
      <c r="E266" s="6"/>
      <c r="F266" s="6"/>
      <c r="G266" s="6"/>
      <c r="H266" s="6"/>
      <c r="I266" s="6"/>
      <c r="J266" s="6"/>
      <c r="K266" s="6"/>
      <c r="L266" s="6"/>
      <c r="M266" s="6"/>
      <c r="N266" s="6"/>
      <c r="S266" s="6"/>
    </row>
    <row r="267" spans="1:19" x14ac:dyDescent="0.25">
      <c r="A267" s="6"/>
      <c r="B267" s="6"/>
      <c r="C267" s="6"/>
      <c r="D267" s="6"/>
      <c r="E267" s="6"/>
      <c r="F267" s="6"/>
      <c r="G267" s="6"/>
      <c r="H267" s="6"/>
      <c r="I267" s="6"/>
      <c r="J267" s="6"/>
      <c r="K267" s="6"/>
      <c r="L267" s="6"/>
      <c r="M267" s="6"/>
      <c r="N267" s="6"/>
      <c r="S267" s="6"/>
    </row>
    <row r="268" spans="1:19" x14ac:dyDescent="0.25">
      <c r="A268" s="6"/>
      <c r="B268" s="6"/>
      <c r="C268" s="6"/>
      <c r="D268" s="6"/>
      <c r="E268" s="6"/>
      <c r="F268" s="6"/>
      <c r="G268" s="6"/>
      <c r="H268" s="6"/>
      <c r="I268" s="6"/>
      <c r="J268" s="6"/>
      <c r="K268" s="6"/>
      <c r="L268" s="6"/>
      <c r="M268" s="6"/>
      <c r="N268" s="6"/>
      <c r="S268" s="6"/>
    </row>
    <row r="269" spans="1:19" x14ac:dyDescent="0.25">
      <c r="A269" s="6"/>
      <c r="B269" s="6"/>
      <c r="C269" s="6"/>
      <c r="D269" s="6"/>
      <c r="E269" s="6"/>
      <c r="F269" s="6"/>
      <c r="G269" s="6"/>
      <c r="H269" s="6"/>
      <c r="I269" s="6"/>
      <c r="J269" s="6"/>
      <c r="K269" s="6"/>
      <c r="L269" s="6"/>
      <c r="M269" s="6"/>
      <c r="N269" s="6"/>
      <c r="S269" s="6"/>
    </row>
    <row r="270" spans="1:19" x14ac:dyDescent="0.25">
      <c r="A270" s="6"/>
      <c r="B270" s="6"/>
      <c r="C270" s="6"/>
      <c r="D270" s="6"/>
      <c r="E270" s="6"/>
      <c r="F270" s="6"/>
      <c r="G270" s="6"/>
      <c r="H270" s="6"/>
      <c r="I270" s="6"/>
      <c r="J270" s="6"/>
      <c r="K270" s="6"/>
      <c r="L270" s="6"/>
      <c r="M270" s="6"/>
      <c r="N270" s="6"/>
      <c r="S270" s="6"/>
    </row>
    <row r="271" spans="1:19" x14ac:dyDescent="0.25">
      <c r="A271" s="6"/>
      <c r="B271" s="6"/>
      <c r="C271" s="6"/>
      <c r="D271" s="6"/>
      <c r="E271" s="6"/>
      <c r="F271" s="6"/>
      <c r="G271" s="6"/>
      <c r="H271" s="6"/>
      <c r="I271" s="6"/>
      <c r="J271" s="6"/>
      <c r="K271" s="6"/>
      <c r="L271" s="6"/>
      <c r="M271" s="6"/>
      <c r="N271" s="6"/>
      <c r="S271" s="6"/>
    </row>
    <row r="272" spans="1:19" x14ac:dyDescent="0.25">
      <c r="A272" s="6"/>
      <c r="B272" s="6"/>
      <c r="C272" s="6"/>
      <c r="D272" s="6"/>
      <c r="E272" s="6"/>
      <c r="F272" s="6"/>
      <c r="G272" s="6"/>
      <c r="H272" s="6"/>
      <c r="I272" s="6"/>
      <c r="J272" s="6"/>
      <c r="K272" s="6"/>
      <c r="L272" s="6"/>
      <c r="M272" s="6"/>
      <c r="N272" s="6"/>
      <c r="S272" s="6"/>
    </row>
    <row r="273" spans="1:19" x14ac:dyDescent="0.25">
      <c r="A273" s="6"/>
      <c r="B273" s="6"/>
      <c r="C273" s="6"/>
      <c r="D273" s="6"/>
      <c r="E273" s="6"/>
      <c r="F273" s="6"/>
      <c r="G273" s="6"/>
      <c r="H273" s="6"/>
      <c r="I273" s="6"/>
      <c r="J273" s="6"/>
      <c r="K273" s="6"/>
      <c r="L273" s="6"/>
      <c r="M273" s="6"/>
      <c r="N273" s="6"/>
      <c r="S273" s="6"/>
    </row>
    <row r="274" spans="1:19" x14ac:dyDescent="0.25">
      <c r="A274" s="6"/>
      <c r="B274" s="6"/>
      <c r="C274" s="6"/>
      <c r="D274" s="6"/>
      <c r="E274" s="6"/>
      <c r="F274" s="6"/>
      <c r="G274" s="6"/>
      <c r="H274" s="6"/>
      <c r="I274" s="6"/>
      <c r="J274" s="6"/>
      <c r="K274" s="6"/>
      <c r="L274" s="6"/>
      <c r="M274" s="6"/>
      <c r="N274" s="6"/>
      <c r="S274" s="6"/>
    </row>
    <row r="275" spans="1:19" x14ac:dyDescent="0.25">
      <c r="A275" s="6"/>
      <c r="B275" s="6"/>
      <c r="C275" s="6"/>
      <c r="D275" s="6"/>
      <c r="E275" s="6"/>
      <c r="F275" s="6"/>
      <c r="G275" s="6"/>
      <c r="H275" s="6"/>
      <c r="I275" s="6"/>
      <c r="J275" s="6"/>
      <c r="K275" s="6"/>
      <c r="L275" s="6"/>
      <c r="M275" s="6"/>
      <c r="N275" s="6"/>
      <c r="S275" s="6"/>
    </row>
    <row r="276" spans="1:19" x14ac:dyDescent="0.25">
      <c r="A276" s="6"/>
      <c r="B276" s="6"/>
      <c r="C276" s="6"/>
      <c r="D276" s="6"/>
      <c r="E276" s="6"/>
      <c r="F276" s="6"/>
      <c r="G276" s="6"/>
      <c r="H276" s="6"/>
      <c r="I276" s="6"/>
      <c r="J276" s="6"/>
      <c r="K276" s="6"/>
      <c r="L276" s="6"/>
      <c r="M276" s="6"/>
      <c r="N276" s="6"/>
      <c r="S276" s="6"/>
    </row>
    <row r="277" spans="1:19" x14ac:dyDescent="0.25">
      <c r="A277" s="6"/>
      <c r="B277" s="6"/>
      <c r="C277" s="6"/>
      <c r="D277" s="6"/>
      <c r="E277" s="6"/>
      <c r="F277" s="6"/>
      <c r="G277" s="6"/>
      <c r="H277" s="6"/>
      <c r="I277" s="6"/>
      <c r="J277" s="6"/>
      <c r="K277" s="6"/>
      <c r="L277" s="6"/>
      <c r="M277" s="6"/>
      <c r="N277" s="6"/>
      <c r="S277" s="6"/>
    </row>
    <row r="278" spans="1:19" x14ac:dyDescent="0.25">
      <c r="A278" s="6"/>
      <c r="B278" s="6"/>
      <c r="C278" s="6"/>
      <c r="D278" s="6"/>
      <c r="E278" s="6"/>
      <c r="F278" s="6"/>
      <c r="G278" s="6"/>
      <c r="H278" s="6"/>
      <c r="I278" s="6"/>
      <c r="J278" s="6"/>
      <c r="K278" s="6"/>
      <c r="L278" s="6"/>
      <c r="M278" s="6"/>
      <c r="N278" s="6"/>
      <c r="S278" s="6"/>
    </row>
    <row r="279" spans="1:19" x14ac:dyDescent="0.25">
      <c r="A279" s="6"/>
      <c r="B279" s="6"/>
      <c r="C279" s="6"/>
      <c r="D279" s="6"/>
      <c r="E279" s="6"/>
      <c r="F279" s="6"/>
      <c r="G279" s="6"/>
      <c r="H279" s="6"/>
      <c r="I279" s="6"/>
      <c r="J279" s="6"/>
      <c r="K279" s="6"/>
      <c r="L279" s="6"/>
      <c r="M279" s="6"/>
      <c r="N279" s="6"/>
      <c r="S279" s="6"/>
    </row>
    <row r="280" spans="1:19" x14ac:dyDescent="0.25">
      <c r="A280" s="6"/>
      <c r="B280" s="6"/>
      <c r="C280" s="6"/>
      <c r="D280" s="6"/>
      <c r="E280" s="6"/>
      <c r="F280" s="6"/>
      <c r="G280" s="6"/>
      <c r="H280" s="6"/>
      <c r="I280" s="6"/>
      <c r="J280" s="6"/>
      <c r="K280" s="6"/>
      <c r="L280" s="6"/>
      <c r="M280" s="6"/>
      <c r="N280" s="6"/>
      <c r="S280" s="6"/>
    </row>
    <row r="281" spans="1:19" x14ac:dyDescent="0.25">
      <c r="A281" s="6"/>
      <c r="B281" s="6"/>
      <c r="C281" s="6"/>
      <c r="D281" s="6"/>
      <c r="E281" s="6"/>
      <c r="F281" s="6"/>
      <c r="G281" s="6"/>
      <c r="H281" s="6"/>
      <c r="I281" s="6"/>
      <c r="J281" s="6"/>
      <c r="K281" s="6"/>
      <c r="L281" s="6"/>
      <c r="M281" s="6"/>
      <c r="N281" s="6"/>
      <c r="S281" s="6"/>
    </row>
    <row r="282" spans="1:19" x14ac:dyDescent="0.25">
      <c r="A282" s="6"/>
      <c r="B282" s="6"/>
      <c r="C282" s="6"/>
      <c r="D282" s="6"/>
      <c r="E282" s="6"/>
      <c r="F282" s="6"/>
      <c r="G282" s="6"/>
      <c r="H282" s="6"/>
      <c r="I282" s="6"/>
      <c r="J282" s="6"/>
      <c r="K282" s="6"/>
      <c r="L282" s="6"/>
      <c r="M282" s="6"/>
      <c r="N282" s="6"/>
      <c r="S282" s="6"/>
    </row>
    <row r="283" spans="1:19" x14ac:dyDescent="0.25">
      <c r="A283" s="6"/>
      <c r="B283" s="6"/>
      <c r="C283" s="6"/>
      <c r="D283" s="6"/>
      <c r="E283" s="6"/>
      <c r="F283" s="6"/>
      <c r="G283" s="6"/>
      <c r="H283" s="6"/>
      <c r="I283" s="6"/>
      <c r="J283" s="6"/>
      <c r="K283" s="6"/>
      <c r="L283" s="6"/>
      <c r="M283" s="6"/>
      <c r="N283" s="6"/>
      <c r="S283" s="6"/>
    </row>
    <row r="284" spans="1:19" x14ac:dyDescent="0.25">
      <c r="A284" s="6"/>
      <c r="B284" s="6"/>
      <c r="C284" s="6"/>
      <c r="D284" s="6"/>
      <c r="E284" s="6"/>
      <c r="F284" s="6"/>
      <c r="G284" s="6"/>
      <c r="H284" s="6"/>
      <c r="I284" s="6"/>
      <c r="J284" s="6"/>
      <c r="K284" s="6"/>
      <c r="L284" s="6"/>
      <c r="M284" s="6"/>
      <c r="N284" s="6"/>
      <c r="S284" s="6"/>
    </row>
    <row r="285" spans="1:19" x14ac:dyDescent="0.25">
      <c r="A285" s="6"/>
      <c r="B285" s="6"/>
      <c r="C285" s="6"/>
      <c r="D285" s="6"/>
      <c r="E285" s="6"/>
      <c r="F285" s="6"/>
      <c r="G285" s="6"/>
      <c r="H285" s="6"/>
      <c r="I285" s="6"/>
      <c r="J285" s="6"/>
      <c r="K285" s="6"/>
      <c r="L285" s="6"/>
      <c r="M285" s="6"/>
      <c r="N285" s="6"/>
      <c r="S285" s="6"/>
    </row>
    <row r="286" spans="1:19" x14ac:dyDescent="0.25">
      <c r="A286" s="6"/>
      <c r="B286" s="6"/>
      <c r="C286" s="6"/>
      <c r="D286" s="6"/>
      <c r="E286" s="6"/>
      <c r="F286" s="6"/>
      <c r="G286" s="6"/>
      <c r="H286" s="6"/>
      <c r="I286" s="6"/>
      <c r="J286" s="6"/>
      <c r="K286" s="6"/>
      <c r="L286" s="6"/>
      <c r="M286" s="6"/>
      <c r="N286" s="6"/>
      <c r="S286" s="6"/>
    </row>
    <row r="287" spans="1:19" x14ac:dyDescent="0.25">
      <c r="A287" s="6"/>
      <c r="B287" s="6"/>
      <c r="C287" s="6"/>
      <c r="D287" s="6"/>
      <c r="E287" s="6"/>
      <c r="F287" s="6"/>
      <c r="G287" s="6"/>
      <c r="H287" s="6"/>
      <c r="I287" s="6"/>
      <c r="J287" s="6"/>
      <c r="K287" s="6"/>
      <c r="L287" s="6"/>
      <c r="M287" s="6"/>
      <c r="N287" s="6"/>
      <c r="S287" s="6"/>
    </row>
    <row r="288" spans="1:19" x14ac:dyDescent="0.25">
      <c r="A288" s="6"/>
      <c r="B288" s="6"/>
      <c r="C288" s="6"/>
      <c r="D288" s="6"/>
      <c r="E288" s="6"/>
      <c r="F288" s="6"/>
      <c r="G288" s="6"/>
      <c r="H288" s="6"/>
      <c r="I288" s="6"/>
      <c r="J288" s="6"/>
      <c r="K288" s="6"/>
      <c r="L288" s="6"/>
      <c r="M288" s="6"/>
      <c r="N288" s="6"/>
      <c r="S288" s="6"/>
    </row>
    <row r="289" spans="1:19" x14ac:dyDescent="0.25">
      <c r="A289" s="6"/>
      <c r="B289" s="6"/>
      <c r="C289" s="6"/>
      <c r="D289" s="6"/>
      <c r="E289" s="6"/>
      <c r="F289" s="6"/>
      <c r="G289" s="6"/>
      <c r="H289" s="6"/>
      <c r="I289" s="6"/>
      <c r="J289" s="6"/>
      <c r="K289" s="6"/>
      <c r="L289" s="6"/>
      <c r="M289" s="6"/>
      <c r="N289" s="6"/>
      <c r="S289" s="6"/>
    </row>
    <row r="290" spans="1:19" x14ac:dyDescent="0.25">
      <c r="A290" s="6"/>
      <c r="B290" s="6"/>
      <c r="C290" s="6"/>
      <c r="D290" s="6"/>
      <c r="E290" s="6"/>
      <c r="F290" s="6"/>
      <c r="G290" s="6"/>
      <c r="H290" s="6"/>
      <c r="I290" s="6"/>
      <c r="J290" s="6"/>
      <c r="K290" s="6"/>
      <c r="L290" s="6"/>
      <c r="M290" s="6"/>
      <c r="N290" s="6"/>
      <c r="S290" s="6"/>
    </row>
    <row r="291" spans="1:19" x14ac:dyDescent="0.25">
      <c r="A291" s="6"/>
      <c r="B291" s="6"/>
      <c r="C291" s="6"/>
      <c r="D291" s="6"/>
      <c r="E291" s="6"/>
      <c r="F291" s="6"/>
      <c r="G291" s="6"/>
      <c r="H291" s="6"/>
      <c r="I291" s="6"/>
      <c r="J291" s="6"/>
      <c r="K291" s="6"/>
      <c r="L291" s="6"/>
      <c r="M291" s="6"/>
      <c r="N291" s="6"/>
      <c r="S291" s="6"/>
    </row>
    <row r="292" spans="1:19" x14ac:dyDescent="0.25">
      <c r="A292" s="6"/>
      <c r="B292" s="6"/>
      <c r="C292" s="6"/>
      <c r="D292" s="6"/>
      <c r="E292" s="6"/>
      <c r="F292" s="6"/>
      <c r="G292" s="6"/>
      <c r="H292" s="6"/>
      <c r="I292" s="6"/>
      <c r="J292" s="6"/>
      <c r="K292" s="6"/>
      <c r="L292" s="6"/>
      <c r="M292" s="6"/>
      <c r="N292" s="6"/>
      <c r="S292" s="6"/>
    </row>
    <row r="293" spans="1:19" x14ac:dyDescent="0.25">
      <c r="A293" s="6"/>
      <c r="B293" s="6"/>
      <c r="C293" s="6"/>
      <c r="D293" s="6"/>
      <c r="E293" s="6"/>
      <c r="F293" s="6"/>
      <c r="G293" s="6"/>
      <c r="H293" s="6"/>
      <c r="I293" s="6"/>
      <c r="J293" s="6"/>
      <c r="K293" s="6"/>
      <c r="L293" s="6"/>
      <c r="M293" s="6"/>
      <c r="N293" s="6"/>
      <c r="S293" s="6"/>
    </row>
    <row r="294" spans="1:19" x14ac:dyDescent="0.25">
      <c r="A294" s="6"/>
      <c r="B294" s="6"/>
      <c r="C294" s="6"/>
      <c r="D294" s="6"/>
      <c r="E294" s="6"/>
      <c r="F294" s="6"/>
      <c r="G294" s="6"/>
      <c r="H294" s="6"/>
      <c r="I294" s="6"/>
      <c r="J294" s="6"/>
      <c r="K294" s="6"/>
      <c r="L294" s="6"/>
      <c r="M294" s="6"/>
      <c r="N294" s="6"/>
      <c r="S294" s="6"/>
    </row>
    <row r="295" spans="1:19" x14ac:dyDescent="0.25">
      <c r="A295" s="6"/>
      <c r="B295" s="6"/>
      <c r="C295" s="6"/>
      <c r="D295" s="6"/>
      <c r="E295" s="6"/>
      <c r="F295" s="6"/>
      <c r="G295" s="6"/>
      <c r="H295" s="6"/>
      <c r="I295" s="6"/>
      <c r="J295" s="6"/>
      <c r="K295" s="6"/>
      <c r="L295" s="6"/>
      <c r="M295" s="6"/>
      <c r="N295" s="6"/>
      <c r="S295" s="6"/>
    </row>
    <row r="296" spans="1:19" x14ac:dyDescent="0.25">
      <c r="A296" s="6"/>
      <c r="B296" s="6"/>
      <c r="C296" s="6"/>
      <c r="D296" s="6"/>
      <c r="E296" s="6"/>
      <c r="F296" s="6"/>
      <c r="G296" s="6"/>
      <c r="H296" s="6"/>
      <c r="I296" s="6"/>
      <c r="J296" s="6"/>
      <c r="K296" s="6"/>
      <c r="L296" s="6"/>
      <c r="M296" s="6"/>
      <c r="N296" s="6"/>
      <c r="S296" s="6"/>
    </row>
    <row r="297" spans="1:19" x14ac:dyDescent="0.25">
      <c r="A297" s="6"/>
      <c r="B297" s="6"/>
      <c r="C297" s="6"/>
      <c r="D297" s="6"/>
      <c r="E297" s="6"/>
      <c r="F297" s="6"/>
      <c r="G297" s="6"/>
      <c r="H297" s="6"/>
      <c r="I297" s="6"/>
      <c r="J297" s="6"/>
      <c r="K297" s="6"/>
      <c r="L297" s="6"/>
      <c r="M297" s="6"/>
      <c r="N297" s="6"/>
      <c r="S297" s="6"/>
    </row>
    <row r="298" spans="1:19" x14ac:dyDescent="0.25">
      <c r="A298" s="6"/>
      <c r="B298" s="6"/>
      <c r="C298" s="6"/>
      <c r="D298" s="6"/>
      <c r="E298" s="6"/>
      <c r="F298" s="6"/>
      <c r="G298" s="6"/>
      <c r="H298" s="6"/>
      <c r="I298" s="6"/>
      <c r="J298" s="6"/>
      <c r="K298" s="6"/>
      <c r="L298" s="6"/>
      <c r="M298" s="6"/>
      <c r="N298" s="6"/>
      <c r="S298" s="6"/>
    </row>
    <row r="299" spans="1:19" x14ac:dyDescent="0.25">
      <c r="A299" s="6"/>
      <c r="B299" s="6"/>
      <c r="C299" s="6"/>
      <c r="D299" s="6"/>
      <c r="E299" s="6"/>
      <c r="F299" s="6"/>
      <c r="G299" s="6"/>
      <c r="H299" s="6"/>
      <c r="I299" s="6"/>
      <c r="J299" s="6"/>
      <c r="K299" s="6"/>
      <c r="L299" s="6"/>
      <c r="M299" s="6"/>
      <c r="N299" s="6"/>
      <c r="S299" s="6"/>
    </row>
    <row r="300" spans="1:19" x14ac:dyDescent="0.25">
      <c r="A300" s="6"/>
      <c r="B300" s="6"/>
      <c r="C300" s="6"/>
      <c r="D300" s="6"/>
      <c r="E300" s="6"/>
      <c r="F300" s="6"/>
      <c r="G300" s="6"/>
      <c r="H300" s="6"/>
      <c r="I300" s="6"/>
      <c r="J300" s="6"/>
      <c r="K300" s="6"/>
      <c r="L300" s="6"/>
      <c r="M300" s="6"/>
      <c r="N300" s="6"/>
      <c r="S300" s="6"/>
    </row>
    <row r="301" spans="1:19" x14ac:dyDescent="0.25">
      <c r="A301" s="6"/>
      <c r="B301" s="6"/>
      <c r="C301" s="6"/>
      <c r="D301" s="6"/>
      <c r="E301" s="6"/>
      <c r="F301" s="6"/>
      <c r="G301" s="6"/>
      <c r="H301" s="6"/>
      <c r="I301" s="6"/>
      <c r="J301" s="6"/>
      <c r="K301" s="6"/>
      <c r="L301" s="6"/>
      <c r="M301" s="6"/>
      <c r="N301" s="6"/>
      <c r="S301" s="6"/>
    </row>
    <row r="302" spans="1:19" x14ac:dyDescent="0.25">
      <c r="A302" s="6"/>
      <c r="B302" s="6"/>
      <c r="C302" s="6"/>
      <c r="D302" s="6"/>
      <c r="E302" s="6"/>
      <c r="F302" s="6"/>
      <c r="G302" s="6"/>
      <c r="H302" s="6"/>
      <c r="I302" s="6"/>
      <c r="J302" s="6"/>
      <c r="K302" s="6"/>
      <c r="L302" s="6"/>
      <c r="M302" s="6"/>
      <c r="N302" s="6"/>
      <c r="S302" s="6"/>
    </row>
    <row r="303" spans="1:19" x14ac:dyDescent="0.25">
      <c r="A303" s="6"/>
      <c r="B303" s="6"/>
      <c r="C303" s="6"/>
      <c r="D303" s="6"/>
      <c r="E303" s="6"/>
      <c r="F303" s="6"/>
      <c r="G303" s="6"/>
      <c r="H303" s="6"/>
      <c r="I303" s="6"/>
      <c r="J303" s="6"/>
      <c r="K303" s="6"/>
      <c r="L303" s="6"/>
      <c r="M303" s="6"/>
      <c r="N303" s="6"/>
      <c r="S303" s="6"/>
    </row>
    <row r="304" spans="1:19" x14ac:dyDescent="0.25">
      <c r="A304" s="6"/>
      <c r="B304" s="6"/>
      <c r="C304" s="6"/>
      <c r="D304" s="6"/>
      <c r="E304" s="6"/>
      <c r="F304" s="6"/>
      <c r="G304" s="6"/>
      <c r="H304" s="6"/>
      <c r="I304" s="6"/>
      <c r="J304" s="6"/>
      <c r="K304" s="6"/>
      <c r="L304" s="6"/>
      <c r="M304" s="6"/>
      <c r="N304" s="6"/>
      <c r="S304" s="6"/>
    </row>
    <row r="305" spans="1:19" x14ac:dyDescent="0.25">
      <c r="A305" s="6"/>
      <c r="B305" s="6"/>
      <c r="C305" s="6"/>
      <c r="D305" s="6"/>
      <c r="E305" s="6"/>
      <c r="F305" s="6"/>
      <c r="G305" s="6"/>
      <c r="H305" s="6"/>
      <c r="I305" s="6"/>
      <c r="J305" s="6"/>
      <c r="K305" s="6"/>
      <c r="L305" s="6"/>
      <c r="M305" s="6"/>
      <c r="N305" s="6"/>
      <c r="S305" s="6"/>
    </row>
    <row r="306" spans="1:19" x14ac:dyDescent="0.25">
      <c r="A306" s="6"/>
      <c r="B306" s="6"/>
      <c r="C306" s="6"/>
      <c r="D306" s="6"/>
      <c r="E306" s="6"/>
      <c r="F306" s="6"/>
      <c r="G306" s="6"/>
      <c r="H306" s="6"/>
      <c r="I306" s="6"/>
      <c r="J306" s="6"/>
      <c r="K306" s="6"/>
      <c r="L306" s="6"/>
      <c r="M306" s="6"/>
      <c r="N306" s="6"/>
      <c r="S306" s="6"/>
    </row>
    <row r="307" spans="1:19" x14ac:dyDescent="0.25">
      <c r="A307" s="6"/>
      <c r="B307" s="6"/>
      <c r="C307" s="6"/>
      <c r="D307" s="6"/>
      <c r="E307" s="6"/>
      <c r="F307" s="6"/>
      <c r="G307" s="6"/>
      <c r="H307" s="6"/>
      <c r="I307" s="6"/>
      <c r="J307" s="6"/>
      <c r="K307" s="6"/>
      <c r="L307" s="6"/>
      <c r="M307" s="6"/>
      <c r="N307" s="6"/>
      <c r="S307" s="6"/>
    </row>
    <row r="308" spans="1:19" x14ac:dyDescent="0.25">
      <c r="A308" s="6"/>
      <c r="B308" s="6"/>
      <c r="C308" s="6"/>
      <c r="D308" s="6"/>
      <c r="E308" s="6"/>
      <c r="F308" s="6"/>
      <c r="G308" s="6"/>
      <c r="H308" s="6"/>
      <c r="I308" s="6"/>
      <c r="J308" s="6"/>
      <c r="K308" s="6"/>
      <c r="L308" s="6"/>
      <c r="M308" s="6"/>
      <c r="N308" s="6"/>
      <c r="S308" s="6"/>
    </row>
    <row r="309" spans="1:19" x14ac:dyDescent="0.25">
      <c r="A309" s="6"/>
      <c r="B309" s="6"/>
      <c r="C309" s="6"/>
      <c r="D309" s="6"/>
      <c r="E309" s="6"/>
      <c r="F309" s="6"/>
      <c r="G309" s="6"/>
      <c r="H309" s="6"/>
      <c r="I309" s="6"/>
      <c r="J309" s="6"/>
      <c r="K309" s="6"/>
      <c r="L309" s="6"/>
      <c r="M309" s="6"/>
      <c r="N309" s="6"/>
      <c r="S309" s="6"/>
    </row>
    <row r="310" spans="1:19" x14ac:dyDescent="0.25">
      <c r="A310" s="6"/>
      <c r="B310" s="6"/>
      <c r="C310" s="6"/>
      <c r="D310" s="6"/>
      <c r="E310" s="6"/>
      <c r="F310" s="6"/>
      <c r="G310" s="6"/>
      <c r="H310" s="6"/>
      <c r="I310" s="6"/>
      <c r="J310" s="6"/>
      <c r="K310" s="6"/>
      <c r="L310" s="6"/>
      <c r="M310" s="6"/>
      <c r="N310" s="6"/>
      <c r="S310" s="6"/>
    </row>
    <row r="311" spans="1:19" x14ac:dyDescent="0.25">
      <c r="A311" s="6"/>
      <c r="B311" s="6"/>
      <c r="C311" s="6"/>
      <c r="D311" s="6"/>
      <c r="E311" s="6"/>
      <c r="F311" s="6"/>
      <c r="G311" s="6"/>
      <c r="H311" s="6"/>
      <c r="I311" s="6"/>
      <c r="J311" s="6"/>
      <c r="K311" s="6"/>
      <c r="L311" s="6"/>
      <c r="M311" s="6"/>
      <c r="N311" s="6"/>
      <c r="S311" s="6"/>
    </row>
    <row r="312" spans="1:19" x14ac:dyDescent="0.25">
      <c r="A312" s="6"/>
      <c r="B312" s="6"/>
      <c r="C312" s="6"/>
      <c r="D312" s="6"/>
      <c r="E312" s="6"/>
      <c r="F312" s="6"/>
      <c r="G312" s="6"/>
      <c r="H312" s="6"/>
      <c r="I312" s="6"/>
      <c r="J312" s="6"/>
      <c r="K312" s="6"/>
      <c r="L312" s="6"/>
      <c r="M312" s="6"/>
      <c r="N312" s="6"/>
      <c r="S312" s="6"/>
    </row>
    <row r="313" spans="1:19" x14ac:dyDescent="0.25">
      <c r="A313" s="6"/>
      <c r="B313" s="6"/>
      <c r="C313" s="6"/>
      <c r="D313" s="6"/>
      <c r="E313" s="6"/>
      <c r="F313" s="6"/>
      <c r="G313" s="6"/>
      <c r="H313" s="6"/>
      <c r="I313" s="6"/>
      <c r="J313" s="6"/>
      <c r="K313" s="6"/>
      <c r="L313" s="6"/>
      <c r="M313" s="6"/>
      <c r="N313" s="6"/>
      <c r="S313" s="6"/>
    </row>
    <row r="314" spans="1:19" x14ac:dyDescent="0.25">
      <c r="A314" s="6"/>
      <c r="B314" s="6"/>
      <c r="C314" s="6"/>
      <c r="D314" s="6"/>
      <c r="E314" s="6"/>
      <c r="F314" s="6"/>
      <c r="G314" s="6"/>
      <c r="H314" s="6"/>
      <c r="I314" s="6"/>
      <c r="J314" s="6"/>
      <c r="K314" s="6"/>
      <c r="L314" s="6"/>
      <c r="M314" s="6"/>
      <c r="N314" s="6"/>
      <c r="S314" s="6"/>
    </row>
    <row r="315" spans="1:19" x14ac:dyDescent="0.25">
      <c r="A315" s="6"/>
      <c r="B315" s="6"/>
      <c r="C315" s="6"/>
      <c r="D315" s="6"/>
      <c r="E315" s="6"/>
      <c r="F315" s="6"/>
      <c r="G315" s="6"/>
      <c r="H315" s="6"/>
      <c r="I315" s="6"/>
      <c r="J315" s="6"/>
      <c r="K315" s="6"/>
      <c r="L315" s="6"/>
      <c r="M315" s="6"/>
      <c r="N315" s="6"/>
      <c r="S315" s="6"/>
    </row>
    <row r="316" spans="1:19" x14ac:dyDescent="0.25">
      <c r="A316" s="6"/>
      <c r="B316" s="6"/>
      <c r="C316" s="6"/>
      <c r="D316" s="6"/>
      <c r="E316" s="6"/>
      <c r="F316" s="6"/>
      <c r="G316" s="6"/>
      <c r="H316" s="6"/>
      <c r="I316" s="6"/>
      <c r="J316" s="6"/>
      <c r="K316" s="6"/>
      <c r="L316" s="6"/>
      <c r="M316" s="6"/>
      <c r="N316" s="6"/>
      <c r="S316" s="6"/>
    </row>
    <row r="317" spans="1:19" x14ac:dyDescent="0.25">
      <c r="A317" s="6"/>
      <c r="B317" s="6"/>
      <c r="C317" s="6"/>
      <c r="D317" s="6"/>
      <c r="E317" s="6"/>
      <c r="F317" s="6"/>
      <c r="G317" s="6"/>
      <c r="H317" s="6"/>
      <c r="I317" s="6"/>
      <c r="J317" s="6"/>
      <c r="K317" s="6"/>
      <c r="L317" s="6"/>
      <c r="M317" s="6"/>
      <c r="N317" s="6"/>
      <c r="S317" s="6"/>
    </row>
    <row r="318" spans="1:19" x14ac:dyDescent="0.25">
      <c r="A318" s="6"/>
      <c r="B318" s="6"/>
      <c r="C318" s="6"/>
      <c r="D318" s="6"/>
      <c r="E318" s="6"/>
      <c r="F318" s="6"/>
      <c r="G318" s="6"/>
      <c r="H318" s="6"/>
      <c r="I318" s="6"/>
      <c r="J318" s="6"/>
      <c r="K318" s="6"/>
      <c r="L318" s="6"/>
      <c r="M318" s="6"/>
      <c r="N318" s="6"/>
      <c r="S318" s="6"/>
    </row>
    <row r="319" spans="1:19" x14ac:dyDescent="0.25">
      <c r="A319" s="6"/>
      <c r="B319" s="6"/>
      <c r="C319" s="6"/>
      <c r="D319" s="6"/>
      <c r="E319" s="6"/>
      <c r="F319" s="6"/>
      <c r="G319" s="6"/>
      <c r="H319" s="6"/>
      <c r="I319" s="6"/>
      <c r="J319" s="6"/>
      <c r="K319" s="6"/>
      <c r="L319" s="6"/>
      <c r="M319" s="6"/>
      <c r="N319" s="6"/>
      <c r="S319" s="6"/>
    </row>
    <row r="320" spans="1:19" x14ac:dyDescent="0.25">
      <c r="A320" s="6"/>
      <c r="B320" s="6"/>
      <c r="C320" s="6"/>
      <c r="D320" s="6"/>
      <c r="E320" s="6"/>
      <c r="F320" s="6"/>
      <c r="G320" s="6"/>
      <c r="H320" s="6"/>
      <c r="I320" s="6"/>
      <c r="J320" s="6"/>
      <c r="K320" s="6"/>
      <c r="L320" s="6"/>
      <c r="M320" s="6"/>
      <c r="N320" s="6"/>
      <c r="S320" s="6"/>
    </row>
    <row r="321" spans="1:19" x14ac:dyDescent="0.25">
      <c r="A321" s="6"/>
      <c r="B321" s="6"/>
      <c r="C321" s="6"/>
      <c r="D321" s="6"/>
      <c r="E321" s="6"/>
      <c r="F321" s="6"/>
      <c r="G321" s="6"/>
      <c r="H321" s="6"/>
      <c r="I321" s="6"/>
      <c r="J321" s="6"/>
      <c r="K321" s="6"/>
      <c r="L321" s="6"/>
      <c r="M321" s="6"/>
      <c r="N321" s="6"/>
      <c r="S321" s="6"/>
    </row>
    <row r="322" spans="1:19" x14ac:dyDescent="0.25">
      <c r="A322" s="6"/>
      <c r="B322" s="6"/>
      <c r="C322" s="6"/>
      <c r="D322" s="6"/>
      <c r="E322" s="6"/>
      <c r="F322" s="6"/>
      <c r="G322" s="6"/>
      <c r="H322" s="6"/>
      <c r="I322" s="6"/>
      <c r="J322" s="6"/>
      <c r="K322" s="6"/>
      <c r="L322" s="6"/>
      <c r="M322" s="6"/>
      <c r="N322" s="6"/>
      <c r="S322" s="6"/>
    </row>
    <row r="323" spans="1:19" x14ac:dyDescent="0.25">
      <c r="A323" s="6"/>
      <c r="B323" s="6"/>
      <c r="C323" s="6"/>
      <c r="D323" s="6"/>
      <c r="E323" s="6"/>
      <c r="F323" s="6"/>
      <c r="G323" s="6"/>
      <c r="H323" s="6"/>
      <c r="I323" s="6"/>
      <c r="J323" s="6"/>
      <c r="K323" s="6"/>
      <c r="L323" s="6"/>
      <c r="M323" s="6"/>
      <c r="N323" s="6"/>
      <c r="S323" s="6"/>
    </row>
    <row r="324" spans="1:19" x14ac:dyDescent="0.25">
      <c r="A324" s="6"/>
      <c r="B324" s="6"/>
      <c r="C324" s="6"/>
      <c r="D324" s="6"/>
      <c r="E324" s="6"/>
      <c r="F324" s="6"/>
      <c r="G324" s="6"/>
      <c r="H324" s="6"/>
      <c r="I324" s="6"/>
      <c r="J324" s="6"/>
      <c r="K324" s="6"/>
      <c r="L324" s="6"/>
      <c r="M324" s="6"/>
      <c r="N324" s="6"/>
      <c r="S324" s="6"/>
    </row>
    <row r="325" spans="1:19" x14ac:dyDescent="0.25">
      <c r="A325" s="6"/>
      <c r="B325" s="6"/>
      <c r="C325" s="6"/>
      <c r="D325" s="6"/>
      <c r="E325" s="6"/>
      <c r="F325" s="6"/>
      <c r="G325" s="6"/>
      <c r="H325" s="6"/>
      <c r="I325" s="6"/>
      <c r="J325" s="6"/>
      <c r="K325" s="6"/>
      <c r="L325" s="6"/>
      <c r="M325" s="6"/>
      <c r="N325" s="6"/>
      <c r="S325" s="6"/>
    </row>
    <row r="326" spans="1:19" x14ac:dyDescent="0.25">
      <c r="A326" s="6"/>
      <c r="B326" s="6"/>
      <c r="C326" s="6"/>
      <c r="D326" s="6"/>
      <c r="E326" s="6"/>
      <c r="F326" s="6"/>
      <c r="G326" s="6"/>
      <c r="H326" s="6"/>
      <c r="I326" s="6"/>
      <c r="J326" s="6"/>
      <c r="K326" s="6"/>
      <c r="L326" s="6"/>
      <c r="M326" s="6"/>
      <c r="N326" s="6"/>
      <c r="S326" s="6"/>
    </row>
    <row r="327" spans="1:19" x14ac:dyDescent="0.25">
      <c r="A327" s="6"/>
      <c r="B327" s="6"/>
      <c r="C327" s="6"/>
      <c r="D327" s="6"/>
      <c r="E327" s="6"/>
      <c r="F327" s="6"/>
      <c r="G327" s="6"/>
      <c r="H327" s="6"/>
      <c r="I327" s="6"/>
      <c r="J327" s="6"/>
      <c r="K327" s="6"/>
      <c r="L327" s="6"/>
      <c r="M327" s="6"/>
      <c r="N327" s="6"/>
      <c r="S327" s="6"/>
    </row>
    <row r="328" spans="1:19" x14ac:dyDescent="0.25">
      <c r="A328" s="6"/>
      <c r="B328" s="6"/>
      <c r="C328" s="6"/>
      <c r="D328" s="6"/>
      <c r="E328" s="6"/>
      <c r="F328" s="6"/>
      <c r="G328" s="6"/>
      <c r="H328" s="6"/>
      <c r="I328" s="6"/>
      <c r="J328" s="6"/>
      <c r="K328" s="6"/>
      <c r="L328" s="6"/>
      <c r="M328" s="6"/>
      <c r="N328" s="6"/>
      <c r="S328" s="6"/>
    </row>
    <row r="329" spans="1:19" x14ac:dyDescent="0.25">
      <c r="A329" s="6"/>
      <c r="B329" s="6"/>
      <c r="C329" s="6"/>
      <c r="D329" s="6"/>
      <c r="E329" s="6"/>
      <c r="F329" s="6"/>
      <c r="G329" s="6"/>
      <c r="H329" s="6"/>
      <c r="I329" s="6"/>
      <c r="J329" s="6"/>
      <c r="K329" s="6"/>
      <c r="L329" s="6"/>
      <c r="M329" s="6"/>
      <c r="N329" s="6"/>
      <c r="S329" s="6"/>
    </row>
  </sheetData>
  <mergeCells count="153">
    <mergeCell ref="B83:C83"/>
    <mergeCell ref="A93:A95"/>
    <mergeCell ref="A104:F104"/>
    <mergeCell ref="A119:D119"/>
    <mergeCell ref="A120:G120"/>
    <mergeCell ref="A183:D183"/>
    <mergeCell ref="A143:G143"/>
    <mergeCell ref="A142:G142"/>
    <mergeCell ref="A144:G144"/>
    <mergeCell ref="A113:E113"/>
    <mergeCell ref="A135:E135"/>
    <mergeCell ref="A138:D138"/>
    <mergeCell ref="F93:F95"/>
    <mergeCell ref="D8:L8"/>
    <mergeCell ref="A59:B60"/>
    <mergeCell ref="B93:B95"/>
    <mergeCell ref="C93:C95"/>
    <mergeCell ref="D93:D95"/>
    <mergeCell ref="D62:E62"/>
    <mergeCell ref="D63:E63"/>
    <mergeCell ref="C20:D20"/>
    <mergeCell ref="E20:F20"/>
    <mergeCell ref="C19:D19"/>
    <mergeCell ref="E19:F19"/>
    <mergeCell ref="A9:L9"/>
    <mergeCell ref="A10:L10"/>
    <mergeCell ref="A11:L11"/>
    <mergeCell ref="A65:E65"/>
    <mergeCell ref="A66:E66"/>
    <mergeCell ref="A67:E67"/>
    <mergeCell ref="A55:F55"/>
    <mergeCell ref="A43:F43"/>
    <mergeCell ref="K17:L17"/>
    <mergeCell ref="E44:F44"/>
    <mergeCell ref="E17:F18"/>
    <mergeCell ref="G17:G18"/>
    <mergeCell ref="B63:C63"/>
    <mergeCell ref="A22:E22"/>
    <mergeCell ref="A40:E40"/>
    <mergeCell ref="A21:E21"/>
    <mergeCell ref="A37:E37"/>
    <mergeCell ref="A25:C25"/>
    <mergeCell ref="C44:D44"/>
    <mergeCell ref="C45:D45"/>
    <mergeCell ref="A72:E72"/>
    <mergeCell ref="A82:E82"/>
    <mergeCell ref="C46:D46"/>
    <mergeCell ref="C47:D47"/>
    <mergeCell ref="E45:F45"/>
    <mergeCell ref="E46:F46"/>
    <mergeCell ref="E51:F51"/>
    <mergeCell ref="E48:F48"/>
    <mergeCell ref="E49:F49"/>
    <mergeCell ref="A53:F53"/>
    <mergeCell ref="A52:F52"/>
    <mergeCell ref="A68:E68"/>
    <mergeCell ref="A78:E78"/>
    <mergeCell ref="A79:E79"/>
    <mergeCell ref="A69:E69"/>
    <mergeCell ref="A260:L260"/>
    <mergeCell ref="F201:G201"/>
    <mergeCell ref="B193:C193"/>
    <mergeCell ref="D193:E193"/>
    <mergeCell ref="B62:C62"/>
    <mergeCell ref="I17:J17"/>
    <mergeCell ref="B225:C225"/>
    <mergeCell ref="A141:J141"/>
    <mergeCell ref="B210:C210"/>
    <mergeCell ref="D210:E210"/>
    <mergeCell ref="F210:G210"/>
    <mergeCell ref="B226:C226"/>
    <mergeCell ref="A155:F155"/>
    <mergeCell ref="D201:E201"/>
    <mergeCell ref="B211:C211"/>
    <mergeCell ref="F184:G184"/>
    <mergeCell ref="D243:D244"/>
    <mergeCell ref="A232:C232"/>
    <mergeCell ref="B194:C194"/>
    <mergeCell ref="D194:E194"/>
    <mergeCell ref="B201:C201"/>
    <mergeCell ref="D211:E211"/>
    <mergeCell ref="A178:H178"/>
    <mergeCell ref="A112:G112"/>
    <mergeCell ref="A250:L250"/>
    <mergeCell ref="E243:E244"/>
    <mergeCell ref="B220:C220"/>
    <mergeCell ref="B221:C221"/>
    <mergeCell ref="B222:C222"/>
    <mergeCell ref="B223:C223"/>
    <mergeCell ref="A209:D209"/>
    <mergeCell ref="B219:C219"/>
    <mergeCell ref="A192:C192"/>
    <mergeCell ref="F193:G193"/>
    <mergeCell ref="F243:F244"/>
    <mergeCell ref="G243:G244"/>
    <mergeCell ref="A243:A244"/>
    <mergeCell ref="B243:B244"/>
    <mergeCell ref="C243:C244"/>
    <mergeCell ref="F211:G211"/>
    <mergeCell ref="A229:E229"/>
    <mergeCell ref="B224:C224"/>
    <mergeCell ref="F194:G194"/>
    <mergeCell ref="B218:C218"/>
    <mergeCell ref="A214:E214"/>
    <mergeCell ref="A238:E238"/>
    <mergeCell ref="A239:E239"/>
    <mergeCell ref="A248:E248"/>
    <mergeCell ref="A12:E12"/>
    <mergeCell ref="A13:E13"/>
    <mergeCell ref="A89:E89"/>
    <mergeCell ref="A84:E84"/>
    <mergeCell ref="A100:H100"/>
    <mergeCell ref="A101:E101"/>
    <mergeCell ref="A92:E92"/>
    <mergeCell ref="A145:E145"/>
    <mergeCell ref="A148:D148"/>
    <mergeCell ref="A116:C116"/>
    <mergeCell ref="D116:L116"/>
    <mergeCell ref="E93:E95"/>
    <mergeCell ref="H93:H95"/>
    <mergeCell ref="F21:G21"/>
    <mergeCell ref="A38:E38"/>
    <mergeCell ref="A39:E39"/>
    <mergeCell ref="A54:F54"/>
    <mergeCell ref="A133:F133"/>
    <mergeCell ref="G93:G95"/>
    <mergeCell ref="A36:E36"/>
    <mergeCell ref="A16:C16"/>
    <mergeCell ref="H17:H18"/>
    <mergeCell ref="A17:A18"/>
    <mergeCell ref="C17:D18"/>
    <mergeCell ref="A205:B205"/>
    <mergeCell ref="A213:B213"/>
    <mergeCell ref="A196:B196"/>
    <mergeCell ref="A188:B188"/>
    <mergeCell ref="A249:E249"/>
    <mergeCell ref="A149:F149"/>
    <mergeCell ref="A158:F158"/>
    <mergeCell ref="A189:E189"/>
    <mergeCell ref="A179:H179"/>
    <mergeCell ref="A157:F157"/>
    <mergeCell ref="A162:F162"/>
    <mergeCell ref="A180:H180"/>
    <mergeCell ref="A165:H165"/>
    <mergeCell ref="A159:F159"/>
    <mergeCell ref="A160:F160"/>
    <mergeCell ref="B184:C184"/>
    <mergeCell ref="D184:E184"/>
    <mergeCell ref="A177:J177"/>
    <mergeCell ref="A161:F161"/>
    <mergeCell ref="A156:F156"/>
    <mergeCell ref="A206:E206"/>
    <mergeCell ref="A197:E197"/>
  </mergeCells>
  <hyperlinks>
    <hyperlink ref="A12:E12" r:id="rId1" display="Nota: Ver Anexo No. 01 - Detalle de Antecedentes"/>
    <hyperlink ref="F21:G21" r:id="rId2" display="(Ver Anexo No.02 - Detalle PSFF)"/>
    <hyperlink ref="A37:E37" r:id="rId3" display="Ver Anexo No. 03A - Certificado Indicador Ley 617 - Vigencia 2014"/>
    <hyperlink ref="A38:E38" r:id="rId4" display="Ver Anexo No. 03B - Circular Contraloria "/>
    <hyperlink ref="A39:E39" r:id="rId5" display="Ver Anexo No. 03C - Detalle de Calculo Indicador Ley 617."/>
    <hyperlink ref="A54:F54" r:id="rId6" display="Para el Numeral 1.3 - Ver Anexo 04 - Pasivos Exigibles y Contingencias"/>
    <hyperlink ref="A67:E67" r:id="rId7" display="Ver Anexo 05 -  Procesos Cobro Coativo"/>
    <hyperlink ref="A84:E84" r:id="rId8" display="Ver Anexo No. 06 - Formato SEUD"/>
    <hyperlink ref="A134" r:id="rId9"/>
    <hyperlink ref="A156:F156" r:id="rId10" display="Ver Anexo 08. -  Analisis de Gastos"/>
    <hyperlink ref="A179:H179" r:id="rId11" display="Ver Aneno No. 09 - Secretaria de Educacion"/>
    <hyperlink ref="A248:E248" r:id="rId12" display="Ver Anexo No. 06 - Formato SEUD"/>
    <hyperlink ref="A228" r:id="rId13"/>
    <hyperlink ref="A213" r:id="rId14"/>
    <hyperlink ref="A205" r:id="rId15"/>
    <hyperlink ref="A196:B196" r:id="rId16" display="Ver Anexo No. 10 - Estados Financiertos."/>
    <hyperlink ref="A188:B188" r:id="rId17" display="Ver Anexo No. 10 - Estados Financiertos."/>
    <hyperlink ref="A144:G144" r:id="rId18" display="Ver Anexo No. 11 - Informe GESPROY"/>
  </hyperlinks>
  <pageMargins left="0.59055118110236227" right="0.39370078740157483" top="0.27559055118110237" bottom="0.43307086614173229" header="0.15748031496062992" footer="0.15748031496062992"/>
  <pageSetup paperSize="258" scale="55" orientation="landscape" r:id="rId19"/>
  <headerFooter>
    <oddFooter>&amp;R&amp;16Pagina &amp;P de &amp;N</oddFooter>
  </headerFooter>
  <rowBreaks count="6" manualBreakCount="6">
    <brk id="22" max="11" man="1"/>
    <brk id="55" max="11" man="1"/>
    <brk id="89" max="11" man="1"/>
    <brk id="113" max="11" man="1"/>
    <brk id="145" max="11" man="1"/>
    <brk id="229" max="11" man="1"/>
  </rowBreaks>
  <drawing r:id="rId20"/>
  <legacyDrawing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11"/>
  <sheetViews>
    <sheetView workbookViewId="0">
      <selection activeCell="D3" sqref="D3"/>
    </sheetView>
  </sheetViews>
  <sheetFormatPr baseColWidth="10" defaultRowHeight="15" x14ac:dyDescent="0.25"/>
  <cols>
    <col min="4" max="4" width="28.7109375" customWidth="1"/>
  </cols>
  <sheetData>
    <row r="2" spans="4:4" x14ac:dyDescent="0.25">
      <c r="D2" t="s">
        <v>114</v>
      </c>
    </row>
    <row r="3" spans="4:4" x14ac:dyDescent="0.25">
      <c r="D3" s="1" t="s">
        <v>115</v>
      </c>
    </row>
    <row r="4" spans="4:4" x14ac:dyDescent="0.25">
      <c r="D4" s="1" t="s">
        <v>116</v>
      </c>
    </row>
    <row r="5" spans="4:4" x14ac:dyDescent="0.25">
      <c r="D5" s="1" t="s">
        <v>117</v>
      </c>
    </row>
    <row r="6" spans="4:4" x14ac:dyDescent="0.25">
      <c r="D6" s="1" t="s">
        <v>118</v>
      </c>
    </row>
    <row r="7" spans="4:4" x14ac:dyDescent="0.25">
      <c r="D7" s="1" t="s">
        <v>119</v>
      </c>
    </row>
    <row r="8" spans="4:4" x14ac:dyDescent="0.25">
      <c r="D8" s="1" t="s">
        <v>120</v>
      </c>
    </row>
    <row r="9" spans="4:4" x14ac:dyDescent="0.25">
      <c r="D9" s="1" t="s">
        <v>121</v>
      </c>
    </row>
    <row r="10" spans="4:4" x14ac:dyDescent="0.25">
      <c r="D10" s="1" t="s">
        <v>122</v>
      </c>
    </row>
    <row r="11" spans="4:4" x14ac:dyDescent="0.25">
      <c r="D11" s="1" t="s">
        <v>123</v>
      </c>
    </row>
  </sheetData>
  <dataValidations count="1">
    <dataValidation type="list" allowBlank="1" showInputMessage="1" showErrorMessage="1" sqref="D3:D11">
      <formula1>$D$4:$D$11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Instructivo-contacto</vt:lpstr>
      <vt:lpstr>Preguntas Estratégicas</vt:lpstr>
      <vt:lpstr>Informe de Empalme F y F</vt:lpstr>
      <vt:lpstr>Hoja3</vt:lpstr>
      <vt:lpstr>'Informe de Empalme F y F'!Área_de_impresión</vt:lpstr>
      <vt:lpstr>'Instructivo-contacto'!Área_de_impresión</vt:lpstr>
      <vt:lpstr>'Preguntas Estratégicas'!Área_de_impresión</vt:lpstr>
      <vt:lpstr>Hoja3!fuente</vt:lpstr>
      <vt:lpstr>'Informe de Empalme F y F'!Títulos_a_imprimir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Enrique Diaz</dc:creator>
  <cp:lastModifiedBy>Jorge Campos</cp:lastModifiedBy>
  <cp:lastPrinted>2015-10-27T17:09:56Z</cp:lastPrinted>
  <dcterms:created xsi:type="dcterms:W3CDTF">2015-08-14T20:00:05Z</dcterms:created>
  <dcterms:modified xsi:type="dcterms:W3CDTF">2015-10-29T16:41:16Z</dcterms:modified>
</cp:coreProperties>
</file>