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05" windowWidth="15480" windowHeight="11640"/>
  </bookViews>
  <sheets>
    <sheet name="UNIBAC" sheetId="1" r:id="rId1"/>
    <sheet name="AGUA POTABLE" sheetId="2" r:id="rId2"/>
    <sheet name="HACIENDA" sheetId="3" r:id="rId3"/>
    <sheet name="OBRAS PUBLICAS" sheetId="4" r:id="rId4"/>
    <sheet name="JURIDICA" sheetId="18" r:id="rId5"/>
    <sheet name="LOTERIA REGIONAL" sheetId="5" r:id="rId6"/>
    <sheet name="AGRICULTURA" sheetId="6" r:id="rId7"/>
    <sheet name="EDUCACION" sheetId="7" r:id="rId8"/>
    <sheet name="IDERBOL" sheetId="8" r:id="rId9"/>
    <sheet name="INTERIOR" sheetId="9" r:id="rId10"/>
    <sheet name="LOGISTICA" sheetId="10" r:id="rId11"/>
    <sheet name="MINAS" sheetId="19" r:id="rId12"/>
    <sheet name="SALUD" sheetId="12" r:id="rId13"/>
    <sheet name="TALENTO HUMANO" sheetId="13" r:id="rId14"/>
    <sheet name="PRIVADA" sheetId="14" r:id="rId15"/>
    <sheet name="M.AMBIENTE" sheetId="15" r:id="rId16"/>
    <sheet name="PLANEACION" sheetId="16" r:id="rId17"/>
    <sheet name="GERENCIA SUR" sheetId="17" r:id="rId18"/>
  </sheets>
  <definedNames>
    <definedName name="_xlnm._FilterDatabase" localSheetId="11" hidden="1">MINAS!$C$7:$DN$27</definedName>
    <definedName name="_xlnm._FilterDatabase" localSheetId="0" hidden="1">UNIBAC!$C$7:$DN$16</definedName>
    <definedName name="_xlnm.Print_Area" localSheetId="0">UNIBAC!$C$1:$DN$22</definedName>
  </definedNames>
  <calcPr calcId="125725"/>
</workbook>
</file>

<file path=xl/calcChain.xml><?xml version="1.0" encoding="utf-8"?>
<calcChain xmlns="http://schemas.openxmlformats.org/spreadsheetml/2006/main">
  <c r="AK27" i="19"/>
  <c r="AH27"/>
  <c r="AE27"/>
  <c r="AB26"/>
  <c r="AB25"/>
  <c r="AB24"/>
  <c r="AB23"/>
  <c r="AB21"/>
  <c r="AB20"/>
  <c r="AB19"/>
  <c r="AB18"/>
  <c r="AB17"/>
  <c r="AB16"/>
  <c r="AB15"/>
  <c r="AB14"/>
  <c r="AB13"/>
  <c r="AB8"/>
  <c r="AB27" s="1"/>
  <c r="AK17" i="18"/>
  <c r="AH17"/>
  <c r="AE17"/>
  <c r="AB14"/>
  <c r="AB11"/>
  <c r="DQ8"/>
  <c r="AB8"/>
  <c r="AB17" s="1"/>
  <c r="AK9" i="17"/>
  <c r="AH9"/>
  <c r="AE9"/>
  <c r="AB9"/>
  <c r="AK72" i="16" l="1"/>
  <c r="AH72"/>
  <c r="AE72"/>
  <c r="AB71"/>
  <c r="AB70"/>
  <c r="AB69"/>
  <c r="AB68"/>
  <c r="AB67"/>
  <c r="AB66"/>
  <c r="AB65"/>
  <c r="AB64"/>
  <c r="AB63"/>
  <c r="AB62"/>
  <c r="AB61"/>
  <c r="AB60"/>
  <c r="AB59"/>
  <c r="AB58"/>
  <c r="AB57"/>
  <c r="AB56"/>
  <c r="AB55"/>
  <c r="AB54"/>
  <c r="AB53"/>
  <c r="AB52"/>
  <c r="AB51"/>
  <c r="AB50"/>
  <c r="AB49"/>
  <c r="AB48"/>
  <c r="AB47"/>
  <c r="AB46"/>
  <c r="AB45"/>
  <c r="AB43"/>
  <c r="AB42"/>
  <c r="AB41"/>
  <c r="AB40"/>
  <c r="AB39"/>
  <c r="AB38"/>
  <c r="AB37"/>
  <c r="AB36"/>
  <c r="AB35"/>
  <c r="AB34"/>
  <c r="AB33"/>
  <c r="AB32"/>
  <c r="AB31"/>
  <c r="AB30"/>
  <c r="AB29"/>
  <c r="AB28"/>
  <c r="AB27"/>
  <c r="AB26"/>
  <c r="AB25"/>
  <c r="AB24"/>
  <c r="AB23"/>
  <c r="AB18"/>
  <c r="AB17"/>
  <c r="AB11"/>
  <c r="AB8"/>
  <c r="AB72" l="1"/>
  <c r="AK13" i="15"/>
  <c r="AH13"/>
  <c r="AE13"/>
  <c r="AB12"/>
  <c r="AB11"/>
  <c r="AB10"/>
  <c r="AB9"/>
  <c r="AB8"/>
  <c r="AB13" l="1"/>
  <c r="AK57" i="14"/>
  <c r="AH57"/>
  <c r="AE57"/>
  <c r="AB46"/>
  <c r="AB45"/>
  <c r="AB44"/>
  <c r="AB43"/>
  <c r="AB42"/>
  <c r="AB41"/>
  <c r="AB40"/>
  <c r="AB39"/>
  <c r="AB30"/>
  <c r="AB25"/>
  <c r="AB22"/>
  <c r="DC20"/>
  <c r="DD20" s="1"/>
  <c r="AB10"/>
  <c r="AB9"/>
  <c r="AB8"/>
  <c r="AB57" s="1"/>
  <c r="AK12" i="13" l="1"/>
  <c r="AH12"/>
  <c r="AE12"/>
  <c r="AB11"/>
  <c r="AB10"/>
  <c r="AB9"/>
  <c r="AB8"/>
  <c r="AB12" l="1"/>
  <c r="DN122" i="12"/>
  <c r="AK122"/>
  <c r="AH122"/>
  <c r="AE122"/>
  <c r="AB116"/>
  <c r="AB114"/>
  <c r="DN113"/>
  <c r="AB112"/>
  <c r="AO111"/>
  <c r="AB111"/>
  <c r="AB108"/>
  <c r="AB107"/>
  <c r="DN106"/>
  <c r="AB102"/>
  <c r="AB100"/>
  <c r="AB99"/>
  <c r="AB98"/>
  <c r="AB96"/>
  <c r="AB95"/>
  <c r="AB94"/>
  <c r="AB92"/>
  <c r="AB48"/>
  <c r="AB43"/>
  <c r="AB39"/>
  <c r="AB38"/>
  <c r="AB37"/>
  <c r="AB36"/>
  <c r="AB34"/>
  <c r="DN33"/>
  <c r="AB29"/>
  <c r="AB28"/>
  <c r="AB27"/>
  <c r="AB26"/>
  <c r="AB23"/>
  <c r="AB22"/>
  <c r="AB19"/>
  <c r="AB18"/>
  <c r="AB17"/>
  <c r="AB15"/>
  <c r="AB13"/>
  <c r="AB12"/>
  <c r="AB11"/>
  <c r="AB10"/>
  <c r="AB8"/>
  <c r="AB122" l="1"/>
  <c r="AK10" i="10" l="1"/>
  <c r="AH10"/>
  <c r="AE10"/>
  <c r="AB9"/>
  <c r="AB8"/>
  <c r="AB10" s="1"/>
  <c r="AB82" i="9" l="1"/>
  <c r="AB81"/>
  <c r="AB70"/>
  <c r="AB69"/>
  <c r="AB68"/>
  <c r="AB67"/>
  <c r="AB66"/>
  <c r="AB65"/>
  <c r="AB64"/>
  <c r="AB63"/>
  <c r="AB62"/>
  <c r="AB61"/>
  <c r="AB60"/>
  <c r="AB59"/>
  <c r="AB58"/>
  <c r="AB57"/>
  <c r="AB56"/>
  <c r="AB55"/>
  <c r="AB54"/>
  <c r="AB35"/>
  <c r="AB25"/>
  <c r="AB24"/>
  <c r="AB10"/>
  <c r="AK16" i="8"/>
  <c r="AH16"/>
  <c r="AE16"/>
  <c r="AB15"/>
  <c r="AB14"/>
  <c r="AB13"/>
  <c r="AB12"/>
  <c r="AB11"/>
  <c r="AB10"/>
  <c r="AB9"/>
  <c r="AN8"/>
  <c r="AB8"/>
  <c r="AB16" s="1"/>
  <c r="DJ132" i="7" l="1"/>
  <c r="AK132"/>
  <c r="AH132"/>
  <c r="AE132"/>
  <c r="DJ131"/>
  <c r="DQ130"/>
  <c r="DJ130"/>
  <c r="BP130"/>
  <c r="CA130" s="1"/>
  <c r="BA130"/>
  <c r="BL130" s="1"/>
  <c r="AS130"/>
  <c r="CE130" s="1"/>
  <c r="CP130" s="1"/>
  <c r="AQ130"/>
  <c r="AB130"/>
  <c r="DQ129"/>
  <c r="DJ129"/>
  <c r="CR129"/>
  <c r="DB129" s="1"/>
  <c r="CE129"/>
  <c r="CP129" s="1"/>
  <c r="BP129"/>
  <c r="CA129" s="1"/>
  <c r="BA129"/>
  <c r="BL129" s="1"/>
  <c r="AN129"/>
  <c r="AB129"/>
  <c r="DQ128"/>
  <c r="DJ128"/>
  <c r="DQ127"/>
  <c r="DJ127"/>
  <c r="DQ126"/>
  <c r="DJ126"/>
  <c r="DQ125"/>
  <c r="DJ125"/>
  <c r="CR125"/>
  <c r="DB125" s="1"/>
  <c r="CE125"/>
  <c r="CP125" s="1"/>
  <c r="BP125"/>
  <c r="CA125" s="1"/>
  <c r="BA125"/>
  <c r="BL125" s="1"/>
  <c r="AN125"/>
  <c r="AB125"/>
  <c r="DQ124"/>
  <c r="DJ124"/>
  <c r="CR124"/>
  <c r="DB124" s="1"/>
  <c r="CE124"/>
  <c r="CP124" s="1"/>
  <c r="BP124"/>
  <c r="CA124" s="1"/>
  <c r="BA124"/>
  <c r="BL124" s="1"/>
  <c r="AN124"/>
  <c r="AB124"/>
  <c r="DQ123"/>
  <c r="DJ123"/>
  <c r="DB123"/>
  <c r="CP123"/>
  <c r="CA123"/>
  <c r="BL123"/>
  <c r="AN123"/>
  <c r="AB123"/>
  <c r="DQ122"/>
  <c r="DJ122"/>
  <c r="DB122"/>
  <c r="CP122"/>
  <c r="CA122"/>
  <c r="BL122"/>
  <c r="AN122"/>
  <c r="AB122"/>
  <c r="DQ121"/>
  <c r="DJ121"/>
  <c r="CU121"/>
  <c r="DB121" s="1"/>
  <c r="CI121"/>
  <c r="CP121" s="1"/>
  <c r="BT121"/>
  <c r="CA121" s="1"/>
  <c r="BE121"/>
  <c r="BL121" s="1"/>
  <c r="AN121"/>
  <c r="AB121"/>
  <c r="DQ120"/>
  <c r="DJ120"/>
  <c r="CV120"/>
  <c r="DB120" s="1"/>
  <c r="CJ120"/>
  <c r="CP120" s="1"/>
  <c r="BU120"/>
  <c r="CA120" s="1"/>
  <c r="BL120"/>
  <c r="AN120"/>
  <c r="AB120"/>
  <c r="DQ119"/>
  <c r="DJ119"/>
  <c r="DB119"/>
  <c r="CP119"/>
  <c r="CA119"/>
  <c r="BL119"/>
  <c r="AN119"/>
  <c r="AB119"/>
  <c r="DQ118"/>
  <c r="DJ118"/>
  <c r="DB118"/>
  <c r="CP118"/>
  <c r="CA118"/>
  <c r="BL118"/>
  <c r="AN118"/>
  <c r="AB118"/>
  <c r="DQ117"/>
  <c r="DJ117"/>
  <c r="CA117"/>
  <c r="BL117"/>
  <c r="AS117"/>
  <c r="CE117" s="1"/>
  <c r="CP117" s="1"/>
  <c r="AB117"/>
  <c r="DQ116"/>
  <c r="DJ116"/>
  <c r="DB116"/>
  <c r="CP116"/>
  <c r="CA116"/>
  <c r="BL116"/>
  <c r="AN116"/>
  <c r="AB116"/>
  <c r="DQ115"/>
  <c r="DJ115"/>
  <c r="DB115"/>
  <c r="CP115"/>
  <c r="CA115"/>
  <c r="BL115"/>
  <c r="AN115"/>
  <c r="AB115"/>
  <c r="DQ114"/>
  <c r="DJ114"/>
  <c r="BP114"/>
  <c r="CA114" s="1"/>
  <c r="BA114"/>
  <c r="BL114" s="1"/>
  <c r="AS114"/>
  <c r="CE114" s="1"/>
  <c r="CP114" s="1"/>
  <c r="AQ114"/>
  <c r="AB114"/>
  <c r="DQ113"/>
  <c r="DJ113"/>
  <c r="BA113"/>
  <c r="BL113" s="1"/>
  <c r="AQ113"/>
  <c r="BP113" s="1"/>
  <c r="CA113" s="1"/>
  <c r="AB113"/>
  <c r="DQ112"/>
  <c r="DJ112"/>
  <c r="BA112"/>
  <c r="BL112" s="1"/>
  <c r="AQ112"/>
  <c r="BP112" s="1"/>
  <c r="CA112" s="1"/>
  <c r="AB112"/>
  <c r="DQ111"/>
  <c r="DJ111"/>
  <c r="BL111"/>
  <c r="BA111"/>
  <c r="AQ111"/>
  <c r="BP111" s="1"/>
  <c r="CA111" s="1"/>
  <c r="AB111"/>
  <c r="DQ110"/>
  <c r="DJ110"/>
  <c r="BP110"/>
  <c r="CA110" s="1"/>
  <c r="BA110"/>
  <c r="BL110" s="1"/>
  <c r="AS110"/>
  <c r="CE110" s="1"/>
  <c r="CP110" s="1"/>
  <c r="AQ110"/>
  <c r="AB110"/>
  <c r="DQ109"/>
  <c r="DJ109"/>
  <c r="BA109"/>
  <c r="BL109" s="1"/>
  <c r="AQ109"/>
  <c r="BP109" s="1"/>
  <c r="CA109" s="1"/>
  <c r="AB109"/>
  <c r="DQ108"/>
  <c r="DJ108"/>
  <c r="DB108"/>
  <c r="CP108"/>
  <c r="CA108"/>
  <c r="BL108"/>
  <c r="AN108"/>
  <c r="AB108"/>
  <c r="DQ107"/>
  <c r="DJ107"/>
  <c r="DB107"/>
  <c r="CP107"/>
  <c r="CA107"/>
  <c r="BL107"/>
  <c r="AN107"/>
  <c r="AB107"/>
  <c r="DQ106"/>
  <c r="DJ106"/>
  <c r="DB106"/>
  <c r="CP106"/>
  <c r="CA106"/>
  <c r="BL106"/>
  <c r="AN106"/>
  <c r="AB106"/>
  <c r="DQ105"/>
  <c r="DJ105"/>
  <c r="BU105"/>
  <c r="CJ105" s="1"/>
  <c r="CV105" s="1"/>
  <c r="BP105"/>
  <c r="BL105"/>
  <c r="AQ105"/>
  <c r="AS105" s="1"/>
  <c r="AU105" s="1"/>
  <c r="AN105" s="1"/>
  <c r="AB105"/>
  <c r="DQ104"/>
  <c r="DJ104"/>
  <c r="DB104"/>
  <c r="CR104"/>
  <c r="CP104"/>
  <c r="CE104"/>
  <c r="CA104"/>
  <c r="BP104"/>
  <c r="BL104"/>
  <c r="BA104"/>
  <c r="AN104"/>
  <c r="AB104"/>
  <c r="DQ103"/>
  <c r="DJ103"/>
  <c r="DB103"/>
  <c r="CR103"/>
  <c r="CP103"/>
  <c r="CE103"/>
  <c r="CA103"/>
  <c r="BP103"/>
  <c r="BL103"/>
  <c r="BA103"/>
  <c r="AN103"/>
  <c r="AB103"/>
  <c r="DQ102"/>
  <c r="DJ102"/>
  <c r="DB102"/>
  <c r="CR102"/>
  <c r="CP102"/>
  <c r="CE102"/>
  <c r="CA102"/>
  <c r="BP102"/>
  <c r="BL102"/>
  <c r="AN102"/>
  <c r="AB102"/>
  <c r="DQ101"/>
  <c r="DJ101"/>
  <c r="BF101"/>
  <c r="BL101" s="1"/>
  <c r="AQ101"/>
  <c r="BU101" s="1"/>
  <c r="CA101" s="1"/>
  <c r="AB101"/>
  <c r="DQ100"/>
  <c r="DJ100"/>
  <c r="DB100"/>
  <c r="CR100"/>
  <c r="CP100"/>
  <c r="CE100"/>
  <c r="CA100"/>
  <c r="BP100"/>
  <c r="BL100"/>
  <c r="BA100"/>
  <c r="AN100"/>
  <c r="AB100"/>
  <c r="DQ99"/>
  <c r="DJ99"/>
  <c r="BL99"/>
  <c r="BK99"/>
  <c r="AQ99"/>
  <c r="BZ99" s="1"/>
  <c r="CA99" s="1"/>
  <c r="AB99"/>
  <c r="DQ98"/>
  <c r="DJ98"/>
  <c r="DA98"/>
  <c r="DB98" s="1"/>
  <c r="CO98"/>
  <c r="CP98" s="1"/>
  <c r="BZ98"/>
  <c r="CA98" s="1"/>
  <c r="BK98"/>
  <c r="BL98" s="1"/>
  <c r="AN98"/>
  <c r="AB98"/>
  <c r="DQ97"/>
  <c r="DJ97"/>
  <c r="BZ97"/>
  <c r="CA97" s="1"/>
  <c r="BK97"/>
  <c r="BL97" s="1"/>
  <c r="AS97"/>
  <c r="CO97" s="1"/>
  <c r="CP97" s="1"/>
  <c r="AQ97"/>
  <c r="AB97"/>
  <c r="DQ96"/>
  <c r="DJ96"/>
  <c r="BK96"/>
  <c r="BL96" s="1"/>
  <c r="AQ96"/>
  <c r="BZ96" s="1"/>
  <c r="CA96" s="1"/>
  <c r="AB96"/>
  <c r="DQ95"/>
  <c r="DJ95"/>
  <c r="BA95"/>
  <c r="BL95" s="1"/>
  <c r="AQ95"/>
  <c r="BP95" s="1"/>
  <c r="CA95" s="1"/>
  <c r="AL95"/>
  <c r="AI95"/>
  <c r="AB95"/>
  <c r="DQ94"/>
  <c r="DJ94"/>
  <c r="DB94"/>
  <c r="CP94"/>
  <c r="CA94"/>
  <c r="BL94"/>
  <c r="AN94"/>
  <c r="AB94"/>
  <c r="DQ93"/>
  <c r="DJ93"/>
  <c r="DB93"/>
  <c r="CP93"/>
  <c r="CA93"/>
  <c r="BL93"/>
  <c r="AN93"/>
  <c r="AL93"/>
  <c r="AI93"/>
  <c r="AF93"/>
  <c r="AB93"/>
  <c r="DQ92"/>
  <c r="DJ92"/>
  <c r="DB92"/>
  <c r="CP92"/>
  <c r="CA92"/>
  <c r="BL92"/>
  <c r="AN92"/>
  <c r="AB92"/>
  <c r="DQ91"/>
  <c r="DJ91"/>
  <c r="DB91"/>
  <c r="CP91"/>
  <c r="CA91"/>
  <c r="BL91"/>
  <c r="AN91"/>
  <c r="AL91"/>
  <c r="AI91"/>
  <c r="AF91"/>
  <c r="AC91"/>
  <c r="AB91"/>
  <c r="DQ90"/>
  <c r="DJ90"/>
  <c r="DB90"/>
  <c r="CP90"/>
  <c r="CA90"/>
  <c r="BL90"/>
  <c r="AN90"/>
  <c r="AL90"/>
  <c r="AI90"/>
  <c r="AF90"/>
  <c r="AB90"/>
  <c r="DQ89"/>
  <c r="DJ89"/>
  <c r="DB89"/>
  <c r="CP89"/>
  <c r="CA89"/>
  <c r="BL89"/>
  <c r="AN89"/>
  <c r="AB89"/>
  <c r="DQ88"/>
  <c r="DJ88"/>
  <c r="DB88"/>
  <c r="CP88"/>
  <c r="CA88"/>
  <c r="BL88"/>
  <c r="AN88"/>
  <c r="AC88"/>
  <c r="AB88"/>
  <c r="DQ87"/>
  <c r="DJ87"/>
  <c r="DB87"/>
  <c r="CP87"/>
  <c r="CA87"/>
  <c r="BL87"/>
  <c r="AN87"/>
  <c r="AB87"/>
  <c r="DQ86"/>
  <c r="DJ86"/>
  <c r="DB86"/>
  <c r="CP86"/>
  <c r="CA86"/>
  <c r="BL86"/>
  <c r="AN86"/>
  <c r="AB86"/>
  <c r="DQ85"/>
  <c r="DJ85"/>
  <c r="CX85"/>
  <c r="DB85" s="1"/>
  <c r="CL85"/>
  <c r="CP85" s="1"/>
  <c r="BX85"/>
  <c r="CA85" s="1"/>
  <c r="BL85"/>
  <c r="AN85"/>
  <c r="AB85"/>
  <c r="DQ84"/>
  <c r="DJ84"/>
  <c r="BA84"/>
  <c r="BL84" s="1"/>
  <c r="AQ84"/>
  <c r="BP84" s="1"/>
  <c r="CA84" s="1"/>
  <c r="AB84"/>
  <c r="DJ83"/>
  <c r="DJ82"/>
  <c r="DQ81"/>
  <c r="DJ81"/>
  <c r="CX81"/>
  <c r="CU81"/>
  <c r="DB81" s="1"/>
  <c r="CL81"/>
  <c r="CI81"/>
  <c r="CP81" s="1"/>
  <c r="BW81"/>
  <c r="BT81"/>
  <c r="CA81" s="1"/>
  <c r="AO81"/>
  <c r="BH81" s="1"/>
  <c r="AB81"/>
  <c r="DQ80"/>
  <c r="DJ80"/>
  <c r="DB80"/>
  <c r="CP80"/>
  <c r="CA80"/>
  <c r="BL80"/>
  <c r="AN80"/>
  <c r="AB80"/>
  <c r="DJ79"/>
  <c r="DJ78"/>
  <c r="DQ77"/>
  <c r="DJ77"/>
  <c r="DB77"/>
  <c r="CP77"/>
  <c r="CA77"/>
  <c r="BL77"/>
  <c r="AB77"/>
  <c r="DQ76"/>
  <c r="DJ76"/>
  <c r="DB76"/>
  <c r="CP76"/>
  <c r="CA76"/>
  <c r="BL76"/>
  <c r="AN76"/>
  <c r="AB76"/>
  <c r="DQ75"/>
  <c r="DJ75"/>
  <c r="DB75"/>
  <c r="CP75"/>
  <c r="CA75"/>
  <c r="BL75"/>
  <c r="AB75"/>
  <c r="DQ74"/>
  <c r="DJ74"/>
  <c r="DB74"/>
  <c r="CJ74"/>
  <c r="CP74" s="1"/>
  <c r="CA74"/>
  <c r="BL74"/>
  <c r="AO74"/>
  <c r="AN74"/>
  <c r="AB74"/>
  <c r="DQ73"/>
  <c r="DJ73"/>
  <c r="DB73"/>
  <c r="CP73"/>
  <c r="CA73"/>
  <c r="BF73"/>
  <c r="BL73" s="1"/>
  <c r="AB73"/>
  <c r="DQ72"/>
  <c r="DJ72"/>
  <c r="DQ71"/>
  <c r="DJ71"/>
  <c r="DQ70"/>
  <c r="DH70"/>
  <c r="DJ70" s="1"/>
  <c r="DQ69"/>
  <c r="DJ69"/>
  <c r="DH69"/>
  <c r="DQ68"/>
  <c r="DH68"/>
  <c r="DJ68" s="1"/>
  <c r="DQ67"/>
  <c r="DH67"/>
  <c r="DJ67" s="1"/>
  <c r="DB67"/>
  <c r="CP67"/>
  <c r="CA67"/>
  <c r="BL67"/>
  <c r="AN67"/>
  <c r="AO67" s="1"/>
  <c r="AB67"/>
  <c r="DQ66"/>
  <c r="DJ66"/>
  <c r="DB66"/>
  <c r="CP66"/>
  <c r="CA66"/>
  <c r="BL66"/>
  <c r="AO66"/>
  <c r="AB66"/>
  <c r="DQ65"/>
  <c r="DJ65"/>
  <c r="DB65"/>
  <c r="CP65"/>
  <c r="CA65"/>
  <c r="BL65"/>
  <c r="AO65"/>
  <c r="AN65"/>
  <c r="AQ65" s="1"/>
  <c r="AB65"/>
  <c r="DQ64"/>
  <c r="DJ64"/>
  <c r="DB64"/>
  <c r="CP64"/>
  <c r="CA64"/>
  <c r="BL64"/>
  <c r="AN64"/>
  <c r="AQ64" s="1"/>
  <c r="AB64"/>
  <c r="DQ63"/>
  <c r="DJ63"/>
  <c r="DB63"/>
  <c r="CP63"/>
  <c r="CA63"/>
  <c r="BL63"/>
  <c r="AQ63"/>
  <c r="AO63"/>
  <c r="AB63"/>
  <c r="DQ62"/>
  <c r="DJ62"/>
  <c r="CV62"/>
  <c r="DB62" s="1"/>
  <c r="CJ62"/>
  <c r="CP62" s="1"/>
  <c r="BU62"/>
  <c r="CA62" s="1"/>
  <c r="BF62"/>
  <c r="BL62" s="1"/>
  <c r="AN62"/>
  <c r="AB62"/>
  <c r="DQ61"/>
  <c r="DJ61"/>
  <c r="CV61"/>
  <c r="DB61" s="1"/>
  <c r="CJ61"/>
  <c r="CP61" s="1"/>
  <c r="BU61"/>
  <c r="CA61" s="1"/>
  <c r="BF61"/>
  <c r="BL61" s="1"/>
  <c r="AN61"/>
  <c r="AB61"/>
  <c r="DQ60"/>
  <c r="DJ60"/>
  <c r="CV60"/>
  <c r="DB60" s="1"/>
  <c r="CJ60"/>
  <c r="CP60" s="1"/>
  <c r="BU60"/>
  <c r="CA60" s="1"/>
  <c r="BF60"/>
  <c r="BL60" s="1"/>
  <c r="AN60"/>
  <c r="AB60"/>
  <c r="DQ59"/>
  <c r="DJ59"/>
  <c r="DB59"/>
  <c r="CP59"/>
  <c r="CA59"/>
  <c r="BL59"/>
  <c r="AN59"/>
  <c r="AB59"/>
  <c r="DQ58"/>
  <c r="DJ58"/>
  <c r="BK58"/>
  <c r="BL58" s="1"/>
  <c r="AQ58"/>
  <c r="BZ58" s="1"/>
  <c r="CA58" s="1"/>
  <c r="AB58"/>
  <c r="DQ57"/>
  <c r="DJ57"/>
  <c r="DB57"/>
  <c r="CP57"/>
  <c r="CA57"/>
  <c r="BF57"/>
  <c r="BL57" s="1"/>
  <c r="AN57"/>
  <c r="AB57"/>
  <c r="DQ56"/>
  <c r="DJ56"/>
  <c r="BF56"/>
  <c r="BL56" s="1"/>
  <c r="AQ56"/>
  <c r="BU56" s="1"/>
  <c r="CA56" s="1"/>
  <c r="AB56"/>
  <c r="DQ55"/>
  <c r="DJ55"/>
  <c r="DB55"/>
  <c r="CP55"/>
  <c r="CA55"/>
  <c r="BF55"/>
  <c r="BL55" s="1"/>
  <c r="AN55"/>
  <c r="AB55"/>
  <c r="DQ54"/>
  <c r="DJ54"/>
  <c r="DB54"/>
  <c r="CP54"/>
  <c r="CA54"/>
  <c r="BF54"/>
  <c r="BL54" s="1"/>
  <c r="AN54"/>
  <c r="AB54"/>
  <c r="DQ53"/>
  <c r="DJ53"/>
  <c r="DB53"/>
  <c r="CP53"/>
  <c r="CA53"/>
  <c r="BL53"/>
  <c r="BF53"/>
  <c r="AN53"/>
  <c r="AB53"/>
  <c r="DQ52"/>
  <c r="DJ52"/>
  <c r="DB52"/>
  <c r="CP52"/>
  <c r="CA52"/>
  <c r="BF52"/>
  <c r="BL52" s="1"/>
  <c r="AN52"/>
  <c r="AB52"/>
  <c r="DQ51"/>
  <c r="DJ51"/>
  <c r="DB51"/>
  <c r="CP51"/>
  <c r="CA51"/>
  <c r="BF51"/>
  <c r="BL51" s="1"/>
  <c r="AN51"/>
  <c r="AB51"/>
  <c r="DQ50"/>
  <c r="DJ50"/>
  <c r="AN50"/>
  <c r="AB50"/>
  <c r="DQ49"/>
  <c r="DJ49"/>
  <c r="AN49"/>
  <c r="AB49"/>
  <c r="DQ48"/>
  <c r="DJ48"/>
  <c r="AN48"/>
  <c r="AB48"/>
  <c r="DQ47"/>
  <c r="DJ47"/>
  <c r="AN47"/>
  <c r="AB47"/>
  <c r="DQ46"/>
  <c r="DJ46"/>
  <c r="AN46"/>
  <c r="AB46"/>
  <c r="DQ45"/>
  <c r="DJ45"/>
  <c r="AN45"/>
  <c r="AB45"/>
  <c r="DQ44"/>
  <c r="DJ44"/>
  <c r="AN44"/>
  <c r="AB44"/>
  <c r="DQ43"/>
  <c r="DJ43"/>
  <c r="AB43"/>
  <c r="DQ42"/>
  <c r="DJ42"/>
  <c r="AB42"/>
  <c r="DQ41"/>
  <c r="DJ41"/>
  <c r="AB41"/>
  <c r="DQ40"/>
  <c r="DJ40"/>
  <c r="AB40"/>
  <c r="DQ39"/>
  <c r="DJ39"/>
  <c r="AB39"/>
  <c r="DQ38"/>
  <c r="DJ38"/>
  <c r="AB38"/>
  <c r="DQ37"/>
  <c r="DJ37"/>
  <c r="AB37"/>
  <c r="DQ36"/>
  <c r="DJ36"/>
  <c r="AB36"/>
  <c r="DQ35"/>
  <c r="DJ35"/>
  <c r="AB35"/>
  <c r="DQ34"/>
  <c r="DJ34"/>
  <c r="AB34"/>
  <c r="DQ33"/>
  <c r="DJ33"/>
  <c r="AB33"/>
  <c r="DQ32"/>
  <c r="DJ32"/>
  <c r="AB32"/>
  <c r="DQ31"/>
  <c r="DJ31"/>
  <c r="AB31"/>
  <c r="DQ30"/>
  <c r="DJ30"/>
  <c r="AB30"/>
  <c r="DQ29"/>
  <c r="DJ29"/>
  <c r="AB29"/>
  <c r="DQ28"/>
  <c r="DJ28"/>
  <c r="AB28"/>
  <c r="DQ27"/>
  <c r="DJ27"/>
  <c r="AB27"/>
  <c r="DQ26"/>
  <c r="DJ26"/>
  <c r="AB26"/>
  <c r="DQ25"/>
  <c r="DJ25"/>
  <c r="AB25"/>
  <c r="DQ24"/>
  <c r="DJ24"/>
  <c r="AB24"/>
  <c r="DQ23"/>
  <c r="DJ23"/>
  <c r="AB23"/>
  <c r="DQ22"/>
  <c r="DJ22"/>
  <c r="AB22"/>
  <c r="DQ21"/>
  <c r="DJ21"/>
  <c r="AB21"/>
  <c r="DQ20"/>
  <c r="DJ20"/>
  <c r="AB20"/>
  <c r="DQ19"/>
  <c r="DJ19"/>
  <c r="AB19"/>
  <c r="DQ18"/>
  <c r="DJ18"/>
  <c r="AB18"/>
  <c r="DQ17"/>
  <c r="DJ17"/>
  <c r="AB17"/>
  <c r="DQ16"/>
  <c r="DJ16"/>
  <c r="AB16"/>
  <c r="DQ15"/>
  <c r="DJ15"/>
  <c r="AB15"/>
  <c r="DQ14"/>
  <c r="DJ14"/>
  <c r="AB14"/>
  <c r="DQ13"/>
  <c r="DJ13"/>
  <c r="AB13"/>
  <c r="DQ12"/>
  <c r="DJ12"/>
  <c r="AB12"/>
  <c r="DQ11"/>
  <c r="DJ11"/>
  <c r="AB11"/>
  <c r="DQ10"/>
  <c r="DJ10"/>
  <c r="AB10"/>
  <c r="DQ9"/>
  <c r="DJ9"/>
  <c r="AB9"/>
  <c r="DQ8"/>
  <c r="DJ8"/>
  <c r="AB8"/>
  <c r="AB132" l="1"/>
  <c r="AO64"/>
  <c r="AN81"/>
  <c r="BE81"/>
  <c r="BL81" s="1"/>
  <c r="AS95"/>
  <c r="CE95" s="1"/>
  <c r="CP95" s="1"/>
  <c r="AS101"/>
  <c r="CJ101" s="1"/>
  <c r="CP101" s="1"/>
  <c r="CA105"/>
  <c r="CE105"/>
  <c r="AS112"/>
  <c r="CE112" s="1"/>
  <c r="CP112" s="1"/>
  <c r="CP105"/>
  <c r="AS56"/>
  <c r="AS58"/>
  <c r="AS84"/>
  <c r="AU95"/>
  <c r="AS96"/>
  <c r="AU97"/>
  <c r="AS99"/>
  <c r="AU101"/>
  <c r="CR105"/>
  <c r="DB105" s="1"/>
  <c r="AS109"/>
  <c r="AU110"/>
  <c r="AS111"/>
  <c r="AU112"/>
  <c r="AS113"/>
  <c r="AU114"/>
  <c r="AU117"/>
  <c r="CR117" s="1"/>
  <c r="DB117" s="1"/>
  <c r="AU130"/>
  <c r="CR130" l="1"/>
  <c r="DB130" s="1"/>
  <c r="AN130"/>
  <c r="AU113"/>
  <c r="CE113"/>
  <c r="CP113" s="1"/>
  <c r="CR112"/>
  <c r="DB112" s="1"/>
  <c r="AN112"/>
  <c r="AU109"/>
  <c r="CE109"/>
  <c r="CP109" s="1"/>
  <c r="AU99"/>
  <c r="CO99"/>
  <c r="CP99" s="1"/>
  <c r="DA97"/>
  <c r="DB97" s="1"/>
  <c r="AN97"/>
  <c r="AU84"/>
  <c r="CR84" s="1"/>
  <c r="DB84" s="1"/>
  <c r="CE84"/>
  <c r="CP84" s="1"/>
  <c r="CO58"/>
  <c r="CP58" s="1"/>
  <c r="AU58"/>
  <c r="DA58" s="1"/>
  <c r="DB58" s="1"/>
  <c r="AU56"/>
  <c r="CV56" s="1"/>
  <c r="DB56" s="1"/>
  <c r="CJ56"/>
  <c r="CP56" s="1"/>
  <c r="AN117"/>
  <c r="CR114"/>
  <c r="DB114" s="1"/>
  <c r="AN114"/>
  <c r="AU111"/>
  <c r="CR111" s="1"/>
  <c r="DB111" s="1"/>
  <c r="CE111"/>
  <c r="CP111" s="1"/>
  <c r="CR110"/>
  <c r="DB110" s="1"/>
  <c r="AN110"/>
  <c r="CV101"/>
  <c r="DB101" s="1"/>
  <c r="AN101"/>
  <c r="AU96"/>
  <c r="DA96" s="1"/>
  <c r="DB96" s="1"/>
  <c r="CO96"/>
  <c r="CP96" s="1"/>
  <c r="CR95"/>
  <c r="DB95" s="1"/>
  <c r="AN95"/>
  <c r="AN84"/>
  <c r="AN58"/>
  <c r="AN56"/>
  <c r="DA99" l="1"/>
  <c r="DB99" s="1"/>
  <c r="AN99"/>
  <c r="CR109"/>
  <c r="DB109" s="1"/>
  <c r="AN109"/>
  <c r="CR113"/>
  <c r="DB113" s="1"/>
  <c r="AN113"/>
  <c r="AN111"/>
  <c r="AN96"/>
  <c r="AK24" i="6" l="1"/>
  <c r="AH24"/>
  <c r="AE24"/>
  <c r="DF23"/>
  <c r="CP23"/>
  <c r="CA23"/>
  <c r="BL23"/>
  <c r="AB23"/>
  <c r="DF22"/>
  <c r="CP22"/>
  <c r="CA22"/>
  <c r="BL22"/>
  <c r="AB22"/>
  <c r="DF21"/>
  <c r="CP21"/>
  <c r="CA21"/>
  <c r="BL21"/>
  <c r="AB21"/>
  <c r="DF20"/>
  <c r="CP20"/>
  <c r="CA20"/>
  <c r="BL20"/>
  <c r="AB20"/>
  <c r="DF19"/>
  <c r="CP19"/>
  <c r="CA19"/>
  <c r="BL19"/>
  <c r="AB19"/>
  <c r="DF18"/>
  <c r="CP18"/>
  <c r="CA18"/>
  <c r="BL18"/>
  <c r="AB18"/>
  <c r="DF17"/>
  <c r="CP17"/>
  <c r="CA17"/>
  <c r="BL17"/>
  <c r="AB17"/>
  <c r="DF16"/>
  <c r="CP16"/>
  <c r="CA16"/>
  <c r="BL16"/>
  <c r="AB16"/>
  <c r="DF15"/>
  <c r="CP15"/>
  <c r="CA15"/>
  <c r="BL15"/>
  <c r="AB15"/>
  <c r="DF14"/>
  <c r="CP14"/>
  <c r="CA14"/>
  <c r="BL14"/>
  <c r="AB14"/>
  <c r="DF13"/>
  <c r="CP13"/>
  <c r="CA13"/>
  <c r="BL13"/>
  <c r="AB13"/>
  <c r="DF12"/>
  <c r="CP12"/>
  <c r="CA12"/>
  <c r="BL12"/>
  <c r="AB12"/>
  <c r="DF11"/>
  <c r="CP11"/>
  <c r="CA11"/>
  <c r="BL11"/>
  <c r="AB11"/>
  <c r="DF10"/>
  <c r="CP10"/>
  <c r="CA10"/>
  <c r="BL10"/>
  <c r="AB10"/>
  <c r="DF9"/>
  <c r="CP9"/>
  <c r="CA9"/>
  <c r="BL9"/>
  <c r="AB9"/>
  <c r="DF8"/>
  <c r="CP8"/>
  <c r="CA8"/>
  <c r="BL8"/>
  <c r="AB8"/>
  <c r="AB24" s="1"/>
  <c r="AK14" i="5"/>
  <c r="AH14"/>
  <c r="AE14"/>
  <c r="AB13"/>
  <c r="AI12"/>
  <c r="AB12"/>
  <c r="AB11"/>
  <c r="AB10"/>
  <c r="AB9"/>
  <c r="AB8"/>
  <c r="AB14" s="1"/>
  <c r="AK84" i="4" l="1"/>
  <c r="AH84"/>
  <c r="AE84"/>
  <c r="AB81"/>
  <c r="AB78"/>
  <c r="AB75"/>
  <c r="DN72"/>
  <c r="AB72"/>
  <c r="AB69"/>
  <c r="AB66"/>
  <c r="AB63"/>
  <c r="AB60"/>
  <c r="AB57"/>
  <c r="AB54"/>
  <c r="DN52"/>
  <c r="AB51"/>
  <c r="AB48"/>
  <c r="AD45"/>
  <c r="AB45"/>
  <c r="AB42"/>
  <c r="DN40"/>
  <c r="AB39"/>
  <c r="AB36"/>
  <c r="AB33"/>
  <c r="AB30"/>
  <c r="AB27"/>
  <c r="AB24"/>
  <c r="AB21"/>
  <c r="DN18"/>
  <c r="AB18"/>
  <c r="DQ16"/>
  <c r="DN14"/>
  <c r="AB14"/>
  <c r="DN11"/>
  <c r="AB11"/>
  <c r="DQ8"/>
  <c r="DN8"/>
  <c r="AB8"/>
  <c r="AB84" l="1"/>
  <c r="AN21" i="3"/>
  <c r="AB21"/>
  <c r="AN20"/>
  <c r="AB20"/>
  <c r="AB19"/>
  <c r="AB18"/>
  <c r="AN17"/>
  <c r="AB17"/>
  <c r="AN16"/>
  <c r="AB16"/>
  <c r="AN15"/>
  <c r="AB15"/>
  <c r="AB14"/>
  <c r="AB13"/>
  <c r="AB12"/>
  <c r="AB11"/>
  <c r="AB10"/>
  <c r="AK27" i="2" l="1"/>
  <c r="AH27"/>
  <c r="AE27"/>
  <c r="AB26"/>
  <c r="DN25"/>
  <c r="AB25"/>
  <c r="AB24"/>
  <c r="DN23"/>
  <c r="DN22"/>
  <c r="BL22"/>
  <c r="AB22"/>
  <c r="AN21"/>
  <c r="AB21"/>
  <c r="AN20"/>
  <c r="AB20"/>
  <c r="AN19"/>
  <c r="AB19"/>
  <c r="AN18"/>
  <c r="AB18"/>
  <c r="AN17"/>
  <c r="AB17"/>
  <c r="DN16"/>
  <c r="DN15"/>
  <c r="DM15"/>
  <c r="AB15"/>
  <c r="DN14"/>
  <c r="DN13"/>
  <c r="DB13"/>
  <c r="CP13"/>
  <c r="CA13"/>
  <c r="BL13"/>
  <c r="AB13"/>
  <c r="AB12"/>
  <c r="AB11"/>
  <c r="AB10"/>
  <c r="AB9"/>
  <c r="AB8"/>
  <c r="AB27" s="1"/>
  <c r="AK16" i="1"/>
  <c r="AH16"/>
  <c r="AE16"/>
  <c r="AB15"/>
  <c r="AB14"/>
  <c r="AB13"/>
  <c r="AB12"/>
  <c r="AB11"/>
  <c r="AB10"/>
  <c r="AB9"/>
  <c r="AN8"/>
  <c r="AB8"/>
  <c r="AB16" s="1"/>
</calcChain>
</file>

<file path=xl/comments1.xml><?xml version="1.0" encoding="utf-8"?>
<comments xmlns="http://schemas.openxmlformats.org/spreadsheetml/2006/main">
  <authors>
    <author>sgonzalez</author>
  </authors>
  <commentList>
    <comment ref="AN15" authorId="0">
      <text>
        <r>
          <rPr>
            <b/>
            <sz val="8"/>
            <color indexed="81"/>
            <rFont val="Tahoma"/>
            <family val="2"/>
          </rPr>
          <t xml:space="preserve">sgonzalez
HACIENDA NO HA ENVIADO NUEVA PROGRAMACION 
</t>
        </r>
      </text>
    </comment>
    <comment ref="AN16" authorId="0">
      <text>
        <r>
          <rPr>
            <b/>
            <sz val="8"/>
            <color indexed="81"/>
            <rFont val="Tahoma"/>
            <family val="2"/>
          </rPr>
          <t xml:space="preserve">sgonzalez
HACIENDA NO HA ENVIADO NUEVA PROGRAMACION 
</t>
        </r>
      </text>
    </comment>
    <comment ref="AN17" authorId="0">
      <text>
        <r>
          <rPr>
            <b/>
            <sz val="8"/>
            <color indexed="81"/>
            <rFont val="Tahoma"/>
            <family val="2"/>
          </rPr>
          <t xml:space="preserve">sgonzalez
HACIENDA NO HA ENVIADO NUEVA PROGRAMACION 
</t>
        </r>
      </text>
    </comment>
  </commentList>
</comments>
</file>

<file path=xl/comments2.xml><?xml version="1.0" encoding="utf-8"?>
<comments xmlns="http://schemas.openxmlformats.org/spreadsheetml/2006/main">
  <authors>
    <author xml:space="preserve"> </author>
  </authors>
  <commentList>
    <comment ref="W18" authorId="0">
      <text>
        <r>
          <rPr>
            <b/>
            <sz val="8"/>
            <color indexed="81"/>
            <rFont val="Tahoma"/>
            <family val="2"/>
          </rPr>
          <t xml:space="preserve"> :</t>
        </r>
        <r>
          <rPr>
            <sz val="8"/>
            <color indexed="81"/>
            <rFont val="Tahoma"/>
            <family val="2"/>
          </rPr>
          <t xml:space="preserve">
LAS FAMILIAS ATENDIDAS SON NUEVAS O LAS MISMA 1000 DE LA LINEA BASE
</t>
        </r>
      </text>
    </comment>
  </commentList>
</comments>
</file>

<file path=xl/comments3.xml><?xml version="1.0" encoding="utf-8"?>
<comments xmlns="http://schemas.openxmlformats.org/spreadsheetml/2006/main">
  <authors>
    <author>sgonzalez</author>
    <author>jsuarezm</author>
  </authors>
  <commentList>
    <comment ref="AN8" authorId="0">
      <text>
        <r>
          <rPr>
            <b/>
            <sz val="8"/>
            <color indexed="81"/>
            <rFont val="Tahoma"/>
            <family val="2"/>
          </rPr>
          <t>sgonzalez:</t>
        </r>
        <r>
          <rPr>
            <sz val="8"/>
            <color indexed="81"/>
            <rFont val="Tahoma"/>
            <family val="2"/>
          </rPr>
          <t xml:space="preserve">
FALTA DISTRIBUIR
</t>
        </r>
      </text>
    </comment>
    <comment ref="AN9" authorId="0">
      <text>
        <r>
          <rPr>
            <b/>
            <sz val="8"/>
            <color indexed="81"/>
            <rFont val="Tahoma"/>
            <family val="2"/>
          </rPr>
          <t>sgonzalez:</t>
        </r>
        <r>
          <rPr>
            <sz val="8"/>
            <color indexed="81"/>
            <rFont val="Tahoma"/>
            <family val="2"/>
          </rPr>
          <t xml:space="preserve">
FALTA DISTRIBUIR
</t>
        </r>
      </text>
    </comment>
    <comment ref="AN10" authorId="0">
      <text>
        <r>
          <rPr>
            <b/>
            <sz val="8"/>
            <color indexed="81"/>
            <rFont val="Tahoma"/>
            <family val="2"/>
          </rPr>
          <t>sgonzalez:</t>
        </r>
        <r>
          <rPr>
            <sz val="8"/>
            <color indexed="81"/>
            <rFont val="Tahoma"/>
            <family val="2"/>
          </rPr>
          <t xml:space="preserve">
FALTA DISTRIBUIR
</t>
        </r>
      </text>
    </comment>
    <comment ref="AN11" authorId="0">
      <text>
        <r>
          <rPr>
            <b/>
            <sz val="8"/>
            <color indexed="81"/>
            <rFont val="Tahoma"/>
            <family val="2"/>
          </rPr>
          <t>sgonzalez:</t>
        </r>
        <r>
          <rPr>
            <sz val="8"/>
            <color indexed="81"/>
            <rFont val="Tahoma"/>
            <family val="2"/>
          </rPr>
          <t xml:space="preserve">
FALTA DISTRIBUIR
</t>
        </r>
      </text>
    </comment>
    <comment ref="AN12" authorId="0">
      <text>
        <r>
          <rPr>
            <b/>
            <sz val="8"/>
            <color indexed="81"/>
            <rFont val="Tahoma"/>
            <family val="2"/>
          </rPr>
          <t>sgonzalez:</t>
        </r>
        <r>
          <rPr>
            <sz val="8"/>
            <color indexed="81"/>
            <rFont val="Tahoma"/>
            <family val="2"/>
          </rPr>
          <t xml:space="preserve">
FALTA DISTRIBUIR
</t>
        </r>
      </text>
    </comment>
    <comment ref="AN13" authorId="0">
      <text>
        <r>
          <rPr>
            <b/>
            <sz val="8"/>
            <color indexed="81"/>
            <rFont val="Tahoma"/>
            <family val="2"/>
          </rPr>
          <t>sgonzalez:</t>
        </r>
        <r>
          <rPr>
            <sz val="8"/>
            <color indexed="81"/>
            <rFont val="Tahoma"/>
            <family val="2"/>
          </rPr>
          <t xml:space="preserve">
FALTA DISTRIBUIR
</t>
        </r>
      </text>
    </comment>
    <comment ref="AN14" authorId="0">
      <text>
        <r>
          <rPr>
            <b/>
            <sz val="8"/>
            <color indexed="81"/>
            <rFont val="Tahoma"/>
            <family val="2"/>
          </rPr>
          <t>sgonzalez:</t>
        </r>
        <r>
          <rPr>
            <sz val="8"/>
            <color indexed="81"/>
            <rFont val="Tahoma"/>
            <family val="2"/>
          </rPr>
          <t xml:space="preserve">
FALTA DISTRIBUIR
</t>
        </r>
      </text>
    </comment>
    <comment ref="AN15" authorId="0">
      <text>
        <r>
          <rPr>
            <b/>
            <sz val="8"/>
            <color indexed="81"/>
            <rFont val="Tahoma"/>
            <family val="2"/>
          </rPr>
          <t>sgonzalez:</t>
        </r>
        <r>
          <rPr>
            <sz val="8"/>
            <color indexed="81"/>
            <rFont val="Tahoma"/>
            <family val="2"/>
          </rPr>
          <t xml:space="preserve">
FALTA DISTRIBUIR
</t>
        </r>
      </text>
    </comment>
    <comment ref="AN16" authorId="0">
      <text>
        <r>
          <rPr>
            <b/>
            <sz val="8"/>
            <color indexed="81"/>
            <rFont val="Tahoma"/>
            <family val="2"/>
          </rPr>
          <t>sgonzalez:</t>
        </r>
        <r>
          <rPr>
            <sz val="8"/>
            <color indexed="81"/>
            <rFont val="Tahoma"/>
            <family val="2"/>
          </rPr>
          <t xml:space="preserve">
FALTA DISTRIBUIR
</t>
        </r>
      </text>
    </comment>
    <comment ref="AN17" authorId="0">
      <text>
        <r>
          <rPr>
            <b/>
            <sz val="8"/>
            <color indexed="81"/>
            <rFont val="Tahoma"/>
            <family val="2"/>
          </rPr>
          <t>sgonzalez:</t>
        </r>
        <r>
          <rPr>
            <sz val="8"/>
            <color indexed="81"/>
            <rFont val="Tahoma"/>
            <family val="2"/>
          </rPr>
          <t xml:space="preserve">
FALTA DISTRIBUIR
</t>
        </r>
      </text>
    </comment>
    <comment ref="AD21" authorId="1">
      <text>
        <r>
          <rPr>
            <b/>
            <sz val="9"/>
            <color indexed="81"/>
            <rFont val="Tahoma"/>
            <family val="2"/>
          </rPr>
          <t>jsuarezm:</t>
        </r>
        <r>
          <rPr>
            <sz val="9"/>
            <color indexed="81"/>
            <rFont val="Tahoma"/>
            <family val="2"/>
          </rPr>
          <t xml:space="preserve">
FERIA INTERNACIONAL EXPO COLOMBIA ARTSENAL, CELEBRADA EN LOS ESTADOS UNIDOS DE NORTEAMERICA</t>
        </r>
      </text>
    </comment>
    <comment ref="AN33" authorId="0">
      <text>
        <r>
          <rPr>
            <b/>
            <sz val="8"/>
            <color indexed="81"/>
            <rFont val="Tahoma"/>
            <family val="2"/>
          </rPr>
          <t>sgonzalez:</t>
        </r>
        <r>
          <rPr>
            <sz val="8"/>
            <color indexed="81"/>
            <rFont val="Tahoma"/>
            <family val="2"/>
          </rPr>
          <t xml:space="preserve">
PENDIENTE POR DISTRIBUIR
</t>
        </r>
      </text>
    </comment>
    <comment ref="AN41" authorId="0">
      <text>
        <r>
          <rPr>
            <b/>
            <sz val="8"/>
            <color indexed="81"/>
            <rFont val="Tahoma"/>
            <family val="2"/>
          </rPr>
          <t>sgonzalez:</t>
        </r>
        <r>
          <rPr>
            <sz val="8"/>
            <color indexed="81"/>
            <rFont val="Tahoma"/>
            <family val="2"/>
          </rPr>
          <t xml:space="preserve">
PENDIENTE POR DISTRIBUIR
</t>
        </r>
      </text>
    </comment>
    <comment ref="AN42" authorId="0">
      <text>
        <r>
          <rPr>
            <b/>
            <sz val="8"/>
            <color indexed="81"/>
            <rFont val="Tahoma"/>
            <family val="2"/>
          </rPr>
          <t>sgonzalez:</t>
        </r>
        <r>
          <rPr>
            <sz val="8"/>
            <color indexed="81"/>
            <rFont val="Tahoma"/>
            <family val="2"/>
          </rPr>
          <t xml:space="preserve">
PENDIENTE POR DISTRIBUIR
</t>
        </r>
      </text>
    </comment>
    <comment ref="AN43" authorId="0">
      <text>
        <r>
          <rPr>
            <b/>
            <sz val="8"/>
            <color indexed="81"/>
            <rFont val="Tahoma"/>
            <family val="2"/>
          </rPr>
          <t>sgonzalez:</t>
        </r>
        <r>
          <rPr>
            <sz val="8"/>
            <color indexed="81"/>
            <rFont val="Tahoma"/>
            <family val="2"/>
          </rPr>
          <t xml:space="preserve">
PENDIENTE POR DISTRIBUIR
</t>
        </r>
      </text>
    </comment>
    <comment ref="AD57" authorId="1">
      <text>
        <r>
          <rPr>
            <b/>
            <sz val="9"/>
            <color indexed="81"/>
            <rFont val="Tahoma"/>
            <family val="2"/>
          </rPr>
          <t>jsuarezm:</t>
        </r>
        <r>
          <rPr>
            <sz val="9"/>
            <color indexed="81"/>
            <rFont val="Tahoma"/>
            <family val="2"/>
          </rPr>
          <t xml:space="preserve">
EL MEN NO HA TERMINADO APLICATIVO DE SEGUIMIENTO</t>
        </r>
      </text>
    </comment>
    <comment ref="AD58" authorId="1">
      <text>
        <r>
          <rPr>
            <b/>
            <sz val="9"/>
            <color indexed="81"/>
            <rFont val="Tahoma"/>
            <family val="2"/>
          </rPr>
          <t>jsuarezm:</t>
        </r>
        <r>
          <rPr>
            <sz val="9"/>
            <color indexed="81"/>
            <rFont val="Tahoma"/>
            <family val="2"/>
          </rPr>
          <t xml:space="preserve">
FALTAN 6 EE POR RECIBIR RECURSOS (FALTA DE RECTOR Y PROBLEMAS CON LA CUENTA) 1)CHAPETONA 2)LOS NISPEROS 3)IT CALAMAR 4)LICEO DEL DIQUE 5)RIO NUEVO Y 6) MANUEL FRANCISCO OBREGON.</t>
        </r>
      </text>
    </comment>
    <comment ref="AD77" authorId="1">
      <text>
        <r>
          <rPr>
            <b/>
            <sz val="9"/>
            <color indexed="81"/>
            <rFont val="Tahoma"/>
            <family val="2"/>
          </rPr>
          <t>jsuarezm:</t>
        </r>
        <r>
          <rPr>
            <sz val="9"/>
            <color indexed="81"/>
            <rFont val="Tahoma"/>
            <family val="2"/>
          </rPr>
          <t xml:space="preserve">
6 gestion del riesgo escolar y emergencias educativas.</t>
        </r>
      </text>
    </comment>
    <comment ref="AD96" authorId="1">
      <text>
        <r>
          <rPr>
            <b/>
            <sz val="9"/>
            <color indexed="81"/>
            <rFont val="Tahoma"/>
            <family val="2"/>
          </rPr>
          <t>jsuarezm:</t>
        </r>
        <r>
          <rPr>
            <sz val="9"/>
            <color indexed="81"/>
            <rFont val="Tahoma"/>
            <family val="2"/>
          </rPr>
          <t xml:space="preserve">
219 sedes recibieron canastas Educativas</t>
        </r>
      </text>
    </comment>
    <comment ref="AD101" authorId="1">
      <text>
        <r>
          <rPr>
            <b/>
            <sz val="9"/>
            <color indexed="81"/>
            <rFont val="Tahoma"/>
            <family val="2"/>
          </rPr>
          <t>jsuarezm:</t>
        </r>
        <r>
          <rPr>
            <sz val="9"/>
            <color indexed="81"/>
            <rFont val="Tahoma"/>
            <family val="2"/>
          </rPr>
          <t xml:space="preserve">
PROCESO DE ALISTAMIENTO PARA 167 DIRECTIVOS Y DOCENTES, $51,536 POR SGP</t>
        </r>
      </text>
    </comment>
    <comment ref="DI103" authorId="1">
      <text>
        <r>
          <rPr>
            <b/>
            <sz val="9"/>
            <color indexed="81"/>
            <rFont val="Tahoma"/>
            <family val="2"/>
          </rPr>
          <t>jsuarezm:</t>
        </r>
        <r>
          <rPr>
            <sz val="9"/>
            <color indexed="81"/>
            <rFont val="Tahoma"/>
            <family val="2"/>
          </rPr>
          <t xml:space="preserve">
179 docentes formados en Pruebas SABER 3,5 y 9 grado (apoyo ICFES)semi</t>
        </r>
      </text>
    </comment>
    <comment ref="AD105" authorId="1">
      <text>
        <r>
          <rPr>
            <b/>
            <sz val="9"/>
            <color indexed="81"/>
            <rFont val="Tahoma"/>
            <family val="2"/>
          </rPr>
          <t>jsuarezm:</t>
        </r>
        <r>
          <rPr>
            <sz val="9"/>
            <color indexed="81"/>
            <rFont val="Tahoma"/>
            <family val="2"/>
          </rPr>
          <t xml:space="preserve">
CALAMAR  Y ARROYOHONDO
</t>
        </r>
      </text>
    </comment>
    <comment ref="DG108" authorId="1">
      <text>
        <r>
          <rPr>
            <b/>
            <sz val="9"/>
            <color indexed="81"/>
            <rFont val="Tahoma"/>
            <family val="2"/>
          </rPr>
          <t>jsuarezm:</t>
        </r>
        <r>
          <rPr>
            <sz val="9"/>
            <color indexed="81"/>
            <rFont val="Tahoma"/>
            <family val="2"/>
          </rPr>
          <t xml:space="preserve">
NELSON TORRES
</t>
        </r>
      </text>
    </comment>
    <comment ref="AD112" authorId="1">
      <text>
        <r>
          <rPr>
            <b/>
            <sz val="9"/>
            <color indexed="81"/>
            <rFont val="Tahoma"/>
            <family val="2"/>
          </rPr>
          <t>jsuarezm:</t>
        </r>
        <r>
          <rPr>
            <sz val="9"/>
            <color indexed="81"/>
            <rFont val="Tahoma"/>
            <family val="2"/>
          </rPr>
          <t xml:space="preserve">
Se va a realizar el 18 de noviembre - Actualemnte los docentes se estan inscribiendo.</t>
        </r>
      </text>
    </comment>
    <comment ref="AD113" authorId="1">
      <text>
        <r>
          <rPr>
            <b/>
            <sz val="9"/>
            <color indexed="81"/>
            <rFont val="Tahoma"/>
            <family val="2"/>
          </rPr>
          <t>jsuarezm:</t>
        </r>
        <r>
          <rPr>
            <sz val="9"/>
            <color indexed="81"/>
            <rFont val="Tahoma"/>
            <family val="2"/>
          </rPr>
          <t xml:space="preserve">
1 de nivel B2 para tutor virtual en Transformacion de la Calidad y 29 en nivel A1 (principiante) para trabajar niveles de Preescolar y Primaria.    
30 en Ingles, 16 en Frances y 5 de inmersión (San Andres)</t>
        </r>
      </text>
    </comment>
    <comment ref="AD119" authorId="1">
      <text>
        <r>
          <rPr>
            <b/>
            <sz val="9"/>
            <color indexed="81"/>
            <rFont val="Tahoma"/>
            <family val="2"/>
          </rPr>
          <t>jsuarezm:</t>
        </r>
        <r>
          <rPr>
            <sz val="9"/>
            <color indexed="81"/>
            <rFont val="Tahoma"/>
            <family val="2"/>
          </rPr>
          <t xml:space="preserve">
Contrato 273. Dotacion de Aulas Virtuales a 88 EE . No incluye Sala de profesores</t>
        </r>
      </text>
    </comment>
    <comment ref="DP119" authorId="1">
      <text>
        <r>
          <rPr>
            <b/>
            <sz val="9"/>
            <color indexed="81"/>
            <rFont val="Tahoma"/>
            <family val="2"/>
          </rPr>
          <t>jsuarezm:</t>
        </r>
        <r>
          <rPr>
            <sz val="9"/>
            <color indexed="81"/>
            <rFont val="Tahoma"/>
            <family val="2"/>
          </rPr>
          <t xml:space="preserve">
$996,449 ICLD Y $704,029 REG DIRECTAS</t>
        </r>
      </text>
    </comment>
    <comment ref="DI130" authorId="1">
      <text>
        <r>
          <rPr>
            <b/>
            <sz val="9"/>
            <color indexed="81"/>
            <rFont val="Tahoma"/>
            <family val="2"/>
          </rPr>
          <t>jsuarezm:</t>
        </r>
        <r>
          <rPr>
            <sz val="9"/>
            <color indexed="81"/>
            <rFont val="Tahoma"/>
            <family val="2"/>
          </rPr>
          <t xml:space="preserve">
1 Arjona y 1 Marialabaja</t>
        </r>
      </text>
    </comment>
    <comment ref="DI131" authorId="1">
      <text>
        <r>
          <rPr>
            <b/>
            <sz val="9"/>
            <color indexed="81"/>
            <rFont val="Tahoma"/>
            <family val="2"/>
          </rPr>
          <t>jsuarezm:</t>
        </r>
        <r>
          <rPr>
            <sz val="9"/>
            <color indexed="81"/>
            <rFont val="Tahoma"/>
            <family val="2"/>
          </rPr>
          <t xml:space="preserve">
UdC, UTB, Libertadores, Antonio Nariño, U Nacional Abierta de Bucaramanga, Tecnar y Tenologico de Comfenalco.</t>
        </r>
      </text>
    </comment>
    <comment ref="DI132" authorId="1">
      <text>
        <r>
          <rPr>
            <b/>
            <sz val="9"/>
            <color indexed="81"/>
            <rFont val="Tahoma"/>
            <family val="2"/>
          </rPr>
          <t>jsuarezm:</t>
        </r>
        <r>
          <rPr>
            <sz val="9"/>
            <color indexed="81"/>
            <rFont val="Tahoma"/>
            <family val="2"/>
          </rPr>
          <t xml:space="preserve">
1 Arjona y  1 Marialabaja (Con base en Sentencia Mampujan)</t>
        </r>
      </text>
    </comment>
  </commentList>
</comments>
</file>

<file path=xl/sharedStrings.xml><?xml version="1.0" encoding="utf-8"?>
<sst xmlns="http://schemas.openxmlformats.org/spreadsheetml/2006/main" count="10818" uniqueCount="2874">
  <si>
    <t xml:space="preserve">INDICADOR </t>
  </si>
  <si>
    <t>RECURSOS</t>
  </si>
  <si>
    <t>No Meta de producto</t>
  </si>
  <si>
    <t xml:space="preserve">SECTOR </t>
  </si>
  <si>
    <t>OBJETIVOS ESTRATEGICOS</t>
  </si>
  <si>
    <t>CODIGO</t>
  </si>
  <si>
    <t xml:space="preserve">% PONDERACION </t>
  </si>
  <si>
    <t>ESTRATEGIAS</t>
  </si>
  <si>
    <t>Programa PDD</t>
  </si>
  <si>
    <t>Descripción de la  de la Meta de Resultado</t>
  </si>
  <si>
    <t xml:space="preserve">Indicador de la Meta </t>
  </si>
  <si>
    <t xml:space="preserve">Línea Base (Diciembre 2011) </t>
  </si>
  <si>
    <t>Valor esperado indicador resultado cuatrienio</t>
  </si>
  <si>
    <t>subprogramas</t>
  </si>
  <si>
    <t>CODIGO BPID</t>
  </si>
  <si>
    <t>PROYECTOS</t>
  </si>
  <si>
    <t>OBJETIVOS</t>
  </si>
  <si>
    <t>Descripción meta de  producto</t>
  </si>
  <si>
    <t>Nombre indicador meta de  producto</t>
  </si>
  <si>
    <t>Tipo de Meta (MI:Meta de incremento, MR: Meta de reduccion, MM: Meta de mantenimiento)</t>
  </si>
  <si>
    <t>Población Objetivo de la Meta del PDD (Afrodescendientes; desplazados; discapacitados; población indigena; juventud, niñez, infancia y adolescencia; tercera edad, otros)</t>
  </si>
  <si>
    <t>Valor esperado indicar de producto cuatrienio</t>
  </si>
  <si>
    <t>Ponderador de la meta cuatrienio</t>
  </si>
  <si>
    <t xml:space="preserve">Ponderador de la meta par la vigencia 2012 </t>
  </si>
  <si>
    <t>Ponderador de la meta par la vigencia 2013</t>
  </si>
  <si>
    <t>Valor programado indicador producto 2013</t>
  </si>
  <si>
    <t>Valor ejecutado indicador producto 2013</t>
  </si>
  <si>
    <t>Ponderador de la meta par la vigencia 2014</t>
  </si>
  <si>
    <t>Valor programado indicador producto 2014</t>
  </si>
  <si>
    <t>Valor ejecutado indicador producto 2014</t>
  </si>
  <si>
    <t>Ponderador de la meta par la vigencia 2015</t>
  </si>
  <si>
    <t>Valor programado indicador producto 2015</t>
  </si>
  <si>
    <t>Valor ejecutado indicador producto 2015</t>
  </si>
  <si>
    <t>Recursos programados en el cuatrienio</t>
  </si>
  <si>
    <t>Recursos Programados vigencia 2012 (miles de pesos)</t>
  </si>
  <si>
    <t>Recursos Ejcutados 2012 (miles de pesos)</t>
  </si>
  <si>
    <t>Recursos Programados vigencia 2013 (miles de pesos)</t>
  </si>
  <si>
    <t>Recursos Ejcutados 2013 (miles de pesos)</t>
  </si>
  <si>
    <t>Recursos Programados vigencia 2014 (miles de pesos)</t>
  </si>
  <si>
    <t>Recursos Ejcutados 2014 (miles de pesos)</t>
  </si>
  <si>
    <t>Recursos Programados vigencia 2015 (miles de pesos)</t>
  </si>
  <si>
    <t>Recursos Ejcutados 2015 (miles de pesos)</t>
  </si>
  <si>
    <t xml:space="preserve">Secretaria Responsable </t>
  </si>
  <si>
    <t>Banco Agrario</t>
  </si>
  <si>
    <t>Delegacion de funciones mineras</t>
  </si>
  <si>
    <t>Fondo de Adaptación</t>
  </si>
  <si>
    <t>ICLD</t>
  </si>
  <si>
    <t>Ingresos Corrientes de Destinación Especifica</t>
  </si>
  <si>
    <t>Mintics</t>
  </si>
  <si>
    <t>MVCT</t>
  </si>
  <si>
    <t>Otras fuentes</t>
  </si>
  <si>
    <t xml:space="preserve">SGP </t>
  </si>
  <si>
    <t>SGR - CT+I</t>
  </si>
  <si>
    <t>SGR - Directas</t>
  </si>
  <si>
    <t>SGR - FCR</t>
  </si>
  <si>
    <t>SGR - FDR</t>
  </si>
  <si>
    <t>Transferencias de la Nación</t>
  </si>
  <si>
    <t>Total general 2012</t>
  </si>
  <si>
    <t>Total general 2013</t>
  </si>
  <si>
    <t>Total general 2014</t>
  </si>
  <si>
    <t>(en blanco)</t>
  </si>
  <si>
    <t>Total general</t>
  </si>
  <si>
    <t>ACTIVIDADES</t>
  </si>
  <si>
    <t xml:space="preserve">INDICADORES DE GESTION </t>
  </si>
  <si>
    <t xml:space="preserve">RESPONSABLE </t>
  </si>
  <si>
    <t>FECHA DE TERMINACION DE LA ACTIVIDAD</t>
  </si>
  <si>
    <t>RUBRO PRESUPUESTAL</t>
  </si>
  <si>
    <t>FUENTE</t>
  </si>
  <si>
    <t xml:space="preserve">MONTO </t>
  </si>
  <si>
    <t>TOTAL</t>
  </si>
  <si>
    <t>MI</t>
  </si>
  <si>
    <t>TRO</t>
  </si>
  <si>
    <t>JUV</t>
  </si>
  <si>
    <t>S05</t>
  </si>
  <si>
    <t>BOLÍVAR GANADOR</t>
  </si>
  <si>
    <t>6,3,1</t>
  </si>
  <si>
    <t>Aumentar la Participación de Bolívar en un 60% con mira a Juegos Nal 2012,  donde participaran 46 disciplinas deportivas  y se obtendran 16 medallas de oro ,  y así  ascender al 5° lugar.</t>
  </si>
  <si>
    <t xml:space="preserve">Consolidar el deporte de  altos logros en un 60% y de esta manera ser lider  a nivel de  la  región caribe, Nal e Internacionalmente. </t>
  </si>
  <si>
    <t>IDERBOL</t>
  </si>
  <si>
    <t>% de mejoras de la infraestructura deportiva y recreativa</t>
  </si>
  <si>
    <t>En los pasados Juegos Nacionales del 2008 , bolivar participo con 208 deportistas ,  y  33 disciplinas deportivas donde, se obtuvo 7 medallas de oro  lo que le represento el  8° lugar.</t>
  </si>
  <si>
    <t xml:space="preserve">60% de la infraestructura deporiva y recreativa de Bolivar. </t>
  </si>
  <si>
    <t>INFRAESTRUCTURA DEPORTIVA Y CENTROS REGIONALES DE ALTO RENDIMIENTO</t>
  </si>
  <si>
    <t>No de escenarios deportivos y recreativos   construidos</t>
  </si>
  <si>
    <t xml:space="preserve"> 2 centros regionales en los municipios de  Bolivar  construidos </t>
  </si>
  <si>
    <t xml:space="preserve">46 escuelas de formación en el Departamento de Bolívar </t>
  </si>
  <si>
    <t>50% de los deportistas a juegos intercolegiados  procedan de los 46 municipios de Bolívar.</t>
  </si>
  <si>
    <t>DEPORTE ESTUDIANTIL</t>
  </si>
  <si>
    <t xml:space="preserve">No de  estudiantes  que participaron en los juegos intercolegiados  tanto en la fase departamental cono Nacional procedentes de 28 municipios  </t>
  </si>
  <si>
    <t xml:space="preserve">3000 estudiantes particiaparon en los juegos intercolegiados  tanto en la fase departamental cono Nacional procedentes de 28 municipios  </t>
  </si>
  <si>
    <t>95% de los municipios de Bolívar se integren a través del deporte en donde participen en deporte convencional 20 disciplinas deportivas y en deporte  para personas en situación de discapacidad  14 disciplinas deportivas.</t>
  </si>
  <si>
    <t>En el deporte social y comunitario  han participado 35.424 deportistas procedentes de 28 municipios, discriminados así: en deporte convencional 35.240 y en deporte para discapacidad 184 deportistas,  en 8 disciplinas  dedicadas a las personas en situación de discapacidad.</t>
  </si>
  <si>
    <t>Realizar 4 eventos durante el cuatrienio  y así lograr la participación de todo el departamento.</t>
  </si>
  <si>
    <t>Juegos Deportivos Departamentales y de la Discapacidad</t>
  </si>
  <si>
    <t>46   Municipios de Bolívar que participaran en los Juegos  de integración departamento.</t>
  </si>
  <si>
    <t>DIS-TRO</t>
  </si>
  <si>
    <t>Lograr la participación e integración de 45.000  personas</t>
  </si>
  <si>
    <t>46 municipios de Bolívar que participarían en los festivales de integración y 6 municipios por departamentos - Aledaños</t>
  </si>
  <si>
    <t>112.500 personas participando en los juegos de integración</t>
  </si>
  <si>
    <t>150.000 participantes en juegos de integración  correspondiente a los zodes de Magdalena Medio, Montes de María, Depresión Momposina y Dique.</t>
  </si>
  <si>
    <t>Aumentar en un 45 %  la integrar a través de  la  participación  ciudadana, en  , actividades   del deporte y la recreación</t>
  </si>
  <si>
    <t>Juegos y Festivales de Integración Deportiva  de carácter regional.</t>
  </si>
  <si>
    <t>40 Municipios de Bolívar y Departamentos vecinos  que se vinculara a través de estos festivales y 6 Zodes Participando  en juegos de integración  subregional.</t>
  </si>
  <si>
    <t>200.000 personas  participaran en los juegos de integración</t>
  </si>
  <si>
    <t>Impactar en el cuatrienio en los 45 municipios del Departamento de Bolívar.</t>
  </si>
  <si>
    <t>Consolidar  1 programa de actividad Física  por  cada municipio y si impactar en un 25% en la población por municipio.</t>
  </si>
  <si>
    <t>POR TU SALUD PONTE PILAS</t>
  </si>
  <si>
    <t>No de municipios vinculados al programa de Actividad Fisíca</t>
  </si>
  <si>
    <t xml:space="preserve"> 45 Municipios que se vinculados  al programa de Actividad Física </t>
  </si>
  <si>
    <t>50.000  personas beneficiadas por el programa de actividad física, en 10 municipios de bolívar  así: 7 municipios del Zodes Montes de María y 3 del Zodes Dique. 40 eventos de capacitacion en riesgo dirigido a la poblacion.</t>
  </si>
  <si>
    <t>No de Talleres de capacitación en temas de habotos y estilo de vida saludable en el cuatrenio</t>
  </si>
  <si>
    <t xml:space="preserve"> 160 talleres de capacitacion en el tema de habitos y estilo de vidasaludable en el cuatrienio</t>
  </si>
  <si>
    <t xml:space="preserve">No de  personas del Departamento  haciendo parte del programa  Estilos y Hábitos de Vida Saludable de la población </t>
  </si>
  <si>
    <t xml:space="preserve">100.000 personas del Departamento  haciendo parte del programa  Estilos y Hábitos de Vida Saludable de la población </t>
  </si>
  <si>
    <t>PROGRAMACION PLAN DE ACCION   "BOLIVAR GANADOR " VIGENCIA 2013</t>
  </si>
  <si>
    <t>FECHA DE ELABORACION: ENERO DE 2013</t>
  </si>
  <si>
    <t>8.4.2 BOLIVAR CON ECONOMÍA REGIONAL COMPETITIVA</t>
  </si>
  <si>
    <t>8.4.2 EDUCACION INCLUYENTE Y DE EXCELENCIA</t>
  </si>
  <si>
    <t>AMPLIACIÓN PLANTA ´FISICA</t>
  </si>
  <si>
    <t>PRESERVACIÓN MONUMENTO NACIONAL</t>
  </si>
  <si>
    <t>CENTRO DE TECNOLOGÍA</t>
  </si>
  <si>
    <t>CREACIÓN DE NUEVOS PROGRAMAS</t>
  </si>
  <si>
    <t>EDUCACIÓN CONTINUADA</t>
  </si>
  <si>
    <t>DEPENDENCIA:  INSTITUCIÓN UNIVERSITARIA BELLAS ARTES Y CIENCIAS DE BOLÍVAR</t>
  </si>
  <si>
    <t>GOBERNACION DE BOLIVAR - UNIBAC</t>
  </si>
  <si>
    <t>Adecuación de espacios institucionales destinados al fortalecimiento de los procesos academicos</t>
  </si>
  <si>
    <t xml:space="preserve">Dotar a la Institución de nuevos y mejores espacios </t>
  </si>
  <si>
    <t>N° de Espacios disponibles  Vs Espacios Nuevos</t>
  </si>
  <si>
    <t>Juventud</t>
  </si>
  <si>
    <t xml:space="preserve"> infraestructura física actual del claustro universitario no permite adelantar proyectos institucionales de ampliación de cobertura.</t>
  </si>
  <si>
    <t>11 Nuevas Aulas, 1 Biblioteca, 1 Batería Sanitaria, 1 Ascensor para Discapacitados, 1 Enfermería.</t>
  </si>
  <si>
    <t>UNIBAC</t>
  </si>
  <si>
    <t>RECTORIA</t>
  </si>
  <si>
    <t>RP</t>
  </si>
  <si>
    <t>Conservacion del Claustro de San Diego sede de la UNIBAC</t>
  </si>
  <si>
    <t>Preservar la integridad física del Claustro Universitario. Monumento Nacional</t>
  </si>
  <si>
    <t>Acciones adelantadas para la Conservación del Claustro</t>
  </si>
  <si>
    <t>Conformación de Centro de Tecnologías al servicio del arte y el diseño del Departamento de Bolívar</t>
  </si>
  <si>
    <t>Dotar a los diferentes programas de la UNIBAC de herramientas tecnologicas de ultima generación para fortalecer su accionar y formación</t>
  </si>
  <si>
    <t>N° de Equipos Disponibles antes Vs N° de Equipos disponibles después de la adquisición</t>
  </si>
  <si>
    <t>60 Equipos al servicio de la Academia. 30 Pc, 30 Mac y 10 Tablet Pc.</t>
  </si>
  <si>
    <t>RP - CONVENIO</t>
  </si>
  <si>
    <t>N° de Programas universitarios Ofertados en la actualidad VS N° de programas ofertados en el futuro</t>
  </si>
  <si>
    <t>Registro de nuevos programas universitarios con el fin de ampliar oferta, cupos y cobertura educativa en el Departamento de Bolívar</t>
  </si>
  <si>
    <t>Brindar mayores opciones universitarias a la juventud del Departamento de Bolivar.</t>
  </si>
  <si>
    <t>3 nuevos programas universitarios en el cuatrienio</t>
  </si>
  <si>
    <t>N° de Beneficiarios de programas de Educación Continuada y Proyección de la UNIBAC</t>
  </si>
  <si>
    <t>Proyección Social a la provincia Bolivarense</t>
  </si>
  <si>
    <t>Ofrecer a la niñez y juventud bolivarense acceso a los diferentes programas de Extensión de la UNIBAC</t>
  </si>
  <si>
    <t>4 Programas. 1 Anual</t>
  </si>
  <si>
    <t>Capacitación dirigida  al sector artesanal del Departamento de Bolívar con miras a la cualificación y mejora de su accionar</t>
  </si>
  <si>
    <t>Brindar oportunidades de capacitación al sector artesanal de Bolívar en áreas como el diseño y nuevas tecnologías</t>
  </si>
  <si>
    <t>Programas de Capacitación dirigidos a Artesanos y Gestores Turísticos del Departamento de Bolívar</t>
  </si>
  <si>
    <t>Otros</t>
  </si>
  <si>
    <t xml:space="preserve">Valor ejecutado indicador producto 2013 </t>
  </si>
  <si>
    <t xml:space="preserve">Línea Base indicador producto (diciembre de 2011) </t>
  </si>
  <si>
    <t>GOBERNACION DE BOLIVAR</t>
  </si>
  <si>
    <t>DEPENDENCIA:  SECRETARÍA DE AGUA POTABLE Y SANEAMIENTO BÁSICO</t>
  </si>
  <si>
    <t>FECHA DE ELABORACION: ENERO 25 DE 2013</t>
  </si>
  <si>
    <t>* Los valores ejecutados para diciembre de 2013 que estan aumentados incluyen los valores acumulados que vienen del año 2012.</t>
  </si>
  <si>
    <t>** Los montos para cada meta son estimados.</t>
  </si>
  <si>
    <t>Valor ejecutado indicador producto Diciembre  2013 *</t>
  </si>
  <si>
    <t>MONTO **</t>
  </si>
  <si>
    <t>S04</t>
  </si>
  <si>
    <t xml:space="preserve">2, BOLIVAR UN TERRITORIO QUE NOS INTEGRA A TODOS </t>
  </si>
  <si>
    <t xml:space="preserve">INFRAESTRUCTURA FISICA PARA LA INTEGRACION </t>
  </si>
  <si>
    <t xml:space="preserve">AGUAS PARA LA PROSPERIDAD </t>
  </si>
  <si>
    <t>7,1,2</t>
  </si>
  <si>
    <t xml:space="preserve">% cobertura acceso a cueducto en el Departamento </t>
  </si>
  <si>
    <t>Cobertura de acueductos 75%</t>
  </si>
  <si>
    <t xml:space="preserve">Cobertura urbana del 90% en acueducto </t>
  </si>
  <si>
    <t xml:space="preserve">INFRAESTRUCTURA DE AGUA Y SANEAMIENTO BASICO </t>
  </si>
  <si>
    <t>Número de habitantes urbanos que cuentan con los servicios de agua potable.</t>
  </si>
  <si>
    <t>Otro</t>
  </si>
  <si>
    <t>686,690 Número de habitantes urbanos que cuentan con los servicios de agua potable.</t>
  </si>
  <si>
    <t>AGUA POTABLE Y AGUAS DE BOLIVAR</t>
  </si>
  <si>
    <t>No de municipios con Proyectos de construcción, optimización y/o rehabilitación de sistemas de acueductos</t>
  </si>
  <si>
    <t>21 municipios con Proyectos de construcción, optimización y/o rehabilitación de sistemas de acueductos</t>
  </si>
  <si>
    <t>Horas de continuidad en la prestación del servicio de acueducto</t>
  </si>
  <si>
    <t>24 horas de continuidad en la prestación del servicio de acueducto</t>
  </si>
  <si>
    <t xml:space="preserve">  </t>
  </si>
  <si>
    <t xml:space="preserve">% de cobertura de los sistemas de alcantarillado municipales </t>
  </si>
  <si>
    <t>Cobertura de alcantarillado 17%</t>
  </si>
  <si>
    <t>Cobertura en las cabeceras municipales del 28%</t>
  </si>
  <si>
    <t>Número de habitantes urbanos que cuentan con los servicios de alcantarillado.</t>
  </si>
  <si>
    <t>289,133 Número de habitantes urbanos que cuentan con los servicios de alcantarillado.</t>
  </si>
  <si>
    <t>% de cobertura de los sistemas de aseo muninicipales</t>
  </si>
  <si>
    <t>Cobertura de aseo 44%</t>
  </si>
  <si>
    <t>Cobertura del 90% en las cabeceras municipales.</t>
  </si>
  <si>
    <t>Número de habitantes urbanos que cuentan con los servicios de aseo.</t>
  </si>
  <si>
    <t>722,832 Número de habitantes urbanos que cuentan con los servicios de aseo.</t>
  </si>
  <si>
    <t xml:space="preserve">% cobertura acceso a acueducto en el sector rural de Bolívar </t>
  </si>
  <si>
    <t>Cobertura de  acueducto 36.2% sector rural</t>
  </si>
  <si>
    <t>Cobertura rural del 38% en acueducto</t>
  </si>
  <si>
    <t>Estudios realizados en la zona rural</t>
  </si>
  <si>
    <t>5 Estudios</t>
  </si>
  <si>
    <t xml:space="preserve">5 Estudios nuevos realizados en la zona rural </t>
  </si>
  <si>
    <t>AGUA POTABLE</t>
  </si>
  <si>
    <t>Proceso de contratación</t>
  </si>
  <si>
    <t>50% de los estudos realizados se ejecuten por anualidad</t>
  </si>
  <si>
    <t>Secretario de Agua Potable</t>
  </si>
  <si>
    <t>Octubre 31 de 2013</t>
  </si>
  <si>
    <t>Estampilla prodesarrollo</t>
  </si>
  <si>
    <t>Acueductos construidos y/o mejorados en la zona rural</t>
  </si>
  <si>
    <t>16 Acueductos Rurales</t>
  </si>
  <si>
    <t>16 Acueductos Rurales construidos y/o mejorados en la zona rural</t>
  </si>
  <si>
    <t>100% de obras ejecutadas</t>
  </si>
  <si>
    <t>Ejecución de la obra</t>
  </si>
  <si>
    <t>Junio 30 de 2013</t>
  </si>
  <si>
    <t>Recursos del Fondo Nacional del Riesgo</t>
  </si>
  <si>
    <t>Construcción de Unidades Sanitarias</t>
  </si>
  <si>
    <t>15 Unidades sanitarias</t>
  </si>
  <si>
    <t>60 Unidades Sanitarias nuevas construidas</t>
  </si>
  <si>
    <t>Municipios que han dado cumplimiento al proceso de transformación empresarial señalado en el artículo 6 de la ley 142 de 1994</t>
  </si>
  <si>
    <t xml:space="preserve">22 de 45 municipios no han dado cumplimiento al proceso de transformación empresarial señalado en el artículo 6 de la ley 142 de 1994 </t>
  </si>
  <si>
    <t>45 municipios con proceso de transformación empresarial señalado en el artículo 6 de la ley 142 de 1994 acometido</t>
  </si>
  <si>
    <t>ASEGURAMIENTO DE LA PRESTACIONN DE LOS SERVICIOS</t>
  </si>
  <si>
    <t xml:space="preserve">Número de suscriptores con aseguramiento de la prestación de los servicios públicos.  </t>
  </si>
  <si>
    <t>195,144 suscriptores de los sistemas de acueducto</t>
  </si>
  <si>
    <t>No de suscriptores de alcantarillado</t>
  </si>
  <si>
    <t>64,252 suscriptores de alcantarillado</t>
  </si>
  <si>
    <t>No de  suscriptores de aseo.</t>
  </si>
  <si>
    <t>OTRO</t>
  </si>
  <si>
    <t>160,629 suscriptores de aseo.</t>
  </si>
  <si>
    <t xml:space="preserve">Número de municipios con creación de empresa prestadoras u operador especializado de servicio vinculado </t>
  </si>
  <si>
    <t>21 operadores especializados y 3 empresas prestadoras creadas.</t>
  </si>
  <si>
    <t xml:space="preserve">Número de municipios con fortalecimiento institucional de sus operadores de servicios </t>
  </si>
  <si>
    <t xml:space="preserve">45 municipios con fortalecimiento institucional de sus operadores de servicios </t>
  </si>
  <si>
    <t>Atender a los habitantes en crisis presentadas</t>
  </si>
  <si>
    <t xml:space="preserve">10.992 Habitantes atendidos en el sector rural </t>
  </si>
  <si>
    <t xml:space="preserve">30.000 habitantes </t>
  </si>
  <si>
    <t xml:space="preserve">Atender Localidades por desabastecimiento de agua potable </t>
  </si>
  <si>
    <t>50 Localidades atendidas en abastecimiento de agua Potable</t>
  </si>
  <si>
    <t>1. Solicitud Municipal                               2. Proceso de contratación</t>
  </si>
  <si>
    <t>100% poblaciones atendidas según solicitud</t>
  </si>
  <si>
    <t>Atender a poblaciones desplazadas en cuanto al sector agua potable</t>
  </si>
  <si>
    <t>4 poblaciones desplazada atendida</t>
  </si>
  <si>
    <t>1. Solicitud Municipal                                   2. Proceso de contratación</t>
  </si>
  <si>
    <t>100% poblaciones desplazadas atendidas según solicitud</t>
  </si>
  <si>
    <t>Capacitar Administradores Locales y/o habitantes en lineamientos del sector</t>
  </si>
  <si>
    <t xml:space="preserve">40 Habitantes capacitados </t>
  </si>
  <si>
    <t>540 habitantes capacitados</t>
  </si>
  <si>
    <t>Realizar capacitaciones a los habitantes</t>
  </si>
  <si>
    <t>12 Capacitaciones  realizadas</t>
  </si>
  <si>
    <t>1. Solicitud Municipal                               2. Organización de la capacitación</t>
  </si>
  <si>
    <t>100% capacitaciones realizadas</t>
  </si>
  <si>
    <t>NA</t>
  </si>
  <si>
    <t>Municipios certificados</t>
  </si>
  <si>
    <t>De los 45 Municipios fueron descertificados 2. Actualmente hay 3 descertificados</t>
  </si>
  <si>
    <t>3 Municipios certificados</t>
  </si>
  <si>
    <t>Realizar asesorías para Municipios descertificados</t>
  </si>
  <si>
    <t>MR</t>
  </si>
  <si>
    <t>3 Asesorias</t>
  </si>
  <si>
    <t>1. Administración de recursos de los Municipios descertificados                                         2. Procesos de contratación</t>
  </si>
  <si>
    <t>100% de los Municipios decertificados asesorados</t>
  </si>
  <si>
    <t>Recursos SGP Municipales</t>
  </si>
  <si>
    <t>A la espera de los Conpes donde se asignan los recursos para los Municipios descertificados vigencia 2013</t>
  </si>
  <si>
    <t>S11</t>
  </si>
  <si>
    <t>SOSTENIBILIDAD AMBIENTAL Y GESTION INTEGRAL DEL RIESGO</t>
  </si>
  <si>
    <t>APOYO A LA GESTIÓN AMBIENTAL DEPARTAMENTAL</t>
  </si>
  <si>
    <t>7,2,1</t>
  </si>
  <si>
    <t xml:space="preserve">Mantenimiento de los ecosistemas estratégicos (protección de cuencas abastecedoras) </t>
  </si>
  <si>
    <t xml:space="preserve"> Deficiente declaratoria de áreas de importancia estratégica para la conservación de los ecosistemas estratégicos del departamento </t>
  </si>
  <si>
    <t>Conservación de los ecosistemas estratégicos y la consolidación del sistema de areas protegidas del Departamento de Bolívar</t>
  </si>
  <si>
    <t xml:space="preserve">GESTION PARA LA CONSERVACION Y MANEJO DE ECOSISTEMAS </t>
  </si>
  <si>
    <t>No. De ecosistemas declarados – áreas prioritarias protegidas o esquemas por pagos de servicios ambientales</t>
  </si>
  <si>
    <t>Según reglamentación de Minambiente y las CARS</t>
  </si>
  <si>
    <t>un  ecosistemas declarados – áreas prioritarias protegidas o esquemas por pagos de servicios ambientales</t>
  </si>
  <si>
    <t>PROGRAMACION PLAN DE ACCION VIGENCIA 2013</t>
  </si>
  <si>
    <t xml:space="preserve">DEPENDENCIA:  DEPARTAMENTO ADMINISTRATIVO DE PLANEACION DEPARTAMENTAL </t>
  </si>
  <si>
    <t xml:space="preserve">Línea Base indicador producto (diciembre de 2012) </t>
  </si>
  <si>
    <t>Valor ejecutado indicador producto junio 2013</t>
  </si>
  <si>
    <t>S19</t>
  </si>
  <si>
    <t>5, UN GOBIERNO PARA TODOS</t>
  </si>
  <si>
    <t>PLANEACION  Y FINANZAS PARA EL DESARROLLO</t>
  </si>
  <si>
    <t xml:space="preserve">% de Incremento de la calificaicón del Talento Humano de la Administración Departamental para el Desarrollo de sus funciones </t>
  </si>
  <si>
    <t>Incremento de la cualificación del Talento Humano de la administración Departamental para el desarrollo de sus funciones</t>
  </si>
  <si>
    <t>FONDO DE PENSIONES</t>
  </si>
  <si>
    <t>PAGO DEL REAJUSTE PENSIONAL A LOS PENSIONADOS DEL DEPARTAMENTO DE BOLIVAR</t>
  </si>
  <si>
    <t>HACIENDA</t>
  </si>
  <si>
    <t>SECRETARIA DE EDUCACION</t>
  </si>
  <si>
    <t>PAGO DE LA HOMOLOGACION DE SALARIOS DEL PERSONAL DEL SECTOR EDUCATIVO</t>
  </si>
  <si>
    <t>CONSOLIDACION DE LAS FINANZAS PUBLICAS PARA EL DESARROLLO</t>
  </si>
  <si>
    <t>10,2,2</t>
  </si>
  <si>
    <t>Informe del Ranking de Desempeño Fical. Vigencia 2015</t>
  </si>
  <si>
    <t>7o lugar en ranking de desempeño fiscal</t>
  </si>
  <si>
    <t>Ubicarnos en los primeros cinco lugares en ranking de desempeño fiscal</t>
  </si>
  <si>
    <t>FORTALECIMIENTO DE LA HACIENDA PÚBLICA DEL  DEPARTAMENTO DE BOLÍVAR</t>
  </si>
  <si>
    <t>Recaudo Cartera Impuesto sobre Vehículos automotores / Cartera Total</t>
  </si>
  <si>
    <t xml:space="preserve">Recuperación 30 % anual cartera de vehículos </t>
  </si>
  <si>
    <t xml:space="preserve">Recaudo Impuesto vehiculos automotores (actual) / Potencial imp vehiculos automotores (Actual) </t>
  </si>
  <si>
    <t>80% del  recaudo del impuesto de vehículos vigencia actual</t>
  </si>
  <si>
    <t>Recaudo ICLD vigencia actual / Recaudo ICLD vigencia anterior</t>
  </si>
  <si>
    <t>Aumento del 9% de los ingresos Corrientes de Libre Destinación anual</t>
  </si>
  <si>
    <t>Actualización y compilacion del Estatuto de Rentas Departamental</t>
  </si>
  <si>
    <t>Estatuto de Rentas Departamental Actualizado de acuerdo a la nueva reforma tributaria y compilado con las ordenanzas</t>
  </si>
  <si>
    <t>Diseño y ejecución del plan de auditoria tributaria y fiscal a las rentas departamentales.</t>
  </si>
  <si>
    <t>Reducir el nivel de incumplimiento  de las obligaciones tributarias, buscando que en las declaraciones o informes se reflejen la realidad economica de los conribuyentes y en consecuencia su real capacidad contributiva, asi como la vinculación de todos los obligados al sistema tibutario.</t>
  </si>
  <si>
    <t>Implementación del procedimiento de cobro persuasivo y coactivo del Impuesto sobre vehiculos automotores.</t>
  </si>
  <si>
    <t>Garantizar que los procesos de cobro del Impuesto vehicular sean ejecutados con arreglo a las debidas normas procesales y de derecho, de manera agil y resuelto en los terminos previstos en la normatividad vigente.</t>
  </si>
  <si>
    <t>Implementacion y funcionamiento de la ventanilla unica de registro.</t>
  </si>
  <si>
    <t>Simplificación de los trámites asociados al Impuesto de registro donde participan entidades del orden nacional, departamental distrital  formalizar la propiedad de bienes inmuebles.</t>
  </si>
  <si>
    <t>Diseño y desarrollo del programa de sensibilización en cultura tributaria especialmente a la población infante, adolecente y juvenil.</t>
  </si>
  <si>
    <t>NIA-JUV</t>
  </si>
  <si>
    <t>Educar y concientizar al ciudadano para que reconozca su deber de contribuir al financiamiento del gasto publico en erminos de bienestar y desarrollo social.</t>
  </si>
  <si>
    <t>Implementacion del proceso documetal de la Secretaria de Hacienda Departamental.</t>
  </si>
  <si>
    <t>Garantizar de manera eficaz  el 
manejo, custodia, preservación de la documentación interna y externa permitiendo su disposición oportuna, a si como brindar el 
servicio de atención e información al ciudadano</t>
  </si>
  <si>
    <t>BRIGADA DE ACOMPAÑAMIENTO EN EL PROCESO DE DEPURACIÓN Y CLASIFICACIÓN DE LAS DEUDAS, A FIN DE DISMINUIR LA VULNERABILIDAD DE LAS FINANZAS DEPARTAMENTALES</t>
  </si>
  <si>
    <t>Proceso de Saneamiento Fiscal</t>
  </si>
  <si>
    <t>Restablecer la solidez economica y financiera del Departamento de Bolivar mediante la adopcion de medidas de reorganización administrativa, racionalizacion del gasto, restructuracion de la deuda, sanemaiento de pasivos y forlalecimiento de los ingresos.</t>
  </si>
  <si>
    <t>Proceso de Saneamiento Contable</t>
  </si>
  <si>
    <t>Descargar del balance general del Departamento de Bolivar aquellos bienes, derechos y obligaciones que no corresponden a la realidad o carecen  e los documentos soportes idoneos.</t>
  </si>
  <si>
    <t>PROGRAMACION PLAN DE ACCION   "BOLIVAR GANADOR " VIGENCIA 2012</t>
  </si>
  <si>
    <t>DEPENDENCIA:  SECRETARIA DE OBRAS PUBLICAS DEPARTAMENTAL</t>
  </si>
  <si>
    <t>FECHA DE ELABORACION: 24 ENERO DE 2013</t>
  </si>
  <si>
    <t>Valor programado indicador producto 2012</t>
  </si>
  <si>
    <t xml:space="preserve">Valor ejecutado indicador producto Diciembre 31/2012 </t>
  </si>
  <si>
    <t>S10</t>
  </si>
  <si>
    <t>INFRAESTRUCTURAS  PARA EL DESARROLLO Y LA COMPETITIVIDAD</t>
  </si>
  <si>
    <t>7,1,1</t>
  </si>
  <si>
    <t>% de incremento de kilometros en buen estado de las vias de carretera del Departamento de Bolivar.</t>
  </si>
  <si>
    <t>131,62  KM                  (en buen estado del total de la Red Vial Secundaria y Terciaria del Departamento)</t>
  </si>
  <si>
    <t>Incrementar a un 30% los kilómetros de Vías en Buen estado en la Red  de carreteras del Departamento de Bolívar</t>
  </si>
  <si>
    <t>INFRAESTRUCTURA DEL TRANSPORTE PARA LA COMPETITIVIDAD E INTEGRACIÓN REGIONAL</t>
  </si>
  <si>
    <t xml:space="preserve">No de kilometros que se han realizado mantenimiento </t>
  </si>
  <si>
    <t xml:space="preserve"> 200 km de vias con  Mantenimiento  </t>
  </si>
  <si>
    <t>OBRAS PUBLICAS</t>
  </si>
  <si>
    <t xml:space="preserve">Elaboración e inscripción de proyectos en el Banco de Proyectos Departamental </t>
  </si>
  <si>
    <t>4  Proyectos</t>
  </si>
  <si>
    <t>Secretaria de Obras Publicas</t>
  </si>
  <si>
    <t>INVIAS</t>
  </si>
  <si>
    <t>Conv invias</t>
  </si>
  <si>
    <t>Desarrollo proceso precontractual</t>
  </si>
  <si>
    <t>4  Procesos</t>
  </si>
  <si>
    <t>DPTO</t>
  </si>
  <si>
    <t xml:space="preserve">Ejecución  y liquidación de contrato de obras </t>
  </si>
  <si>
    <t>4  Obras ejecutadas</t>
  </si>
  <si>
    <t xml:space="preserve">No de kilometros que se han rehabilitado </t>
  </si>
  <si>
    <t xml:space="preserve">80 km de vias Rehabilitados </t>
  </si>
  <si>
    <t>2 Obras ejecutadas</t>
  </si>
  <si>
    <t>PLAN VIAL - Recursos Emprestito Banco Popular</t>
  </si>
  <si>
    <t>Via arjona -m las piedras 9 Km</t>
  </si>
  <si>
    <t>Plan vial</t>
  </si>
  <si>
    <t>Arroyo hondo - El tigre</t>
  </si>
  <si>
    <t xml:space="preserve">Plan vial </t>
  </si>
  <si>
    <t>No de kilometros mejorados</t>
  </si>
  <si>
    <t>Mejoramiento de  368 km</t>
  </si>
  <si>
    <t>2 Proyectos</t>
  </si>
  <si>
    <t>Regalías</t>
  </si>
  <si>
    <t xml:space="preserve"> Via sta cat 5 Km </t>
  </si>
  <si>
    <t>Regalias</t>
  </si>
  <si>
    <t>invias</t>
  </si>
  <si>
    <t>Via el guamo 7 Km</t>
  </si>
  <si>
    <t>6 Procesos</t>
  </si>
  <si>
    <t>Conv Invias</t>
  </si>
  <si>
    <t>6  Obras ejecutadas</t>
  </si>
  <si>
    <t>Mahates - Arroyo Hondo</t>
  </si>
  <si>
    <t xml:space="preserve">Cantidad de kilometros construidos </t>
  </si>
  <si>
    <t xml:space="preserve"> 3 Kilometros Construidos </t>
  </si>
  <si>
    <t>1 Proceso</t>
  </si>
  <si>
    <t>No,. Procesos</t>
  </si>
  <si>
    <t xml:space="preserve">Const 3 box coulvert sn juan </t>
  </si>
  <si>
    <t>1  Obra ejecutada</t>
  </si>
  <si>
    <t>Avance de la consilidación de la puesta en marcha del Tren de integración regional</t>
  </si>
  <si>
    <t>100% Gestionado ante el Gobierno Nacional la propuesta del Tren de Integración Caribe.</t>
  </si>
  <si>
    <t>Avance de gestión ante el Gobierno Nacional la construcción del Pueste Yatí - La Bodega.</t>
  </si>
  <si>
    <t xml:space="preserve">100% Gentionado ante el Gobierno Nacional la Construcción del Puente Yatí - La Bodega. </t>
  </si>
  <si>
    <t>Meta ejecutada</t>
  </si>
  <si>
    <t>Avance de la Gestión ante el Gobierno Nacional la recuperación de la Navegabilida del Rio Magdalena y canal del Dique</t>
  </si>
  <si>
    <t>Gestionado  ante el Gobierno Nacional la recuperación de la Navegabilidad del Rio Magdalena.</t>
  </si>
  <si>
    <t>Gestion mediante oficios para la realización de los estudios técnicos y ambientales</t>
  </si>
  <si>
    <t>Avance de la Gestión ante el Gobierno Nacional la rehabilitación de cuatro Aereopuertos</t>
  </si>
  <si>
    <t>Gestionado  ante el Gobierno Nacional la Rehabilitación de 4 Aeropuertos.</t>
  </si>
  <si>
    <t>Gestionar mediante oficios y visitas</t>
  </si>
  <si>
    <t xml:space="preserve">Avance de la Gestión ante el Gobierno Nacional la profundización del Canal de acceso al Puerto de Cartagena </t>
  </si>
  <si>
    <t>Gestionado  ante el Gobierno Nacional la Profundización del Canal de Acceso al Puerto de Cartagena.</t>
  </si>
  <si>
    <t>Gestion mediante oficios  para la realización de los estudios técnicos y ambientales</t>
  </si>
  <si>
    <t>S13</t>
  </si>
  <si>
    <t xml:space="preserve">% nuevas areas protegidas contra efectos de inundaciones y erosión </t>
  </si>
  <si>
    <t>50 Areas protegidas (urbanas y rurales) contra los efectos de inundación y erosión</t>
  </si>
  <si>
    <t>Incrementar en  un 40%  el número de áreas  protegidas (urbanas y rurales)  contra los efectos de  inundación y la erosión.</t>
  </si>
  <si>
    <t>INFRAESTRUCTURA FISICA PARA GESTION DE RIESGOS</t>
  </si>
  <si>
    <t xml:space="preserve">Avance de la Gestión ante el Gobierno Nacional del Proyecti del Canal del Dique  </t>
  </si>
  <si>
    <t xml:space="preserve">Avance de la Gestión ante el Gobierno Nacional del Proyecto del Canal del Dique  </t>
  </si>
  <si>
    <t>Gestionar  ante el  Gobierno Nacional el proyecto del Canal del Dique</t>
  </si>
  <si>
    <t xml:space="preserve">cantidad  en km de jarrillones construidos </t>
  </si>
  <si>
    <t>10 km de jarillones construidos</t>
  </si>
  <si>
    <t>3  Proyectos</t>
  </si>
  <si>
    <t xml:space="preserve">  Sept/13</t>
  </si>
  <si>
    <t>Tacamocho, Arenal , Soplaviento</t>
  </si>
  <si>
    <t>2 Procesos</t>
  </si>
  <si>
    <t>Altos del rosario</t>
  </si>
  <si>
    <t xml:space="preserve">cantidad  en   km de jarillones mejorados </t>
  </si>
  <si>
    <t xml:space="preserve">15 km de jarillones mejorados </t>
  </si>
  <si>
    <t>1 Obra  ejecutada</t>
  </si>
  <si>
    <t xml:space="preserve">Cantidad en  km de jarillones rehabilitados </t>
  </si>
  <si>
    <t xml:space="preserve">20 km de jarillones rehabilitados </t>
  </si>
  <si>
    <t>2  Proyectos</t>
  </si>
  <si>
    <t>Jarillon Guataca</t>
  </si>
  <si>
    <t>Dpto</t>
  </si>
  <si>
    <t>Cantidad en  km de jarillones con mantenimiento realizado</t>
  </si>
  <si>
    <t>40 km de jarillones con mantenimiento realizado</t>
  </si>
  <si>
    <t>1 Obra ejecutada</t>
  </si>
  <si>
    <t>No de  Estaciones de drenaje y Bombeo construidas</t>
  </si>
  <si>
    <t>10  Estaciones de drenaje y Bombeo construidas</t>
  </si>
  <si>
    <t xml:space="preserve"> Colombia Humanitaria</t>
  </si>
  <si>
    <t>1 Obras ejecutada</t>
  </si>
  <si>
    <t>No de obras de defensas marginales contra la erosión construidas</t>
  </si>
  <si>
    <t>10 obras de defensas marginales contra la erosión construidas</t>
  </si>
  <si>
    <t>No. Proyectos</t>
  </si>
  <si>
    <t>No. Obras ejecutadas</t>
  </si>
  <si>
    <t>DISEÑO Y FORMULACIÓN DE PROYECTOS DE INFRAESTRUCTURA DE USO.</t>
  </si>
  <si>
    <t>No de proyectos viales Elaborados</t>
  </si>
  <si>
    <t>11 proyectos viales diseñados</t>
  </si>
  <si>
    <t>3 Proyectos</t>
  </si>
  <si>
    <t>No de  proyectos para la obras de defensas marginales contra la erosión diseñados</t>
  </si>
  <si>
    <t xml:space="preserve">4 proyectos para la obras de defensas marginales contra la erosión  diseñados </t>
  </si>
  <si>
    <t>1 Proyecto</t>
  </si>
  <si>
    <t>No de proyectos elaborados para adaptación al cambio climatico</t>
  </si>
  <si>
    <t>6 proyectos para la adaptación al cambio climático diseñados</t>
  </si>
  <si>
    <t>Cantidad de diseños de  Megacolegios gestionados</t>
  </si>
  <si>
    <t>100% Gestionados los  Diseños de 2 Megacolegios</t>
  </si>
  <si>
    <t xml:space="preserve">cantidad de Megahospitales gestionados </t>
  </si>
  <si>
    <t>Gestionado el   Diseño de 1 Megahospital</t>
  </si>
  <si>
    <t>Gestion para la elaboración de proyectos a nivel de Ingenieria de Detalles</t>
  </si>
  <si>
    <t xml:space="preserve">% de incremento de patrimonios cultural Departamental protegidos </t>
  </si>
  <si>
    <t>2     en buen  estado</t>
  </si>
  <si>
    <t>Ampliar la protección del patrimonio cultural Departamental</t>
  </si>
  <si>
    <t>DISEÑO Y FORMULACIÓN DE PROYECTOS, PRESERVACIÓN DE BIENES DE INTERES CULTURAL EN EL DEPARTAMENTO DE BOLÍVAR</t>
  </si>
  <si>
    <t>Porcentaje de avance de restauración del Palacio de la Proclamación</t>
  </si>
  <si>
    <t>100% del Palacio de la Proclamación restaurado</t>
  </si>
  <si>
    <t>1  Proceso</t>
  </si>
  <si>
    <t xml:space="preserve">Centro cultural </t>
  </si>
  <si>
    <t>Ejecución  de la primera fase de las obras</t>
  </si>
  <si>
    <t>S06</t>
  </si>
  <si>
    <t>procentaje de Restauración de donde funciono el Mercado de Mompox</t>
  </si>
  <si>
    <t>100% del Edificio donde funcionó el Mercado de Mompox restaurado</t>
  </si>
  <si>
    <t>Porcentaje de avance en la reestauración de museos y/o centros de cultura restaurados</t>
  </si>
  <si>
    <t>3 Museos y/o Centros de Cultura restaurados</t>
  </si>
  <si>
    <t>No de museos y/o centros de cultura construidos</t>
  </si>
  <si>
    <t>3 Museos y/o Centros de cultura construidos</t>
  </si>
  <si>
    <t>PROGRAMACION PLAN DE ACCION VIGENCIA 2012</t>
  </si>
  <si>
    <t>Valor ejecutado indicador producto junio 20123</t>
  </si>
  <si>
    <t xml:space="preserve">Valor de incrento de los Ingresos con destino a la Salud / Valor recuado total de los Ingresos por concepto de Loterias,  apuestas Permanentes y otros juegos </t>
  </si>
  <si>
    <t>Generar en el cuatrienio un incremento del 10%  de los  Ingresos por concepto de Loterias,  apuestas Permanentes y otros juegos</t>
  </si>
  <si>
    <t>FORTALECIMIENTO DE LOS RECURSOS DE DESTINACION ESPECIFICA PARA LA SALUD</t>
  </si>
  <si>
    <t>Porcentaje de avance de gestión para la  constitución de la Loteria Regional Caribe</t>
  </si>
  <si>
    <t>Una (1)  Loteria Regional Caribe constituida</t>
  </si>
  <si>
    <t xml:space="preserve">LOTERIA </t>
  </si>
  <si>
    <t>1. convocatoria departamentos.2.succripcion de actas de intencion. 3. tramite de autorizacion del gobierno nacional</t>
  </si>
  <si>
    <t xml:space="preserve">1, Actas reuniones. </t>
  </si>
  <si>
    <t>MARIO YEPES</t>
  </si>
  <si>
    <t>1, control al chance ilegal. 2. control otros juegos ilegales.3. mercadeo loteria tradicional</t>
  </si>
  <si>
    <t xml:space="preserve">No de trabajadores  recibiendo ingresos  directos o indirectos por concepto de juegos de suerte y azar </t>
  </si>
  <si>
    <t xml:space="preserve">Generación de ingresos directos o indirectos  a 400 Trabajadores  de juegos de Suerte  y azar </t>
  </si>
  <si>
    <t>No de planes de  acción para compatir la Ilegalidad implementados</t>
  </si>
  <si>
    <t>Un plan de acción formulado  para combatir la ilegalidad que involucre a las autoridades pertinentes</t>
  </si>
  <si>
    <t>1,seguimiento y contro del juego ilegal.2. Carnetizacion de vendedores legales.</t>
  </si>
  <si>
    <t>No de reportes emitidos para verificar el seguimiento de los delitos de explotación ilicita del monopolio por parte de las autoridades</t>
  </si>
  <si>
    <t xml:space="preserve">  Un reporte Semestral de seguimiento de los delitos de explotación ilícita del monopolio por parte de las autoridades competentes (OBSERVATORIO DEL DELITO) total 19</t>
  </si>
  <si>
    <t>un</t>
  </si>
  <si>
    <t>1,elaboracion de reportes</t>
  </si>
  <si>
    <t>No de actos administrativos de creación de mecanismos de Vigilancia y control departamental de rifas y juegos promocionales implementado</t>
  </si>
  <si>
    <t xml:space="preserve">Un acto administrativo de creación de mecanismos de vigilancia y control Departamental de rifas y juegos promocionales </t>
  </si>
  <si>
    <t>1,socializacion con hacienda, 2.presentacion asamblea departamental</t>
  </si>
  <si>
    <t>FECHA DE ELABORACION: ENERO  DE 2013</t>
  </si>
  <si>
    <t xml:space="preserve">Valor ejecutado indicador producto Diciembre 2013 </t>
  </si>
  <si>
    <t>S09</t>
  </si>
  <si>
    <t>4, BOLIVAR CON ECONOMIA REGIONAL Y COMPETITIVA</t>
  </si>
  <si>
    <t>IMPULSO A LAS APUESTAS PRODUCTIVAS DE BOLIVAR</t>
  </si>
  <si>
    <t xml:space="preserve"> TECNIFICACIÓN DEL CAMPO Y DESARROLLO AGROINDUSTRIAL POR BOLIVAR TODOS PONEN  </t>
  </si>
  <si>
    <t>9,1,1</t>
  </si>
  <si>
    <t>% de incremento de la producción agropecuaria</t>
  </si>
  <si>
    <t>Producción de 1,020,236 toneladas, ente cultivos anuales, transitorio y permanentes</t>
  </si>
  <si>
    <t>Incrementar en  180,000 toneladas  la producción agropecuaria del Departamento 17% de incremento de la producción agropecuaria</t>
  </si>
  <si>
    <t xml:space="preserve">SEGUIMIENTO, EVALUACIÓN Y FORTALECIMIENTO A LA PRESTACIÓN DEL SERVICIO  DE ASISTENCIA TÉCNICA DIRECTA RURAL  </t>
  </si>
  <si>
    <t>No de municipios con seguimiento, evaluados y fortalecidos en servicios de asistencia Técnica</t>
  </si>
  <si>
    <t>Cuarenta y seis (46)  municipios con seguimiento, evaluación y fortalecimiento del servicio de asistencia técnica</t>
  </si>
  <si>
    <t>AGRICULTURA</t>
  </si>
  <si>
    <t xml:space="preserve">Acompañar y realizar seguiento  a 10 municipio en el fortalecimiento del Servicio de asistencia tecnica Municipal </t>
  </si>
  <si>
    <t>No de organizaciones con formación en emprendimento y empresarismo/No de organizaciones programadas</t>
  </si>
  <si>
    <t>30 organizaciones con formación en emprendimiento y empresarismo</t>
  </si>
  <si>
    <t>Acompañar y fortalecer  a 5 organizaciones  con talleres sobre emprendimientos y empresarismo</t>
  </si>
  <si>
    <t>No de cultivos certificados con alto potencial agroindustrial / No de certificaciones programadas</t>
  </si>
  <si>
    <t xml:space="preserve">Certificar el 20% de los cultivos con alto potencial agroindustria. </t>
  </si>
  <si>
    <t>Identificar cultivos con posibilidades de ser certificados, como cultivo  alto potencial agroindustrial</t>
  </si>
  <si>
    <t>APOYO TÉCNICO Y FINANCIERO A PROYECTOS PRODUCTIVOS AGROPECUARIOS, PESQUEROS  Y  AGROINDUSTRIALES</t>
  </si>
  <si>
    <t>No. de nuevas cabezas de ganado  bovino</t>
  </si>
  <si>
    <t>96,736  nuevas cabezas de ganado bovino</t>
  </si>
  <si>
    <t xml:space="preserve"> </t>
  </si>
  <si>
    <t>Apoyo tecnico y financiero a proyectos de mejoramiento genetico  con ganado Bivino</t>
  </si>
  <si>
    <t>No. de nuevas cabezas de ganado  ovino/No. de cabeza de ganado ovino proyectadas</t>
  </si>
  <si>
    <t xml:space="preserve"> 39% de incremento del inventario ovino en el Departamento</t>
  </si>
  <si>
    <t>Apoyo tecnico y financiero a proyectos produtivos con ganado Ovino</t>
  </si>
  <si>
    <t>No de alevinos sembrados/ No de alevinos programados</t>
  </si>
  <si>
    <t xml:space="preserve"> 20%  de incremento en la siembra de alevinos en especies nativas</t>
  </si>
  <si>
    <t>Apoyo tecnico y financiero a proyectos para la siembra de alevinos en especies nativas</t>
  </si>
  <si>
    <t>No. de nuevas hectáreas  sembradas /No. Hectáreas  programadas para la siembra</t>
  </si>
  <si>
    <t>11% de incremento deñ   área sembrada en el Departamento</t>
  </si>
  <si>
    <t>Apoyo tecnico y financiero a proyectos produtivos con cultivos, transitorios, anuales y permanentes</t>
  </si>
  <si>
    <t>SISTEMAS DE INFORMACIÓN DEL SECTOR AGROPECUARIO DE BOLÍVAR</t>
  </si>
  <si>
    <t xml:space="preserve">No de Evalauciones  realizadas </t>
  </si>
  <si>
    <t>Cuatro (4)  evaluaciones realizadas</t>
  </si>
  <si>
    <t xml:space="preserve">Realizar una evaluacion agropecuaria que incluya  a los 46 municipios del departamento </t>
  </si>
  <si>
    <t xml:space="preserve">No de planchas cartográficas nuevas  elaboradas </t>
  </si>
  <si>
    <t>12 planchas cartográficas nuevas del Departamento elaboradas</t>
  </si>
  <si>
    <t>Elaboración mapas de suelos para proyectos específicos de regalía,  piña, cacao y jatropha</t>
  </si>
  <si>
    <t xml:space="preserve">No de planchas cartográficas actualizadas </t>
  </si>
  <si>
    <t xml:space="preserve">42 planchas cartográficas del Departamento  actualizadas </t>
  </si>
  <si>
    <t xml:space="preserve">Mapas actualizados  santa rosa del sur, san pablo, cantagallo, simiti, </t>
  </si>
  <si>
    <t>ATENCIÓN  A LA POBLACIÓN EN    SITUACIÓN DE DESPLAZAMIENTO (PSD) EN EL DEPARTAMENTO BOLÍVAR</t>
  </si>
  <si>
    <t>No. de familias nuevas atendidas  de Situación de desplazamiento   para la formación e inserción productiva y laboral</t>
  </si>
  <si>
    <t>DES</t>
  </si>
  <si>
    <t>1.000 familias nuevas  en Situación de Desplazamiento atendidas  para la formación e inserción productiva y laboral</t>
  </si>
  <si>
    <t>Apoyo a proyectos productivos con recursos provenientes de las convocatorias del MADR, Asociaciones, Gremios, UMATAS y entidades del sector</t>
  </si>
  <si>
    <t xml:space="preserve">%  de corregimiento afectados por a violencia  con impulsos de competitividad de la economia, mediante el desarrollo de iniciativas productivas y transferencia de la tecnología en la gestión productiva, mercadeo de productos agropecuarios y agroindustriales. </t>
  </si>
  <si>
    <t xml:space="preserve">Impulso de competitividad de la economía en el 100% de los corregimiento afectados por a violencia  mediante el desarrollo de iniciativas productivas y transferencia de la tecnología en la gestión productiva, mercadeo de productos agropecuarios y agroindustriales. </t>
  </si>
  <si>
    <t>SENTENCIA DE LA CORTE SUPREMA NO 34547 DE  2011 CORRESPONDIENTE A LOS MUNICIPIO DE SAN JUAN NEPOMUCENO Y MARÍA LA BAJA</t>
  </si>
  <si>
    <t>No de proyectos de seguridad alimentaria implementados, con cultivos de ciclo corto en los  corregimientos de San Cayetano en San Juan Nepomuceno y  de Mampujan municipio de María la Baja.</t>
  </si>
  <si>
    <t>No de proyectos de seguridad alimentaria implementados, con cultivos de ciclo corto en los  corregimientos de San Cayetano  en San Juan Nepomuceno y  de Mampujan municipio de María la Baja.</t>
  </si>
  <si>
    <t>Formulación e implementación de un proyecto de seguridad alimentaria, con cultivos de ciclo corto en los corregimiento de San cayetano   municipio de san juan nepomuceno y Mampujan municipio de María la Baja .</t>
  </si>
  <si>
    <t>Acompañamiento de un proyecto producctivo en   coordinacion con las entidades SENA, MADR y UMATAS,</t>
  </si>
  <si>
    <t xml:space="preserve">Un centro de comercialización y capital semilla para la comercialización de la producción de San Cayetano </t>
  </si>
  <si>
    <t>Un centro construido para la   comercialización y capital semilla para la comercialización de la producción de San Cayetano.</t>
  </si>
  <si>
    <t>Acompañara la gestion  para la construccion  de un centro de acopio  con las entidades comprometidas tales como el MADR, DPS, UMATAS de San Juan Y Maria La Baja</t>
  </si>
  <si>
    <t>No de Camiones entregados a la comunidad desplazada de San Cayatano para la comercialización de Productos</t>
  </si>
  <si>
    <t>Un camión entregado  a la comunidad desplazada de San Cayetano para la comercialización de productos.</t>
  </si>
  <si>
    <t>Acompañara la gestion  para la consecución de un camion en concordancia con las entidades comprometidas tales como el MADR, DPS, UMATAS de San Juan y Maria La Baja</t>
  </si>
  <si>
    <t xml:space="preserve">Impulso de competitividad de la economía del corregimiento de San Cayetano, mediante el desarrollo de iniciativas productivas y transferencia de la tecnología en la gestión productiva, mercadeo de productos agropecuarios y agroindustriales. </t>
  </si>
  <si>
    <t>Formulacion y apoyo y ejecucion  de un proyecto producctivo en   coordinacion con las entidades SENA, MADR y UMATAS,</t>
  </si>
  <si>
    <t>No de  programas de recuperación de la producción de Mampujan con actividades tradicionales y no tradicionales implementados.</t>
  </si>
  <si>
    <t>Diseño e implementación de un programa de recuperación de la producción de Mampujan con actividades tradicionales y no tradicionales.</t>
  </si>
  <si>
    <t>DEPENDENCIA:  SECRETARIA DE EDUCACION Y CULTURA</t>
  </si>
  <si>
    <t>FECHA DE ELABORACION: SEPTIEMBRE 13 DE 2013</t>
  </si>
  <si>
    <t xml:space="preserve">Ponderador de la meta par la vigencia 2013 </t>
  </si>
  <si>
    <t xml:space="preserve">Valor ejecutado indicador producto   2013 </t>
  </si>
  <si>
    <t>META          (Valor programado )</t>
  </si>
  <si>
    <t>LOGRO       (Valor ejecutado) 2013</t>
  </si>
  <si>
    <t>% DE LOGRO 2013)</t>
  </si>
  <si>
    <t>TOTAL PROGRAMADO</t>
  </si>
  <si>
    <t>TOTAL EJECUTADO</t>
  </si>
  <si>
    <t>% DE EJECUCION</t>
  </si>
  <si>
    <t xml:space="preserve">DEPENDENCIA RESPONSABLE </t>
  </si>
  <si>
    <t>3, BOLIVAR TERRITORIO CULTURAL</t>
  </si>
  <si>
    <t>CULTURA EJE DEL DESARROLLO E IDENTIDAD</t>
  </si>
  <si>
    <t xml:space="preserve">FOMENTO, PROMOCION Y FORTALECIMIENTO DE LOS CREADORES, GESTORES E INSTITUCIONES CULTURALES </t>
  </si>
  <si>
    <t>8,1,1</t>
  </si>
  <si>
    <t>No de  municpios beneficiados por la gestión de la Unidad de Cultura y articulados con sus programas de fortalecimiento cultural</t>
  </si>
  <si>
    <t xml:space="preserve">45 municpios beneficiados por la gestión de la Unidad de Cultura y articulados con sus programas de fortalecimiento cultural </t>
  </si>
  <si>
    <t>FORTALECIMIENTO DEL SISTEMA DEPARTAMENTAL DE CULTURA</t>
  </si>
  <si>
    <t xml:space="preserve"> FORTALECER EL SISTEMA DEPARTAMENTAL DE CULTURA</t>
  </si>
  <si>
    <t>Garantizar espacios de participación y organización institucional que posibiliten el desarrollo cultural y el acceso de los bolivarenses a los bienes y servicios culturales en forma eficiente e incluyente.</t>
  </si>
  <si>
    <t>Proyecto de creación de Secretaria o Instituto Departamental de Cultura Aprobado y Viabilizado</t>
  </si>
  <si>
    <t>MM</t>
  </si>
  <si>
    <t>Una estrategia para la creacción de secretaria y/o Instituto Departamental de Cultura Aprobado y Viabilizado</t>
  </si>
  <si>
    <t>EDUCACION - CULTURA</t>
  </si>
  <si>
    <t xml:space="preserve">Crear Secretaria  y/o Instituto Departamental de Cultura </t>
  </si>
  <si>
    <t xml:space="preserve">No. De Secretarias  y/o Instituto Departamental de Cultura creados </t>
  </si>
  <si>
    <t>DICIEMBRE 30 DE 2013</t>
  </si>
  <si>
    <t>UNIDAD DE CULTURA</t>
  </si>
  <si>
    <t>N° de reuniones realizadas</t>
  </si>
  <si>
    <t>24 reuniones realizadas</t>
  </si>
  <si>
    <t>Realizar reuniones</t>
  </si>
  <si>
    <t>No. De reuniones realizadas</t>
  </si>
  <si>
    <t xml:space="preserve"> N° municipios capacitados en la fundamentos legales de los Consejos</t>
  </si>
  <si>
    <t>40 municipios capacitados en la fundamentos legales de los Consejos</t>
  </si>
  <si>
    <t xml:space="preserve">Municipios capcitados en fundamentos legales </t>
  </si>
  <si>
    <t>No. De municipios capcitados ne fundamentos legales de los Consejos</t>
  </si>
  <si>
    <t xml:space="preserve"> N° de directoress de casas de la cultura capacitados en procesos culturales</t>
  </si>
  <si>
    <t>45 directores de casas de la cultura capacitados en procesos culturales</t>
  </si>
  <si>
    <t>Directores de l Casas de la cultura capacitados</t>
  </si>
  <si>
    <t xml:space="preserve">No. De Directores de Casa de la cultura capacitados </t>
  </si>
  <si>
    <t>No. De encuentros de Dir. De casas de la cultura realizados</t>
  </si>
  <si>
    <t>4 encuentros de Dir. De casas de la cultura realizados</t>
  </si>
  <si>
    <t xml:space="preserve">Realizar encuentro de directores de Casa de la cultura </t>
  </si>
  <si>
    <t>No .de encuentto de Directores de casa de la cultura</t>
  </si>
  <si>
    <t>No. De casas de la cultura dotadas</t>
  </si>
  <si>
    <t>45 De casas de la cultura dotadas</t>
  </si>
  <si>
    <t>Realizar dotación a Casas de la Cultura</t>
  </si>
  <si>
    <t>No. De casas de la Cultura dotadas</t>
  </si>
  <si>
    <t xml:space="preserve"> N°Convocatorias para estímulos culturales realizada</t>
  </si>
  <si>
    <t>AFR - DES -DIS - IND - JUV - NIA - TER - TRO</t>
  </si>
  <si>
    <t xml:space="preserve"> 4 Convocatorias para estímulos culturales realizada</t>
  </si>
  <si>
    <t>Realizar convocatoria para estimulos culturales</t>
  </si>
  <si>
    <t>No. De convocatorias realizadas</t>
  </si>
  <si>
    <t xml:space="preserve">N° proyectos e iniciativas aprobados </t>
  </si>
  <si>
    <t>ND</t>
  </si>
  <si>
    <t xml:space="preserve">100 proyectos e iniciativas aprobados </t>
  </si>
  <si>
    <t>Realizar proyectos e iniciativas</t>
  </si>
  <si>
    <t>No. De proyectos e iniciativas aprobadas y realizadas</t>
  </si>
  <si>
    <t xml:space="preserve">N° emprendimientos cultuales apoyados </t>
  </si>
  <si>
    <t xml:space="preserve">30 Procesos de capacitación para  emprendimiento cultural apoyados </t>
  </si>
  <si>
    <t xml:space="preserve">Capacitaciones realizadas para emprendimiento cultural </t>
  </si>
  <si>
    <t>No. De capacitaciones realizadas para emprendimiento cultural</t>
  </si>
  <si>
    <t>No. De Sistemas de Información Cultural implementado</t>
  </si>
  <si>
    <t>Un sistema de Información Cultural implementado</t>
  </si>
  <si>
    <t>Implementar sistema de Información Cultural</t>
  </si>
  <si>
    <t>No. De sistemas de información cultural implementados</t>
  </si>
  <si>
    <t>EL ARTE AL ALCANCE DE TODOS</t>
  </si>
  <si>
    <t>Fomentar los procesos de formación artística, participación, circulación y creación cultural en el departamento.</t>
  </si>
  <si>
    <t xml:space="preserve">No de Creadores emeritos del Departamento de Bolívar reconocidos  por sus aportes  a la cultura y las Artes de Bolívar  </t>
  </si>
  <si>
    <t xml:space="preserve">12 Creadores emeritos del Departamento de Bolívar reconocidos  por sus aportes  a la cultura y las Artes de Bolívar  </t>
  </si>
  <si>
    <t xml:space="preserve">Relizar reconocimiento a creadores emeritos </t>
  </si>
  <si>
    <t>No. De creadores emeritos reconocidos</t>
  </si>
  <si>
    <t>Cantidad de nuevos proyectos  para la promoción, difusión, creación de público y fortalecimiento de actores  de la Cultura y las Artes de Bolívar coofinanciados</t>
  </si>
  <si>
    <t>200 nuevos proyectos  para la promoción, difusión, creación de público y fortalecimiento de actores  de la Cultura y las Artes de Bolívar coofinanciados</t>
  </si>
  <si>
    <t xml:space="preserve">Proyectos nuevos financiados para el fortalecimiento de los actores de la cultura y las Artes </t>
  </si>
  <si>
    <t>No. De proyectos financiados para fortalecer a los actores de la cultura y las artes</t>
  </si>
  <si>
    <t>Cantidad de apoyos  para la promoción, difusión, creación de público y fortalecimiento de actores  de la Cultura y las Artes de Bolívar coofinanciados</t>
  </si>
  <si>
    <t>130 nuevos apooyos  para la promoción, difusión, creación de público y fortalecimiento de actores  de la Cultura y las Artes de Bolívar coofinanciados</t>
  </si>
  <si>
    <t xml:space="preserve">Realizar apoyo para la promoción, difusión, creación de público y fortalecimiento de actores  de la Cultura y las Artes  </t>
  </si>
  <si>
    <t xml:space="preserve">No. De apoyos realizados para  la proomoción, difusión, creación de público y fortalecimiento de actores  de la Cultura y las Artes  </t>
  </si>
  <si>
    <t>No de participaciones a eventos nacionales e internacionales para la promoción y la divulgación de la cultura y las artes de Bolívar.</t>
  </si>
  <si>
    <t>18 participaciones a eventos nacionales e internacionales para la promoción y la divulgación de la cultura y las artes de Bolívar.</t>
  </si>
  <si>
    <t>Realizar participaciones en eventos nacionales e internacionales para la promoción y la divulgaciión de la cultura</t>
  </si>
  <si>
    <t>No. De oparticipaciones realizadas en eventos nacionales e internacionales</t>
  </si>
  <si>
    <t xml:space="preserve">No de inventarios de los artistas del Departamento y los posibles potenciales artisticos de la  población participante en capacitaciones y actividades  culturales </t>
  </si>
  <si>
    <t xml:space="preserve">Un (1)inventario de los artistas del Departamento y los posibles potenciales artisticos de la  población participante en capacitaciones y actividades  culturales </t>
  </si>
  <si>
    <t>N°  de muestras  culturales realizados en Cartagena, llevados a municipios de Bolívar</t>
  </si>
  <si>
    <t>40 muestras  culturales realizados en Cartagena, llevados a municipios de Bolívar</t>
  </si>
  <si>
    <t>Llevar a los municipios las muestras culturales realizadas en Cartagena</t>
  </si>
  <si>
    <t>No. De muestras culturales llevadas a los municipios</t>
  </si>
  <si>
    <t xml:space="preserve">OTRAS </t>
  </si>
  <si>
    <t>N°  producciones musicales, bibliográficas y/o digitales, apoyadas o realizadas</t>
  </si>
  <si>
    <t>50  producciones musicales, bibliográficas y/o digitales, apoyadas o realizadas</t>
  </si>
  <si>
    <t xml:space="preserve">Realizar producciones musicales, bibliograficas y/o digitales </t>
  </si>
  <si>
    <t>No. De producciones musicales, bibliograficas y/o digitales realizadas</t>
  </si>
  <si>
    <t xml:space="preserve">N° de municipios beneficiados con dotaciones de música </t>
  </si>
  <si>
    <t xml:space="preserve">45 municipios beneficiados con dotaciones de música </t>
  </si>
  <si>
    <t xml:space="preserve">Beneficiar a municipios de Bolivar con Dotaciones de musica </t>
  </si>
  <si>
    <t xml:space="preserve">No.de dotaciones de musica recibidas </t>
  </si>
  <si>
    <t>No. De escuelas de formacion artiticas dotadas</t>
  </si>
  <si>
    <t>45 escuelas de formacion artiticas dotadas</t>
  </si>
  <si>
    <t xml:space="preserve">Dotar a escuelas de formacion artistica </t>
  </si>
  <si>
    <t>No. De escuelas de formacion artisticas dotadas</t>
  </si>
  <si>
    <t>No. De centros de formacion artiticas zodales creados</t>
  </si>
  <si>
    <t>6 centros de formacion artiticas zodales creados</t>
  </si>
  <si>
    <t>Crear centros de formación artisticas zoales</t>
  </si>
  <si>
    <t>No. De centros de formación artisticas creados</t>
  </si>
  <si>
    <t xml:space="preserve">No. Escuelas asesoradas para ampliar programas a otras areas artisticas </t>
  </si>
  <si>
    <t xml:space="preserve">33 Escuelas asesoradas para ampliar programas a otras areas artisticas </t>
  </si>
  <si>
    <t>Asesorar escuelas de otras areas artisticas</t>
  </si>
  <si>
    <t>No. De escuelas de otras areas artisticas asesoradas</t>
  </si>
  <si>
    <t xml:space="preserve">N° personas beneficiadas con capacitaciones de  música </t>
  </si>
  <si>
    <t xml:space="preserve">80 instructores de formación artistica capacitados </t>
  </si>
  <si>
    <t>Capacitar a instructores de formación artisitcas</t>
  </si>
  <si>
    <t>No. De Instructores de formación artisitca capacitados</t>
  </si>
  <si>
    <t xml:space="preserve">No. De convenio suscritos </t>
  </si>
  <si>
    <t xml:space="preserve">10 convenios suscritos con artistas e instituiciones culturales </t>
  </si>
  <si>
    <t>Suscribir convenios culturales entre artistas e instituciones culturales</t>
  </si>
  <si>
    <t>No. De convenios suscritos entre artistas e instituciones culturales</t>
  </si>
  <si>
    <t>No. De proyectos aprobados y financiados</t>
  </si>
  <si>
    <t>4 proyectos investigación cultural aprobados y financiados</t>
  </si>
  <si>
    <t>Aprobar y financiar proyectos de investigación cultural</t>
  </si>
  <si>
    <t>No. De proyectos de investigación cultural aprobados y financiados</t>
  </si>
  <si>
    <t>No. De talleres literarios por zodes realizados por año.</t>
  </si>
  <si>
    <t>6 talleres literarios por zodes realizados por año.</t>
  </si>
  <si>
    <t>Realizar talleres literarios por zodes</t>
  </si>
  <si>
    <t>No. De talleres literarios realizados por zodes</t>
  </si>
  <si>
    <t>N° de propuestas de cine clubes aprobadas y viabilizadas</t>
  </si>
  <si>
    <t>25 propuestas de cine clubes aprobadas y viabilizadas</t>
  </si>
  <si>
    <t>Aprobar y viabilizar propuestas de cineclubes</t>
  </si>
  <si>
    <t>No. De propuestas de Cineclubes aprobadas y viabilizadas</t>
  </si>
  <si>
    <t xml:space="preserve">% del patrimonio cultural natural, material e inmaterial del Departamento de Bolívar identificado, valorado y promovido el patrimonio cultural </t>
  </si>
  <si>
    <t>100% Identificado, valorado y promovido el patrimonio cultural natural, material e inmaterial del Departamento de Bolívar.</t>
  </si>
  <si>
    <t>PATRIMONIO CULTURAL BOLIVARENSE</t>
  </si>
  <si>
    <t>Conocer, valorar, proteger, salvaguardar y divulgar el Patrimonio Cultural del Departamento de Bolívar.</t>
  </si>
  <si>
    <t xml:space="preserve">No de convocatorias bienales del concurso de Historia Local </t>
  </si>
  <si>
    <t xml:space="preserve">12 convocatorias bienales del concurso de Historia Local </t>
  </si>
  <si>
    <t>Realizar convocatorias del concurso de historia local cada 2 años</t>
  </si>
  <si>
    <t>No. De Convocatorias bianuales realizadas</t>
  </si>
  <si>
    <t xml:space="preserve">No de convocatorias municipales para inventario de patrimonio inmaterial </t>
  </si>
  <si>
    <t xml:space="preserve">6 convocatorias municipales para inventario de patrimonio inmaterial </t>
  </si>
  <si>
    <t>Realizar convocatorias para inventario de patrimonio</t>
  </si>
  <si>
    <t>No. De convocatorias para inventarios patrimonial realizadas</t>
  </si>
  <si>
    <t>No de municipios asesorados para la conformación de grupos de vigías y niños informadores de patrimonio</t>
  </si>
  <si>
    <t>24 municipios asesorados para la conformación de grupos de vigías y niños informadores de patrimonio</t>
  </si>
  <si>
    <t>Conformar grupos de vigias y niños informadores de patrimonio por municipios</t>
  </si>
  <si>
    <t xml:space="preserve">No. De municipios asesorados en conformación grupos de vigias y niños informadores del Patrimonio </t>
  </si>
  <si>
    <r>
      <t xml:space="preserve">No de  Planes Especiales de Manejo y Protección para BIC </t>
    </r>
    <r>
      <rPr>
        <b/>
        <sz val="8"/>
        <rFont val="Calibri"/>
        <family val="2"/>
        <scheme val="minor"/>
      </rPr>
      <t/>
    </r>
  </si>
  <si>
    <r>
      <t xml:space="preserve">6  Planes Especiales de Manejo y Protección para BIC </t>
    </r>
    <r>
      <rPr>
        <b/>
        <sz val="8"/>
        <rFont val="Calibri"/>
        <family val="2"/>
        <scheme val="minor"/>
      </rPr>
      <t/>
    </r>
  </si>
  <si>
    <t>Implementar planes de especiales de manejo para los Bienes de Interes cultural</t>
  </si>
  <si>
    <t>No. De planes especiales de manejo y protección de los bienes de interes cultural realizados</t>
  </si>
  <si>
    <t>No de  manifestaciones de Interés Cultural con Planes Especiales de Salvaguardia.</t>
  </si>
  <si>
    <t>3  manifestaciones de Interés Cultural con Planes Especiales de Salvaguardia.</t>
  </si>
  <si>
    <t>Implementar manifestaciones de interes cultural con planes especiales de Salvaguarda</t>
  </si>
  <si>
    <t xml:space="preserve">No. De manifestaciones de interes cultural con planes de salvaguarda implementados </t>
  </si>
  <si>
    <t>ICDE</t>
  </si>
  <si>
    <t>N° Fondos de material documental, visual y fonográfico del patrimonio cultural departamental creado</t>
  </si>
  <si>
    <t>Un fondo  documental, visual y fonográfico del patrimonio cultural departamental creado</t>
  </si>
  <si>
    <t xml:space="preserve">Crear un fondo documental visual y fonografico del patrimonio cultural </t>
  </si>
  <si>
    <t>No. Fondos documentales visuales fonograficos creados</t>
  </si>
  <si>
    <t xml:space="preserve"> N° museos municipales creados </t>
  </si>
  <si>
    <t xml:space="preserve">2 museos municipales  creados </t>
  </si>
  <si>
    <t>Crear museos municipales</t>
  </si>
  <si>
    <t>No. De museos municipales creados</t>
  </si>
  <si>
    <t>No de museos fortalecidos</t>
  </si>
  <si>
    <t>3 museos fortalecidos</t>
  </si>
  <si>
    <t>Fortalecer museos municipales</t>
  </si>
  <si>
    <t>No. De museos municipales fortalecidos</t>
  </si>
  <si>
    <t>Brindar espacios para la construcción del nuevo Ser Bolivarense como lugares de encuentro y articulación de procesos sociales y culturales que posibilitan la inclusión  el pluralismo, el consenso dentro de las diferencias. el desarrollo de las potencialidades  creativas humanísticas .</t>
  </si>
  <si>
    <t xml:space="preserve">No de   estratégia de  mejoramiento de  la infraestructura física cultural del Departamento </t>
  </si>
  <si>
    <t>INFRAESTRUCTURA CULTURAL DEL DEPARTAMENTO</t>
  </si>
  <si>
    <t>Fortalecer la infraestructura física destinada al sector cultural, garantizando conectividad, los servicios tecnológicos y la creación de Un Centro Cultural para las Artes y las Artesanías de la Región Caribe.</t>
  </si>
  <si>
    <t xml:space="preserve">una   estratégia de  mejoramiento de  la infraestructura física cultural del Departamento </t>
  </si>
  <si>
    <t>Implementar estrategias de mejoramiento de la infraestructura fisica cultural</t>
  </si>
  <si>
    <t>No. De estrategias de mejoramiento de la infraestructura fisica implementadas</t>
  </si>
  <si>
    <t>No de alianzas realziadas  para garantizar  la conectividad y continuidad de los servicios  tecnológicos</t>
  </si>
  <si>
    <t>45 alianzas realizadas  para garantizar  la conectividad y continuidad de los servicios  tecnológicos</t>
  </si>
  <si>
    <t xml:space="preserve">Realizar alianzas para garantizar conectividad </t>
  </si>
  <si>
    <t>No. De alianzas realizadas para garantizar la conectividad  y continuidad de los servicios tecnologicos</t>
  </si>
  <si>
    <t>No de estrategias para la creación de Un Centro cultural  para las Artes y las Artesanias   de la Región Caribe</t>
  </si>
  <si>
    <t>una  estrategias para la creación de Un Centro cultural  para las Artes y las Artesanias   de la Región Caribe</t>
  </si>
  <si>
    <t>Implementar estrategias para la creación del centro cultural para las artes y artesanias de la región Caribe.</t>
  </si>
  <si>
    <t>No. De estrategias implementadas para la creación del  centro cultural para las artes y artesanias de la región Caribe.</t>
  </si>
  <si>
    <t>No de  bibliotecas Departamentales  y No  bibliotecas municipales promoviendo la valoración, rescate, protección, organización y acceso al patrimonio bibliográfico, hemerográfico y audiovisual recibiendo como parte de su memoria, todo tipo de documentos que se editen, comuniquen o publiquen en el Depósito Legal de Bolívar</t>
  </si>
  <si>
    <t>47 bibliotecas funcionando el Departamento las que se deben integrar y fortalecer con la Red Departamental</t>
  </si>
  <si>
    <t>1 biblioteca departamental y 50 bibliotecas municipales promoviendo la valoración, rescate, protección, organización y acceso al patrimonio bibliográfico, hemerográfico y audiovisual recibiendo como parte de su memoria, todo tipo de documentos que se editen, comuniquen o publiquen en el Depósito Legal de Bolívar</t>
  </si>
  <si>
    <t>BIBLIOTECAS AL ALCANCE DE TODOS</t>
  </si>
  <si>
    <t>Fomentar la Red de 50 bibliotecas, de manera que para el 31 de diciembre de 2015 se hallen dotadas y fortalecidas, localizadas en los zodes departamentales.</t>
  </si>
  <si>
    <t>N° Bibliotecarios capacitados</t>
  </si>
  <si>
    <t>50 Bibliotecarios formados en programas de formación especializados</t>
  </si>
  <si>
    <t>Realizar capacitación a Bibliotecarios publicos</t>
  </si>
  <si>
    <t xml:space="preserve">No. De Bibliotecarios publicos formados con especialización </t>
  </si>
  <si>
    <t>No de bibliotecas públicas dotadas</t>
  </si>
  <si>
    <t>50 bibliotecas públicas dotadas</t>
  </si>
  <si>
    <t>Realizar dotación a Bibliotecas publicas</t>
  </si>
  <si>
    <t>No. De Bibliotecas publicas dotadas</t>
  </si>
  <si>
    <t xml:space="preserve"> No de oficinas coordinador de la Red funcionando .</t>
  </si>
  <si>
    <t>una oficinas coordinador de la Red funcionando .</t>
  </si>
  <si>
    <t>Implementar Oficina de Coordinador de Red de Bibliotecas publicas</t>
  </si>
  <si>
    <t xml:space="preserve">No. De Oficinas de Coordinador de Red dptal de Bibliotecas funcionando </t>
  </si>
  <si>
    <t>No de Redes Departamental de Bibliotecas Públicas  cosntituidas</t>
  </si>
  <si>
    <t>una Red Departamental de Bibliotecas Públicas  cosntituidas</t>
  </si>
  <si>
    <t>Constituir Red departamental de Bibliotecas publicas</t>
  </si>
  <si>
    <t>No. De Red departamental de Bibliotecas publicas constituida</t>
  </si>
  <si>
    <t>No de  Bibliotecas promoviendo el Deposito legal de Bolívar</t>
  </si>
  <si>
    <t>51 Bibliotecas promoviendo el Deposito legal de Bolívar</t>
  </si>
  <si>
    <t>Promover el deposito legal en las Bibliotecas publicas</t>
  </si>
  <si>
    <t>No. De bibliotecas publicas promoviendo el deposito legal</t>
  </si>
  <si>
    <t xml:space="preserve">No de   estímulos entregados por reconocimiento a la calidad de  los servicios bibliotecarios </t>
  </si>
  <si>
    <t xml:space="preserve">10   estímulos entregados por reconocimiento a la calidad de  los servicios bibliotecarios </t>
  </si>
  <si>
    <t xml:space="preserve">Realizar reconocimiento a la Calidad de los servicios bibliotecarios </t>
  </si>
  <si>
    <t>No. De estimulos creados por reconocimientos a la Calidad de los Servicios Bibliotecarios entregados</t>
  </si>
  <si>
    <t xml:space="preserve">No  bibliotecas públicas municipales atendiendo las necesidades de su comunidad </t>
  </si>
  <si>
    <t xml:space="preserve">50 bibliotecas públicas municipales atendiendo las necesidades de su comunidad </t>
  </si>
  <si>
    <t>Atender las necsidades de la comunidad por parte de Bibliotecas publicas</t>
  </si>
  <si>
    <t>No. De Bibliotecas publicas atendiendo las necesidades de la comunidad</t>
  </si>
  <si>
    <t>EDUCACION INCLUYENTE Y DE EXCELENCIA</t>
  </si>
  <si>
    <t>GESTION EFICIENTE Y TRANSPARENTE</t>
  </si>
  <si>
    <t>9,2,1</t>
  </si>
  <si>
    <t xml:space="preserve">No. De Procesos certificados por el ICONTEC/Total de procesos implementados en Sedbolivar </t>
  </si>
  <si>
    <t xml:space="preserve">42%  De Procesos certificados por el ICONTEC/Total de procesos implementados en Sedbolivar </t>
  </si>
  <si>
    <t>FORTALECIMIENTO Y MODERNIZACION DE LA SECRETARIA DE EDUCACION Y CULTURA</t>
  </si>
  <si>
    <t>Mejorar la capacidad administrativa de la Secretaria de Educación y cultura de Bolívar, con el fin de contar con una institución que desarrolle la política educativa de manera eficaz, eficiente, transparente, y comprometida</t>
  </si>
  <si>
    <t xml:space="preserve">No de procesos certificados por el ICONTEC  nuevos </t>
  </si>
  <si>
    <t xml:space="preserve">No de procesos certificados por el ICONTEC  nuevos / No de procesos  certificados por el ICONTEC </t>
  </si>
  <si>
    <t xml:space="preserve">Cinco (5)  procesos certificados y recertificados por el ICONTEC   </t>
  </si>
  <si>
    <t xml:space="preserve">EDUCACION </t>
  </si>
  <si>
    <t xml:space="preserve">Certificar y recertificar procesos </t>
  </si>
  <si>
    <t>No. De procesos certificados y recertificados</t>
  </si>
  <si>
    <t xml:space="preserve">GESTION ORGANIZACIONAL  - MODERNIZACION </t>
  </si>
  <si>
    <t>Infraestructura de sede principal Sedbolivar Restaurada en su totalidad</t>
  </si>
  <si>
    <t>Restaurar infraestructura fisica de la sede principal de la Sedbolivar</t>
  </si>
  <si>
    <t>No. De infraestructura fisica restaurada / No.de infraestructura fisica programada para restaurar *100</t>
  </si>
  <si>
    <t>UNIDAD DE PLANEAMIENTO EDUCATIVO - UNIDAD DE CULTURA</t>
  </si>
  <si>
    <t>No. Sistema de Gestion Documental Actualizado</t>
  </si>
  <si>
    <t>Un (1). Sistema de Gestion Documental Actualizado</t>
  </si>
  <si>
    <t>No Sistema de Gestion Documental Actualizado / No de sistema documental propuesto</t>
  </si>
  <si>
    <t>Ocho (8)  Unidades de gestión con procedimientos y parametros archivisticos implementados</t>
  </si>
  <si>
    <t xml:space="preserve">Implementar parametros archivisticos en las unidades de gestión </t>
  </si>
  <si>
    <t>No. De unidades de gestión implementado parametros erchivisticos</t>
  </si>
  <si>
    <t xml:space="preserve">UNIDAD ADMINISTRATIVA Y LABORAL </t>
  </si>
  <si>
    <t>No de requerimientos radicados  y atendidos aportunamente / No de Requerimientos radicados</t>
  </si>
  <si>
    <t xml:space="preserve">100%  de los  requerimientos radicados  y atendidos aportunamente </t>
  </si>
  <si>
    <t>Atender oportunamente los requerimientos radicados</t>
  </si>
  <si>
    <t>No. De requerimientos radicados, atendidos oprtunamente / No, de requerimiento radicados *100</t>
  </si>
  <si>
    <t>Un Tabla de retencion documental actulizada</t>
  </si>
  <si>
    <t xml:space="preserve">Actualizar tabla de retención documental </t>
  </si>
  <si>
    <t>No. De tablas de retencion documental actualizadas</t>
  </si>
  <si>
    <t>S02</t>
  </si>
  <si>
    <t>COBERTURA EDUCATIVA</t>
  </si>
  <si>
    <t>9,2,2</t>
  </si>
  <si>
    <t>% de cobertura neta general y por niveles  obtenidos por año</t>
  </si>
  <si>
    <t xml:space="preserve">84%  Cobertura neta  general;  Cobertura neta por niveles: (Preescolar 41.43%); Primaria 75.25%; Secundaria 49.5%; Media 21.65%;  </t>
  </si>
  <si>
    <t xml:space="preserve">100% de  mecanismos eficaces diseñados y ejecutados que permitan el acceso y la permanencia equitativa de los niños y las niñas de Bolívar, de las zonas urbana y rural, a la educación y se materialicen las obligaciones estatales en relación con la garantía, protección y realización  de su derecho fundamental. </t>
  </si>
  <si>
    <t xml:space="preserve">PROPICIAR Y APOYAR LA GRATUIDAD ESCOLAR </t>
  </si>
  <si>
    <t>Fomentar la permanencia y el acceso de los estudiantes en el sistema educativo</t>
  </si>
  <si>
    <t>No de establecimientos Educativos asesorados y en seguimiento</t>
  </si>
  <si>
    <t>AFR -DES -DIS -IND -JUV -NIA - TER -TRO</t>
  </si>
  <si>
    <t xml:space="preserve"> 223 establecimientos educativos   asesorados u con  seguimiento  en cuanto al uso y ejecución de los recursos de la gratuidad.</t>
  </si>
  <si>
    <t>Asesorar a Establecimientos educativos en cuanto al uso y ejecución de los recursos de la gratuidad.</t>
  </si>
  <si>
    <t>No. De establecimientos educativos asesorados en cuanto al uso y ejecución de los recursos de la gratuidad.</t>
  </si>
  <si>
    <t>SGP</t>
  </si>
  <si>
    <t>UNIDAD DE PLANEAMIENTO EDUCATIVO</t>
  </si>
  <si>
    <t>No de informes consolidados de Ejecución realizados a los establecimientos</t>
  </si>
  <si>
    <t xml:space="preserve"> 2 informes consolidados de seguimiento presentados al Ministerio de Educación Nacionalde la ejecución realizada por los establecimientos educativos por vigencia.</t>
  </si>
  <si>
    <t>Presentar informes de seguimiento de la ejecución realizada por los establecimientos educativos por vigencia.</t>
  </si>
  <si>
    <t>No. De informes presentados al Ministerio de Educación Nacional, de la ejecución realizada por los establecimientos educativos por vigencia.</t>
  </si>
  <si>
    <t>30 DE JUNIO Y DICIEMBRE 30 DE 2013</t>
  </si>
  <si>
    <t xml:space="preserve">No de Establecimientos Educativos con  Apoyados  y asistencia Tecnica implementada / total de establecimientos Educativos del Departamento  </t>
  </si>
  <si>
    <t>Apoyar  y brindar asistencia técnica al 100% de los establecimientos educativos del departamento en la realización de la audiencia pública de Rendición de Cuentas ante la comunidad educativa.</t>
  </si>
  <si>
    <t>Brindar asistencia tecnica a los establecimientos educativos en cuanto a la realización de la audiencia pública de Rendición de Cuentas ante la comunidad educativa.</t>
  </si>
  <si>
    <t>No. De establecimientos educativos asistidos y asesorados en cuanto a realización de la audiencia pública de Rendición de Cuentas ante la comunidad educativa.</t>
  </si>
  <si>
    <t xml:space="preserve">TRANFERENCIAS DE LA NACION </t>
  </si>
  <si>
    <t xml:space="preserve">DICIEMBRE 14 DE 2013 </t>
  </si>
  <si>
    <t>No de Fondos De sevircios educativos implementando la estrategia de Presupuesto Participativo</t>
  </si>
  <si>
    <t>Garantizar que el 50% de los Fondos de servicios educativos implementen la estrategia de presupuestos participativos en la programación, ejecución y control de los recursos.</t>
  </si>
  <si>
    <t>Implementar la estrategia de presupuestos participativos en la programación, ejecución y control de los recursos, en los establecimientos educativos</t>
  </si>
  <si>
    <t>No. De establecimientos educativos implementando la estrategia de presupuestos participativos en la programación, ejecución y control de los recursos/ No. Total de establecimientos educativos *100</t>
  </si>
  <si>
    <t>APOYO PEDAGOGICO A NIÑOS CON NECESIDADES EDUCATIVAS ESPECIALES (NEE).</t>
  </si>
  <si>
    <t>Estructurar procesos educativos que atiendan tanto a la diferencia, como a las potencialidades o limitaciones de los alumnos,</t>
  </si>
  <si>
    <t>Cantidad de profesionales Especializados suministrados para la formanción de niños con Necesidades educativas Especiales</t>
  </si>
  <si>
    <t>DIS</t>
  </si>
  <si>
    <t>    Apoyo pedagógico con 200 profesionales especializados para la  formación de niños con Necesidades Educativas Especiales en didácticas flexibles (NEE).</t>
  </si>
  <si>
    <t>Realizar apoyo pedagogico a niños con Necesidades Educativas Especiales en didácticas flexibles (NEE).</t>
  </si>
  <si>
    <t>No. De profesionales brindando apoyo  para la formación de niños con Necesidades Educativas Especiales en didácticas flexibles (NEE).</t>
  </si>
  <si>
    <t>UNIDAD DE COBERTURA</t>
  </si>
  <si>
    <t>No de dotaciones de Canastas de  Material Didactivo entregadas</t>
  </si>
  <si>
    <t xml:space="preserve"> 300 canastas de material didáctico  pertinentes con la modalidad entregados.  </t>
  </si>
  <si>
    <t xml:space="preserve">Entregar canastas de material didactico </t>
  </si>
  <si>
    <t>No. De canastas entregadas para apoyar la enseñanza de niños con necesidades educativas especiales</t>
  </si>
  <si>
    <t xml:space="preserve">No de niños, niñas y jovenes atendidos con Necesidades Educativas Especiales </t>
  </si>
  <si>
    <t>3.500 niños, niñas y jóvenes con Necesidades Educativas Especiales atendidos.</t>
  </si>
  <si>
    <t>Atender a niños con necesidades educativas especiales</t>
  </si>
  <si>
    <t>No. De niños con necesidades educativas especiales atendidas</t>
  </si>
  <si>
    <t>EDUCACIÓN DE CALIDAD PARA LA PRIMERA INFANCIA EN EL MARCO DE UNA ATENCIÓN INTEGRAL</t>
  </si>
  <si>
    <t>Orientar esfuerzos para mejorar la calidad de vida de los niños y niñas menores de 6 años, asumiendo el proceso de la educación inicial en la primera infancia.</t>
  </si>
  <si>
    <t xml:space="preserve">No de jornadas de divulgaciòn y socialización a la comunidad Educativa Sobre Politica de la Primera Infancia realizadas </t>
  </si>
  <si>
    <t>NIA - JUV</t>
  </si>
  <si>
    <t xml:space="preserve"> Realizar 4 jornadas de divulgación  y socialización a la comunidad educativa sobre la política  de la primera infancia.</t>
  </si>
  <si>
    <t>Realizar jornadas de socializacion a la comunidad educativa sobre la política  de la primera infancia.</t>
  </si>
  <si>
    <t>No. De jornadas de socializacion realizadas a la comunidad educativa sobre la política  de la primera infancia.</t>
  </si>
  <si>
    <t>UNIDAD DE COBERTURA -UNIDAD DE CALIDAD</t>
  </si>
  <si>
    <t xml:space="preserve">No de Docentes capacitados en los Lineamientos Pedagogícos y curriculares para al Educación Inicial </t>
  </si>
  <si>
    <t>Capacitar y/o formar  a  600 docentes en la temática referida a los lineamientos pedagógicos y curriculares para la Educación Inicial.</t>
  </si>
  <si>
    <t>Formar docente en la  política  de la primera infancia.</t>
  </si>
  <si>
    <t>No. De docentes formados en politica de primera infancia</t>
  </si>
  <si>
    <t xml:space="preserve">No de Canastas educativas entregadas  para atender a los niños y niñas hasta los 6 años de edad entregadas </t>
  </si>
  <si>
    <t xml:space="preserve"> 600 canastas educativas entregadas para atender a  niños y niñas  hasta los 6 años de edad. </t>
  </si>
  <si>
    <t xml:space="preserve">Entregar canastas de material didactico s entregadas para atender a  niños y niñas  hasta los 6 años de edad.  </t>
  </si>
  <si>
    <t xml:space="preserve">No. De canastas educativas entregadas para atender a  niños y niñas  hasta los 6 años de edad. </t>
  </si>
  <si>
    <t>ESTRATEGIAS PEDAGÓGICAS FLEXIBLES DIRIGIDAS A GRUPOS CON MAYORES DESVENTAJAS Y EN SITUACIÓN DE VULNERABILIDAD</t>
  </si>
  <si>
    <t>Generar los mecanismos necesarios para que, reconociendo sus especificidades, se le brinde a los grupos con mayores desventajas y en situación de vulnerabilidad las oportunidad de acceder, permanecer y promocionarse en condiciones apropiadas de calidad, pertinencia, eficiencia y equidad.</t>
  </si>
  <si>
    <t xml:space="preserve">No de Jornadas de Socialización con la Comunidad educativa </t>
  </si>
  <si>
    <t>OTROS</t>
  </si>
  <si>
    <t>3 jornadas de socialización con la comunidad educativa realizadas.</t>
  </si>
  <si>
    <t>Realizar  jormadas de socializacion con la comunidad educativa</t>
  </si>
  <si>
    <t xml:space="preserve">No. De jornadas de socializacion realizadas a la comunidad </t>
  </si>
  <si>
    <t>No. De estudiantes atendidos en sedes educativas que inicien con la modalidad de metodologias flexibles</t>
  </si>
  <si>
    <t>1500 estudiantes atendidos en sedes educativas que inicien con la modalidad de metodologias flexibles</t>
  </si>
  <si>
    <t>Atender estudiantes  en sedes educativas que inicien con la modalidad de Escuela Nueva</t>
  </si>
  <si>
    <t>NO. De estudiantes atendidos</t>
  </si>
  <si>
    <t>MEN</t>
  </si>
  <si>
    <t>Diciembre 14 de 2013</t>
  </si>
  <si>
    <t>Unidad de Cobertura</t>
  </si>
  <si>
    <t>Atender estudiante en sedes educativas que inicien con la modalidad de Posprimaria</t>
  </si>
  <si>
    <t>Atender estudiante en sedes educativas que inicien con la modalidad de MEMA (Modelo Educativo Media Academica)</t>
  </si>
  <si>
    <t>Diciembre 14 de 2014</t>
  </si>
  <si>
    <t>Atender estudiante en sedes educativas que inicien con la modalidad de Aceleración del Aprendizaje</t>
  </si>
  <si>
    <t>Diciembre 14 de 2015</t>
  </si>
  <si>
    <t>Atender estudiante en sedes educativas que inicien con la modalidad de  Proyectos Pedagogicos Productivos</t>
  </si>
  <si>
    <t>Atender estudiante en sedes educativas que inicien con la modalidad de MTICs</t>
  </si>
  <si>
    <t>CUPOS ESCOLARES CONTRATADOS CON ENTIDADES PARTICULARES PARA ATENDER POBLACIÓN VULNERABLE</t>
  </si>
  <si>
    <t>Garantizar el servicio educativo implementando la modalidad de la administración y contratación del servicio educativo para lograr que los niños, niñas y jóvenes del departamento puedan realizar su derecho a la educación en razón a que la actual planta docente de Bolívar es insuficiente para lograr ese propósito</t>
  </si>
  <si>
    <t xml:space="preserve">No de estudios de insuficiencien realizados </t>
  </si>
  <si>
    <t>4 estudios de  insuficiencia realizados.</t>
  </si>
  <si>
    <t xml:space="preserve">Realizar estudio de insuficiencia </t>
  </si>
  <si>
    <t>No. De estudios de insuficiencia realizados</t>
  </si>
  <si>
    <t xml:space="preserve">No de estudiantes atendidos por  operadores privados </t>
  </si>
  <si>
    <t>25.000 estudiantes atendidos mediante Contratación  con operadores privados, inscritos en el Banco de Oferentes, Cada año.</t>
  </si>
  <si>
    <t>Atender a niños mediante la Contratación  con operadores privados, inscritos en el Banco de Oferentes, Cada año.</t>
  </si>
  <si>
    <t>No. De niños  atendidos mediante Contratación  con operadores privados, inscritos en el Banco de Oferentes, Cada año.</t>
  </si>
  <si>
    <t>DICIEMRE 14 DE 2013</t>
  </si>
  <si>
    <t>% de Desercion obtenido por año</t>
  </si>
  <si>
    <t>7.8%</t>
  </si>
  <si>
    <t>DISEÑO DE ESTRATEGIAS DE TRANSPORTE, ALIMENTACION ESCOLAR Y OTRAS</t>
  </si>
  <si>
    <t>Establecer una coordinación interinstitucional con las entidades responsables de los distintos sectores involucrados, para procurar establecer un plan de contingencia, seguimiento y evaluación permanente en el desarrollo de las estrategias de transporte, alimentación y gestión del riesgo escolar orientadas a la permanencia de los estudiantes en el sistema educativo.</t>
  </si>
  <si>
    <t>No de convenios  Interinstitucionales realizados con los Municipios no certificados  para transporte escolar / No de Municipios no certificados.</t>
  </si>
  <si>
    <t xml:space="preserve">Suscripción de convenios interinstitucionales con los 44 Municipios no certificados en la estrategia de transporte escolar. </t>
  </si>
  <si>
    <t xml:space="preserve">Suscribir convenios con los municipios </t>
  </si>
  <si>
    <t>No. De municipios con convenios suscritos para implementar estrategia de Transporte escolar</t>
  </si>
  <si>
    <t>No de  convenios interinstitucionales  realizados  Municipios no certificados en la estrategia de alimentación escolar/ No de Municipios no certificados.</t>
  </si>
  <si>
    <t>Suscripción de convenios interinstitucionales con los 44 Municipios no certificados en la estrategia de alimentación escolar.</t>
  </si>
  <si>
    <t>No. De municipios con convenios suscritos para implementar estrategia de Alimentación  escolar</t>
  </si>
  <si>
    <t>No de convenios interinstitucionales con Municipios no certificados,  en la estrategia de Gestión del Riesgo escolar./ No de Municipios no certificados</t>
  </si>
  <si>
    <t>Concurrir mediante la suscripción de convenios interinstitucionales con los 44 Municipios no certificados en la estrategia de Gestión del Riesgo escolar.</t>
  </si>
  <si>
    <t>Establecimientos educativos focalizando acciones para aplicar la gestion del riesgo escolar y emergencias educativas</t>
  </si>
  <si>
    <t>No. De establecimientos educativos focalizando acciones para aplicar gestion del riesgo escolar</t>
  </si>
  <si>
    <t>Diciembre 3</t>
  </si>
  <si>
    <t>Unidad de Calidad Educativa</t>
  </si>
  <si>
    <t>Docentes y directivos capacitados sobre la gestion del riesgo esoclar y emergencias educativas</t>
  </si>
  <si>
    <t>No. De Docentes y directivos capacitados sobre la gestion del riesgo esoclar y emergencias educativas</t>
  </si>
  <si>
    <t>Realizar Convenios interinstitucionales con los municipios</t>
  </si>
  <si>
    <t>No. De  municipios con convenios interinstitucionales con el tema de Gestion del riesgo escolar y emergencias educativas</t>
  </si>
  <si>
    <t>MÁS Y MEJORES ESPACIOS PARA ATENDER LA POBLACIÓN ESTUDIANTIL</t>
  </si>
  <si>
    <t>Ampliar, mantener y mejorar la infraestructura y la dotación educativa existente, con base en un plan de Infraestructura educativa, que nos permita contar con espacios pedagógicos, mobiliarios y materiales educativos adecuados a las necesidades regionales</t>
  </si>
  <si>
    <t xml:space="preserve">Plan de infraestructura educativa departamental formulado </t>
  </si>
  <si>
    <t>un (1)  Plan de Infraestructura educativa departamental formulado.</t>
  </si>
  <si>
    <t xml:space="preserve">Formular plan de infraestructura educativa departamental </t>
  </si>
  <si>
    <t>No. De planes de infraestructura formulados</t>
  </si>
  <si>
    <t>NOVIEMBRE 30 DE 2013</t>
  </si>
  <si>
    <t>% de avance de las obras de construcción de Aulas Escolares, Unidades sanitarias, Talleres Laboratorios etc.</t>
  </si>
  <si>
    <t xml:space="preserve"> 280 Espacios pedagógicos (Aulas escolares, Unidades sanitarias, talleres laboratorios etc.)  construidos y dotados </t>
  </si>
  <si>
    <t>Construir aulas esoclares</t>
  </si>
  <si>
    <t>No. De aulas escolares construidas</t>
  </si>
  <si>
    <t>MEN -LEY 21</t>
  </si>
  <si>
    <t xml:space="preserve">Construir laboratios </t>
  </si>
  <si>
    <t>No. De Laboratorios construidos</t>
  </si>
  <si>
    <t>Construir Unidades Sanitarias</t>
  </si>
  <si>
    <t>No. De Unidades Sanitarias construidas</t>
  </si>
  <si>
    <t xml:space="preserve">No de dotaciones de materiales, equipos y medios pegadógicos entregados </t>
  </si>
  <si>
    <t>Dotación de Materiales, equipos y medios pedagógicos en los 223 establecimientos educativos.</t>
  </si>
  <si>
    <t xml:space="preserve">Realizar dotacion de  Materiales, equipos y medios pedagógicos en los 223 establecimientos educativos. </t>
  </si>
  <si>
    <t>No. De establecimientos educativos dotados de Materiales, equipos y medios pedagógicos.</t>
  </si>
  <si>
    <t>REGALIAS DIRECTAS</t>
  </si>
  <si>
    <t xml:space="preserve">% avance de diseño o Construccón del Megacolegios </t>
  </si>
  <si>
    <t>Diseño y construcción de 2 Megacolegios.</t>
  </si>
  <si>
    <t>Realizar diseño y construcción de Megacolegios</t>
  </si>
  <si>
    <t>No. De Megacolegios diseñados y construidos</t>
  </si>
  <si>
    <t xml:space="preserve">% de Analfabetismo obtenido por año </t>
  </si>
  <si>
    <t>Tasa de Analfabetismo total 17%; Por Grupos de Edad ( de 15 a 24 años 8,3%); de 25 a 44 años 16,5%); ( de 45 y mas años 41,2%)</t>
  </si>
  <si>
    <t>Tasa de Analfabetismo Global (12%), Tasa de Analfabetismo 15 a 24 años al 5%</t>
  </si>
  <si>
    <t>ALFABETIZAR Y PROMOVER LA EDUCACION FORMAL DE JÓVENES Y ADULTOS</t>
  </si>
  <si>
    <t>Mejorar las condiciones de vida de las personas que, por algún motivo, no han tenido acceso al sistema educativo. Se busca su inclusión en la vida económica, política y social, y el fortalecimiento de su desarrollo personal y comunitario.</t>
  </si>
  <si>
    <t xml:space="preserve">No de adultos con acceso y permanencia en el sistema educativo </t>
  </si>
  <si>
    <t>20,000 adultos con metodologías flexibles que garanticen  el acceso y la permanencia de la población adulta iletrada al sistema educativo oficial</t>
  </si>
  <si>
    <t>Atender adultos  con metodologias flexibles</t>
  </si>
  <si>
    <t>No. De jovenes y adultos atendidos con metodologias flexibles</t>
  </si>
  <si>
    <t xml:space="preserve">No de adultos matriculados </t>
  </si>
  <si>
    <t xml:space="preserve">4.500 adultos matriculados para la alfabetización y la Educación formal  en el sector oficial   </t>
  </si>
  <si>
    <t xml:space="preserve">Alfabetizar adultos matriculados en Educación formal   </t>
  </si>
  <si>
    <t>No. De adultos matriculados para la alfabetización y la Educación formal atendidos</t>
  </si>
  <si>
    <t>No de Asesorias anuales</t>
  </si>
  <si>
    <t>12 asesorías de seguimiento y evaluación (3 anuales)  a la Educación Formal, a la alfabetización de Jóvenes y Adultos a los establecimientos educativos que atienden población adulta.</t>
  </si>
  <si>
    <t xml:space="preserve">Realizar asesorías de seguimiento y evaluación (3 anuales)  a la Educación Formal, a la alfabetización de Jóvenes y Adultos </t>
  </si>
  <si>
    <t xml:space="preserve">No. De asesorias realizadas a la alfabetización de Jóvenes y Adultos </t>
  </si>
  <si>
    <t>No de Docentes capacitados en metodologias flexibles para atender a Población adulta</t>
  </si>
  <si>
    <t xml:space="preserve"> 1.500 docentes capacitados  que atiendan población adulta en las metodologías flexibles.</t>
  </si>
  <si>
    <t>Capacitar a Docentes tes capacitados  que atiendan población adulta en las metodologías flexibles.</t>
  </si>
  <si>
    <t xml:space="preserve">No. De docentes que atiendan población adulta en las metodologías flexibles capacitados  </t>
  </si>
  <si>
    <t>CALIDAD EDUCATIVA</t>
  </si>
  <si>
    <t>9,2,3</t>
  </si>
  <si>
    <t>PUNTAJES  PRUEBAS ICFES (SABER 11) OBTENIDO POR CATEGORIAS Y AREAS</t>
  </si>
  <si>
    <t>POR CATEGORIA:     BAJO LOGRO       (83.26%) RANGO ALTO (3.43%) MEDIO (13.30%) Y RESULTADOS  POR AREA:             BIOLOGIA (42.62) SOCIALES (41.25)    FILOSOFIA (36.65)       FISICA (42.93)         LENGUAJE (42.14)         MATEMATICA (43.01)  QUIMICA (43.72)</t>
  </si>
  <si>
    <t>POR CATEGORIAS ASI:     BAJO LOGRO       (80%); RANGO ALTO (5%) y  MEDIO (15%) Y RESULTADOS  POR AREA:                                   BIOLOGIA (45.28) SOCIALES (44.32)    FILOSOFIA (39.97)       FISICA (44.33)         LENGUAJE (46.03)         MATEMATICA(45.99)  QUIMICA (44.84)</t>
  </si>
  <si>
    <t>MEJORAR EL DESEMPEÑO ACADEMICO DE LOS ESTUDIANTES A NIVEL INTERNO Y EN PRUEBA SABER</t>
  </si>
  <si>
    <t>Implementar estrategias apropiadas para el mejor desempeño de los alumnos de los establecimientos educativos oficiales del departamento de Bolívar</t>
  </si>
  <si>
    <t>No de Docentes capacitados en competencias y componentes generales y especificos</t>
  </si>
  <si>
    <t>2.432 docentes capacitados en competencias y componentes generales y específicos.</t>
  </si>
  <si>
    <t>Capacitar a docentes en   en competencias y componentes generales y específicos</t>
  </si>
  <si>
    <t>No de docentes capacitados en  en competencias y componentes generales y específicos</t>
  </si>
  <si>
    <t>UNIDAD DE CALIDAD</t>
  </si>
  <si>
    <t xml:space="preserve">No de Kits de guias para pruebas de saber para docentes </t>
  </si>
  <si>
    <t xml:space="preserve"> 2.432 kits de guias para pruebas del saber para  docentes y directivos</t>
  </si>
  <si>
    <t>Entregar kits de guias para pruebas del saber para  docentes y directivos</t>
  </si>
  <si>
    <t>No. De  kits de guias para pruebas del saber para  docentes y directivos entregados</t>
  </si>
  <si>
    <t>No de pruebas aplicadas por establecimiento educativos</t>
  </si>
  <si>
    <t xml:space="preserve"> 2 pruebas aplicadas por establecimiento educativo, incluyendo análisis comparativo y entrega de resultados</t>
  </si>
  <si>
    <t>Aplicar pruebas por establecimiento educativo, incluyendo análisis comparativo y entrega de resultados</t>
  </si>
  <si>
    <t>No. De pruebas aplicadas a  establecimientos educativos, incluyendo análisis comparativo y entrega de resultados</t>
  </si>
  <si>
    <t>No de  establecimientos educativos visitados por parte de la Secretaría de Educación para verificar implementación de la dotación y capacitación recibida</t>
  </si>
  <si>
    <t>223 establecimientos educativos visitados por parte de la Secretaría de Educación para verificar implementación de la dotación y capacitación recibida</t>
  </si>
  <si>
    <t>Relizar visitas a establecimientos educativos  para verificar implementación de la dotación y capacitación recibida</t>
  </si>
  <si>
    <t>No. De Visitas realizadas  a establecimientos educativos  para verificar implementación de la dotación y capacitación recibida</t>
  </si>
  <si>
    <t xml:space="preserve">No de tutoles apoyados en el marco del programa " Transformación d ela calidad" </t>
  </si>
  <si>
    <t>60 tutores apoyados en el marco del programa “Transformación de la Calidad”</t>
  </si>
  <si>
    <t>Apoyar a Tutores en el marco del programa “Transformación de la Calidad”</t>
  </si>
  <si>
    <t>No. De tutores apoyados en en el marco del programa “Transformación de la Calidad”</t>
  </si>
  <si>
    <t>PROYECTO DE EDUCACION RURAL</t>
  </si>
  <si>
    <t>Fortalecer la educación de los Niños, niñas y jóvenes campesinos, conformando alianzas para mejorar la calidad educativa, garantizando el acceso y la permanencia de la Población rural, a través de la implementación de estrategias pedagógicas con modelos flexibles desde el preescolar hasta la Media en el departamento de Bolívar</t>
  </si>
  <si>
    <t>No de sedes educativas con experiencias significativas con modelos pedagógicos flexibles</t>
  </si>
  <si>
    <t>NIA</t>
  </si>
  <si>
    <t>260 sedes educativas con  Implementación de  experiencias significativas con modelos pedagógicos flexibles en el marco del Proyecto de Educación Rural.</t>
  </si>
  <si>
    <t>Implementar  en sedes educativas experiencias significativas con modelos pedagógicos flexibles en el marco del Proyecto de Educación Rural.</t>
  </si>
  <si>
    <t xml:space="preserve">No. De sedes educativas implementando experiencias significativas con modelos pedagógicos flexibles en el marco del Proyecto de Educación Rural. </t>
  </si>
  <si>
    <t>No.canastas educativas pertinentes con los modelos flexibles entregadas</t>
  </si>
  <si>
    <t>260 canastas educativas pertinentes con los modelos flexibles entregadas</t>
  </si>
  <si>
    <t>Realizar dotacion de canastas educativas pertinentes con los modelos flexibles entregadas</t>
  </si>
  <si>
    <t xml:space="preserve">No. De canastas educativas pertinentes con los modelos flexibles entregadas. </t>
  </si>
  <si>
    <t>No. De docentes capacitados en el manejo de Metodologias flexibles</t>
  </si>
  <si>
    <t>500 docentes capacitados en el manejo de Metodologias flexibles</t>
  </si>
  <si>
    <t>Capacitar a docentes  en el manejo de Metodologias flexibles</t>
  </si>
  <si>
    <t>No. De doentes capacitados en  el manejo de Metodologias flexibles</t>
  </si>
  <si>
    <t>No. De sedes educativas rurales implementado proyectos pedagogicos productivos</t>
  </si>
  <si>
    <t>60 sedes educativas rurales implementado proyectos pedagogicos productivos</t>
  </si>
  <si>
    <t>Implementar en la sedes educativas rurales los proyectos pedagogicos productivos</t>
  </si>
  <si>
    <t xml:space="preserve">No. De sedes educativas implementando proyectos pedagogicos productivos </t>
  </si>
  <si>
    <t>No. De sedes educativas rural beneficiadas con dotacion de infraestructura tecnologica y conectividad</t>
  </si>
  <si>
    <t>30 sedes educativas rural beneficiadas con dotacion de infraestructura tecnologica y conectividad</t>
  </si>
  <si>
    <t xml:space="preserve">Dotar de infraestructura tecnologica y conectividad a las sedes educativas rurales </t>
  </si>
  <si>
    <t xml:space="preserve">No. De sedes educativas rurales dotadas con infraestructura tecnologica y conectividad </t>
  </si>
  <si>
    <t>ASISTENCIA TECNICA Y ACOMPAÑAMIENTO A LOS PROCESOS INSTITUCIONALES</t>
  </si>
  <si>
    <t>Acompañar los procesos y acciones de orientación y seguimiento de los planes, programas y proyectos académicos, administrativos y comunitarios que se desarrollen en los establecimientos educativos de los municipios no certificados del departamento de Bolívar.</t>
  </si>
  <si>
    <t>No de establecimientos educativos acompañados y asesorados en gestión pedagógica y en areas obligatorias y fundamentales/ No de establecimientos programados</t>
  </si>
  <si>
    <t>100% de los establecimientos educativos acompañados y asesorados en gestión pedagógica y en áreas obligatorias y fundamentales.</t>
  </si>
  <si>
    <t>Acompañar y asesorar a los establecimientos educativos   en gestión pedagógica y en áreas obligatorias y fundamentales.</t>
  </si>
  <si>
    <t>No. De asesorar a los establecimientos  asesorados  en gestión pedagógica y en áreas obligatorias y fundamentales.</t>
  </si>
  <si>
    <t xml:space="preserve">No de foros Eduactivos Departamentales Realizados </t>
  </si>
  <si>
    <t>4 Foros educativos Departamentales.</t>
  </si>
  <si>
    <t>Realizar Foro educativo departamental</t>
  </si>
  <si>
    <t>No. De Foros educativos departamentales realizados</t>
  </si>
  <si>
    <t xml:space="preserve">No de Olimpiadas Departamentales en Areas Obligatorias y Fundamentales realizadas </t>
  </si>
  <si>
    <t>4 Olimpiadas departamentales  en Áreas obligatorias y fundamentales.</t>
  </si>
  <si>
    <t>Realizar  Olimpiadas departamentales  en Áreas obligatorias y fundamentales.</t>
  </si>
  <si>
    <t>No. De  Olimpiadas departamentales  realizadas en Áreas obligatorias y fundamentales.</t>
  </si>
  <si>
    <t xml:space="preserve">No de docentes formados en Areas obligatorias y fundamentales  </t>
  </si>
  <si>
    <t>4500 docentes formados en Áreas obligatorias y Fundamentales.</t>
  </si>
  <si>
    <t>Docentes formados en Areas obligatorias y fundamentales</t>
  </si>
  <si>
    <t>No.  Establecimientos Educativos  en proyectos de semilleros de Investigación en el marco del programa ONDAS de COLCIENCIAS</t>
  </si>
  <si>
    <t>Involucrar a 223 Establecimientos Educativos  en proyectos de semilleros de Investigación en el marco del programa ONDAS de COLCIENCIAS.</t>
  </si>
  <si>
    <t>Involucrar a los establecimentos educativos en  proyectos de semilleros de Investigación en el marco del programa ONDAS de COLCIENCIAS.</t>
  </si>
  <si>
    <t>No. De establecimientos educativos involucrados en  proyectos de semilleros de Investigación en el marco del programa ONDAS de COLCIENCIAS.</t>
  </si>
  <si>
    <t>PROYECTOS PEDAGOGICOS OBLIGATORIOS INSTITUCIONALES TRANSVERSALES Y  MANUALES DE CONVIVENCIAS INSTITUCIONALES</t>
  </si>
  <si>
    <t>Establecer la implementación de La Ley 1029 de 2.006, en relación con la obligatoriedad de la enseñanza de los temas transversales, en todos los establecimientos educativos oficiales y privados de la educación formal y en cada uno de sus niveles educativos</t>
  </si>
  <si>
    <t>No. de docentes capacitados en temas de Derechos de Infancia y adolescencia y proyectos transversales obligatorios</t>
  </si>
  <si>
    <t>1000 docentes capacitados en temas de Derechos de Infancia y adolescencia y proyectos transversales obligatorios</t>
  </si>
  <si>
    <t>Directivos docentes y docentes capacitados en temas de Derechos de Infancia y adolescencia y proyectos transversales obligatorios</t>
  </si>
  <si>
    <t>No. De docentes formados en  en temas de Derechos de Infancia y adolescencia y proyectos transversales obligatorios</t>
  </si>
  <si>
    <t>No.  de Establecimientos que promovieron espacios de reflexión, debates e intercambio de experiencias sobre los Manuales de Convivencia.</t>
  </si>
  <si>
    <t>223 Establecimientos promovieron espacios de reflexión, debates e intercambio de experiencias sobre los Manuales de Convivencia.</t>
  </si>
  <si>
    <t>Establecimentos educativos promoviendo espacios de reflexión sobre los Manuales de Convivencia</t>
  </si>
  <si>
    <t>No. De establecimientos educativos promoviendo espacios de reflexión sobre los Manuales de Convivencia</t>
  </si>
  <si>
    <t xml:space="preserve">No.  de Establecimientos educativos que incluyeron en sus curriculos y planes el fomento y aplicación de los programas transversales educativos </t>
  </si>
  <si>
    <t xml:space="preserve">223 Establecimientos educativos incluyeron en sus curriculos y planes el fomento y aplicación de los programas transversales educativos </t>
  </si>
  <si>
    <t>Establecimientos incluyendo en sus curriculos y planes, las aplicación de los programas transversales</t>
  </si>
  <si>
    <t>No. De establecimientos educativos inclueyndo en sus curriculos y planes, la aplicación de los programas transversales</t>
  </si>
  <si>
    <t xml:space="preserve">No. de establecimientos con redes de aprendizajes y sociales de docentes </t>
  </si>
  <si>
    <t xml:space="preserve">223 de establecimientos con redes sociales de aprendizajes de docentes </t>
  </si>
  <si>
    <t>Implementar  redes sociales de aprendizajes de docentes en los establecimientos educativos</t>
  </si>
  <si>
    <t xml:space="preserve">No. De establecimientos educativos con  redes sociales de aprendizajes de docentes implementadas </t>
  </si>
  <si>
    <t>No. De establecimientos educativos beneficiados e implementando el Plan de Lectura y Escritura</t>
  </si>
  <si>
    <t>PLAN DEPARTAMENTAL  DE LECTURA Y ESCRITURA</t>
  </si>
  <si>
    <t>Lograr que los establecimientos educativos oficiales Bolivarenses, incorporen la lectura y la escritura a su vida cotidiana, lean y escriban más, lean y escriban mejor y lo disfruten.</t>
  </si>
  <si>
    <t>No de establecimientos educativo en que se realizaron jornadas de promoción y divulgación a la lectura y la escritura</t>
  </si>
  <si>
    <t xml:space="preserve">AFR - DES -DIS - JUV - NIA - TER </t>
  </si>
  <si>
    <t xml:space="preserve">223 establecimientos Educativos en que se realizaron Jornadas de promoción y divulgación por el gusto a la lectura y la Escritura en </t>
  </si>
  <si>
    <t xml:space="preserve">Realizar jornadas de promoción y divulgación por el gusto a la lectura y la Escritura en los  establecimientos Educativos </t>
  </si>
  <si>
    <t>No. De establecimientos Educativos realizando  jornadas de promoción y divulgación por el gusto a la lectura y la Escritura</t>
  </si>
  <si>
    <t>No de establecimientos educativos con orientación para promover la participación de la familia en el proceso de foamción de lectores y escritores</t>
  </si>
  <si>
    <t>223 establecimientos educativos orientados  para que promuevan la participación de la familia en el proceso de formación de lectores y escritores.</t>
  </si>
  <si>
    <t xml:space="preserve">Promover la participación de la familia en el proceso de formación de lectores y escritore en los 223 establecimientos educativos </t>
  </si>
  <si>
    <t xml:space="preserve">No. De establecimientos educativos promoviendo la participación de la familia en el proceso de formación de lectores y escritores. </t>
  </si>
  <si>
    <t>No de establecimientos educativos dotados con textos para las bibliotecas escolares y bibliobanco de aulas</t>
  </si>
  <si>
    <t xml:space="preserve"> 223 establecimientos educativos dotados con textos para  las Bibliotecas escolares y Bibliobancos de Aulas.</t>
  </si>
  <si>
    <t>Dotar a los establecimientos educativos  con textos para  las Bibliotecas escolares y Bibliobancos de Aulas.</t>
  </si>
  <si>
    <t xml:space="preserve">No. De establecimientos educativos dotados con  textos para  las Bibliotecas escolares y Bibliobancos de Aulas. </t>
  </si>
  <si>
    <t xml:space="preserve">No. De docentes de Ingles ascendiendo en el nivel de conocimiento del Idioma /No. Total de docentes de Ingles </t>
  </si>
  <si>
    <t xml:space="preserve">ESTRATEGIA DEPARTAMENTAL DE BILINGUISMO </t>
  </si>
  <si>
    <t>Fortalecer el aprendizaje del idioma inglés en los docentes y estudiantes del departamento, para que sean competitivos laboralmente y se puedan comunicar en un nivel aceptable dentro de la economía global y en la parte cultural.</t>
  </si>
  <si>
    <t>No de pruebas realiazadas para determinar el nivel de conocimiento de los docente de acuerdo con el Marco Común europeo de referencia (MCER)</t>
  </si>
  <si>
    <t>una ( 1)  Prueba Diagnóstica realizada  para determinar el nivel de conocimiento de los docentes de acuerdo con el Marco Común Europeo de Referencia (MCER).</t>
  </si>
  <si>
    <t>Realizar prueba diagnostica para determinar el nivel de conocimiento de los docentes de acuerdo con el Marco Común Europeo de Referencia (MCER).</t>
  </si>
  <si>
    <t>No. De pruebas realizadas para determinar el nivel de conocimiento de los docentes de acuerdo con el Marco Común Europeo de Referencia (MCER).</t>
  </si>
  <si>
    <t>Noviembre 18 de 2013</t>
  </si>
  <si>
    <t xml:space="preserve">No de docentes capacitados en talleres de desarrollo profesional de ingles y frances en los niveles de preescolar, basica y media. </t>
  </si>
  <si>
    <t xml:space="preserve">150 docentes capacitados en talleres de desarrollo profesional de ingles y frances en los niveles de preescolar, basica y media. </t>
  </si>
  <si>
    <t>Capacitación a Dcoentes de Ingles y Frances</t>
  </si>
  <si>
    <t xml:space="preserve">No. De docentes capacitados en Ingles y Frances </t>
  </si>
  <si>
    <t>Octubre 26 de 2013</t>
  </si>
  <si>
    <t>No. De docentes y estudiantes aplicando estrategias virtuales complementarias del idioma Ingles</t>
  </si>
  <si>
    <t>300 docentes y estudiantes aplicando estrategias virtuales complementarias del idioma Ingles</t>
  </si>
  <si>
    <t>Docentes y alumnos trabajando con estrategias virtuales (plataforma SENA) complementarias al idioma Ingles</t>
  </si>
  <si>
    <t>No. De docentes aplicando estrategias virtuales complementarias al Idioma Ingles</t>
  </si>
  <si>
    <t>MEN - SENA</t>
  </si>
  <si>
    <t>Noviembre 14 de 2013</t>
  </si>
  <si>
    <t xml:space="preserve">No. de establecimientos educativos aplicando proyectos que involucren las TIC en el aula de clase / No. Total de establecimientos educativos </t>
  </si>
  <si>
    <t>USO DE TECNOLOGIAS DE INFORMACION Y COMUNICACIÓN (TIC)</t>
  </si>
  <si>
    <t>Mejorar la competitividad en el sector educativo, mediante la aplicación y el uso de las tecnologías de la información y la comunicación, unido a los procesos de investigación tecnológica aplicada, que permitan a los docentes y estudiantes adaptar a sus prácticas pedagógicas y a los procesos de gestión de los establecimientos educativos.</t>
  </si>
  <si>
    <t>No de Diseños de Plan de apoyos al mejoramiento del Departamento en MTIC</t>
  </si>
  <si>
    <t xml:space="preserve"> 1 Plan de Apoyo al Mejoramiento del Departamental en MTIC diseñado.</t>
  </si>
  <si>
    <t xml:space="preserve">Diseñar Plan de Apoyo al Mejoramiento en MTIC </t>
  </si>
  <si>
    <t>Plan de Apoyo al Mejoramiento en MTIC diseñado</t>
  </si>
  <si>
    <t>30 de diciembre de 2013</t>
  </si>
  <si>
    <t>No de docentes formados en apropiación personal y profesional del TIC</t>
  </si>
  <si>
    <t xml:space="preserve">5.500 docentes Formados en apropiación personal y profesional de TIC </t>
  </si>
  <si>
    <t>Formar doentes en Ofimatica Básica y avanzada</t>
  </si>
  <si>
    <t>No. De docentes formados en Oficmatica basica y Avanzada</t>
  </si>
  <si>
    <t>29 de Noviembre</t>
  </si>
  <si>
    <t>No de directivos de los establecimientos educativos formados en tematicas y SIGCE</t>
  </si>
  <si>
    <t xml:space="preserve"> 223 Establecimientos  Educativos formados en TEMATICAS  y SIGCE.</t>
  </si>
  <si>
    <t>Realizar talleres de formación en Tematica y Sigse (Por Establecimiento Educativo)</t>
  </si>
  <si>
    <t xml:space="preserve">No. De talleres realizados </t>
  </si>
  <si>
    <t>No de Bancos de experiencias significativas en funcionamiento y producción de contenidos educativos digitales</t>
  </si>
  <si>
    <t>1 Banco de Experiencias significativas en funcionamiento y producción de contenidos educativos digitales.</t>
  </si>
  <si>
    <t>Implementar Banco de experiencias significativa en Contenidos digitales</t>
  </si>
  <si>
    <t>No. De bancos de experiencias significativas creado e implementado</t>
  </si>
  <si>
    <t xml:space="preserve">No de Establecimientos educativos dotados de infraestructura técnologica y conectividad </t>
  </si>
  <si>
    <t xml:space="preserve"> 223 Establecimientos educativo dotados de Infraestructura tecnológica y conectividad , incluyendo las salas de profesores. </t>
  </si>
  <si>
    <t>Dotar a establecimientos educativos de infraestructura tecnologica y  conectividad</t>
  </si>
  <si>
    <t>No. De establecimientos educativos dotados con infraestructura tecnologica y conectividad</t>
  </si>
  <si>
    <t>No de aulas virtuales docadas en la Secretaria de Eduacación</t>
  </si>
  <si>
    <t xml:space="preserve">Un (1) aula virtual dotada en la  Secretaria de educación, que cuente con todos los elementos tecnológicos, informáticos y de comunicaciones </t>
  </si>
  <si>
    <t xml:space="preserve">Dotar a la Secretaria de educación,  con aula  virtual que cuente con todos los elementos tecnológicos, informáticos y de comunicaciones </t>
  </si>
  <si>
    <t xml:space="preserve">No. De aulas virtuales entregadas a la secretaria de Educación departamental </t>
  </si>
  <si>
    <t>No de población Matriculada accediendo a internet / No de Población total de la población matriculada</t>
  </si>
  <si>
    <t>80% de la población matriculada accediendo a internet.</t>
  </si>
  <si>
    <t xml:space="preserve">Fortalecer la conectividad en los establecimientos educativos Oficiales </t>
  </si>
  <si>
    <t xml:space="preserve">No. De establecimientos educativos fortalecidos en conectividad </t>
  </si>
  <si>
    <t>No de alumnos por computador</t>
  </si>
  <si>
    <t>18 alumnos por computador.</t>
  </si>
  <si>
    <t>Dotar a los establecimientos educativos  con Computadores</t>
  </si>
  <si>
    <t xml:space="preserve">No. De establecimientos educativos dotados con computadores </t>
  </si>
  <si>
    <t xml:space="preserve">No. De municipios con oferta de educacion superior / No. Total de municipios no certificados </t>
  </si>
  <si>
    <t>EDUCACION MEDIA TECNICA ARTICULADA CON LOS NIVELES  TECNOLOGICO Y SUPERIOR</t>
  </si>
  <si>
    <t>Promover y desarrollar en los estudiantes del departamento, desde la Educación Media, los conocimientos y habilidades laborales asociados a la productividad y competitividad de la región.</t>
  </si>
  <si>
    <t xml:space="preserve">No de Instituciones educativas articuladas para que ofrezcan la media técnica con el nivel técnico profesional </t>
  </si>
  <si>
    <t xml:space="preserve">110 Instituciones educativas articuladas para  que ofrecen la media técnica con el nivel técnico profesional. </t>
  </si>
  <si>
    <t>Articular  Instituciones educativas   que ofrecen la media técnica con el nivel técnico profesional.</t>
  </si>
  <si>
    <t xml:space="preserve">No. De Instituciones educativas   articuladas </t>
  </si>
  <si>
    <t>No de instituciones educativas fortalecidas  en sus  currículos de formación por competencias y ciclos secuenciales y complementarios.</t>
  </si>
  <si>
    <t>110 establecimientos educativos fortalecidos en sus  currículos de formación por competencias y ciclos secuenciales y complementarios.</t>
  </si>
  <si>
    <t>Fortalecer a los establecimientros educativos en sus  currículos de formación por competencias y ciclos secuenciales y complementarios.</t>
  </si>
  <si>
    <t xml:space="preserve">No. De establecimientos educativos fortalecidos en  currículos de formación por competencias y ciclos secuenciales y complementarios. </t>
  </si>
  <si>
    <t xml:space="preserve">No de espacios pedagógicos técnicos dotados </t>
  </si>
  <si>
    <t xml:space="preserve">50  espacios pedagógicos técnicos en los Establecimientos Educativos dotados . </t>
  </si>
  <si>
    <t>Construir y dotar Galpones</t>
  </si>
  <si>
    <t xml:space="preserve">No. De Galpones construidos y dotados </t>
  </si>
  <si>
    <t>Construir y dotar Viveros</t>
  </si>
  <si>
    <t xml:space="preserve">No. De viveros construidos y dotados </t>
  </si>
  <si>
    <t xml:space="preserve">Construir y dotar estanques pisicolas </t>
  </si>
  <si>
    <t xml:space="preserve">No. De estanques pisicolas construidos y dotados </t>
  </si>
  <si>
    <t xml:space="preserve">Construir y dotar Aulas Taller </t>
  </si>
  <si>
    <t xml:space="preserve">No. De aulas talleres construidos y dotados </t>
  </si>
  <si>
    <t xml:space="preserve"> No de  docentes capcitados en tematicas relacionadas con educación técnica </t>
  </si>
  <si>
    <t xml:space="preserve"> 350 docentes capcitados en tematicas relacionadas con educación técnica </t>
  </si>
  <si>
    <t xml:space="preserve">Capacitar a docentes en  en tematicas relacionadas con educación técnica </t>
  </si>
  <si>
    <t xml:space="preserve">No. De docentes capacitados en tematicas relacionadas con educación técnica </t>
  </si>
  <si>
    <t>CERES – CENTROS REGIONALES DE EDUCACION SUPERIOR</t>
  </si>
  <si>
    <t>Ofrecer a la población del departamento de Bolívar, la posibilidad de acceder a una educación de calidad, con programas académicos pertinentes que respondan a las necesidades identificadas y que contribuyan al crecimiento personal y al desarrollo económico y social de la región.</t>
  </si>
  <si>
    <t xml:space="preserve">No de Centros regionales de educación superior - CERES Creados </t>
  </si>
  <si>
    <t>Quince (15)    Centros Regionales de Educación Superior – CERES creados, para el Departamento de Bolívar en sus diferentes Zonas de Desarrollo Económico y Social -ZODES.</t>
  </si>
  <si>
    <t>Municipios apoyados y asistidos en la tematica CERES</t>
  </si>
  <si>
    <t>No. De municipios asisitidos y apoyados en la tematica CERES</t>
  </si>
  <si>
    <t>Diciembre 30 de 2013</t>
  </si>
  <si>
    <t>Instituciones de Educacion superior apoyadas y asistidas en CERES</t>
  </si>
  <si>
    <t>No. De Instituciones de Educación Superior  apoyadas y asistidas en CERES</t>
  </si>
  <si>
    <t xml:space="preserve">Municipios con CERES  nuevos creados </t>
  </si>
  <si>
    <t>No. De municipios con CERES nuevo creado</t>
  </si>
  <si>
    <t xml:space="preserve">1, UNA SOCIEDAD EN ARMONIA PARA TODOS </t>
  </si>
  <si>
    <t>FOMENTO DEL DEPORTE</t>
  </si>
  <si>
    <t>ALTOS LOGROS Y LIDERAZGO DEPORTIVO</t>
  </si>
  <si>
    <t>No de que participantes en los  Juegos Nacionales  y deporte paralimpico 2012-2016</t>
  </si>
  <si>
    <t xml:space="preserve">Participación de Bolivar a Juegos Nals  con 350 deportistas </t>
  </si>
  <si>
    <t xml:space="preserve">1-Apoyo a la preparacion de los Deportistas de Altos Logros con mira a participar en los eventos de carácter Nacional e Internacional </t>
  </si>
  <si>
    <t xml:space="preserve">1-No de deportistas participantes por disciplinas deportivas en torneos nacionales e internacionales.2-No de entrenadores capacitados en el tema tactico y tecnico por  deportes.3) No de medallas y trofeos de los deportistas de Bolivar en fogueos nacionales e internacionales </t>
  </si>
  <si>
    <t>Subgerencia de deporte y recreacion de  Iderbol</t>
  </si>
  <si>
    <t xml:space="preserve">1% Contribución al Deporte  y Convenios con Coldeportes </t>
  </si>
  <si>
    <t>1-Construcción de 2 Coliseos Multipropositos  en los municipios de Arjona y Maganue.2-Construcción del Estadio  de Beisbol cabecera del municipio de Mahates.3-Adecuacion del Estadio del Corregimiento de Malagana.4-Construcción y Adecuación  del Gimanasio de Boxeo de San Basilio de Palenque.5-Construccción del Coliseo de Deportes en el Municipio de San Juan Nepomuceno.6-Construcción del Coliseo en el Municipio de Cicuco.7- Construcción de la Cancha Sintetica de Cahambacu.</t>
  </si>
  <si>
    <t>1-No de  visitas a  escenarios construidos en los municipios de Bolivar . 2-No de obras contratadas  por concepto de construcción y mejoramiento de escenarios deportivos</t>
  </si>
  <si>
    <t>Subgerencia de Infraestructura de iderbol</t>
  </si>
  <si>
    <t>60201100403 y 60201100404</t>
  </si>
  <si>
    <t xml:space="preserve">Estampilla Prodesarrollo, Convenios con el Departamento y Coldeportes </t>
  </si>
  <si>
    <t>1-Juegos Intercolegiados en las Fases Departamental , Regional y Nacional.2-Juegos Superate con el Deporte</t>
  </si>
  <si>
    <t>1-No de establecimientos educativos de bolivar que asisten a los juegos intercolegiados. 2-No de Municipios de Bolivar que participaran en los Juegos Superate.</t>
  </si>
  <si>
    <t>IVA Cedido de Licores y Convenios con Coldeportes</t>
  </si>
  <si>
    <t>DEPORTE SOCIAL COMUNITARIO</t>
  </si>
  <si>
    <t>6,3,2</t>
  </si>
  <si>
    <t>1-Juegos de Integracion Montemariano en eL Carmen de Bolivar . 2-Juegos de la Linea .</t>
  </si>
  <si>
    <t>1-No de Municipios que participaran en los Juegos de Integracion deportivas 2-No deportistas por disciplina deportiva procedente de Bolivar , en los juegos de integración.</t>
  </si>
  <si>
    <t xml:space="preserve">IVA Telefonia Movil  y Convenios con la Gobernacion de bolivar </t>
  </si>
  <si>
    <t>1-II Juegos de Integracion Bolivar -Antioquia. 2- Juegos de Integracion de la Linea  Bolivar -Atlantico.</t>
  </si>
  <si>
    <t>No deportistas por disciplina deportiva procedente de Bolivar , en los juegos de integración</t>
  </si>
  <si>
    <t xml:space="preserve">1%Contribucion al deporte </t>
  </si>
  <si>
    <t>HABITOS Y ESTILOS DE VIDA  SALUDABLE</t>
  </si>
  <si>
    <t>6,3,3</t>
  </si>
  <si>
    <t>1-Habitos y Estilos de Vida Saludable  en los Municipios de Bolivar</t>
  </si>
  <si>
    <t xml:space="preserve">1-No de municipios participantes en las jornadas de habitos y estilos de vida saludable  en  bolivar.2 No de pobladores de Bolivar que se vincularan al progrma de Por tu Salud Ponte Pila. </t>
  </si>
  <si>
    <t xml:space="preserve">1% de la Contribución al Deporte  y Convenios con Coldeportes </t>
  </si>
  <si>
    <t>1-Apoyo a la Capacitacion de la población de 12 municipos de Bolivar  en el tema de los habitos  y estilos de vida saludable dirigidos a la poblacion en discapacidad.2- Capacitación en Procesos de entrenamientos deportivos para persnas en situacion de discapcidad.</t>
  </si>
  <si>
    <t>1-No de Talleres dictados en los municipios de Bolivar en el tema de actividad fisica y sedentarismo  dirigido a  toda la poblacion  incluyendo discpacidad .</t>
  </si>
  <si>
    <t>Por Tu  salud Ponte Pilas en 20 Municipios del Departamento de Bolívar.</t>
  </si>
  <si>
    <t>1-No de  Personas de los municipios de Bolivar que asistitan a las jornadas de  Estilos y Habitos de vida saludable.</t>
  </si>
  <si>
    <t>S15</t>
  </si>
  <si>
    <t>UN DEPARTAMENTO CON INCLUSION PARA TODOS</t>
  </si>
  <si>
    <t>INCLUSION ETNICA PARA EL DESARROLLO</t>
  </si>
  <si>
    <t>6,1,7</t>
  </si>
  <si>
    <t>N° de instancia departamental para la inclusión de las comunidades étnica funcionando.</t>
  </si>
  <si>
    <t>La Gobernación de Bolívar, con un porcentaje étnico autoreconocido equivalente al 27,3% (500.644) de la población total, no tiene en funcionamiento la Consejería Departamental para las Comunidades Negras, Afrocolombianas, Raizales y Palenquera, como tampoco el Comité Interinstitucional de Concertación.</t>
  </si>
  <si>
    <t>Dos instancias departamentales de atención a la población étnica en funcionamiento de gestión y articulación con los entes municipales, departamentales, nacionales y de cooperación internacional</t>
  </si>
  <si>
    <t>Fortalecimiento Institucional</t>
  </si>
  <si>
    <t>Consejería Departamental para las Comunidades Negras, Afrocolombianas, Raizales y Palenquera funcionando</t>
  </si>
  <si>
    <t>AFR</t>
  </si>
  <si>
    <t xml:space="preserve">Una  Consejería Departamental para las Comunidades Negras, Afrocolombianas, Raizales y Palenquera Activavada y funcionando </t>
  </si>
  <si>
    <t>INTERIOR</t>
  </si>
  <si>
    <t>MIGUEL SALGADO</t>
  </si>
  <si>
    <t xml:space="preserve"> Comité Interinstitucional de Concertación en funcionamiento.</t>
  </si>
  <si>
    <t>Un Comité Interinstitucional de Concertación funcionando,  en cumplimiento de la Ordenanza N° 07/2002 y el Decreto 241 de 2009</t>
  </si>
  <si>
    <t>N° de línea de base elaborada</t>
  </si>
  <si>
    <t>No existe un diagnóstico actualizado sobre las comunidades étnicas, que refleje la realidad social, económica, político-organizativa y cultural.</t>
  </si>
  <si>
    <t>Una línea de base sobre las comunidades étnicas del departamento de Bolívar elaborada.</t>
  </si>
  <si>
    <t>Producción de Conocimiento Étnico y Poblacional</t>
  </si>
  <si>
    <t>Indicador: N° de estudio de caracterización y mapeo realizado</t>
  </si>
  <si>
    <t>IND</t>
  </si>
  <si>
    <t>Una caracterización y mapeo de la  población afro, indígena y palenquera del departamento de Bolívar Realizado.</t>
  </si>
  <si>
    <t>N° procesos educativos y formativos implementados</t>
  </si>
  <si>
    <t>No se encontró información actualizada sobre los procesos de etnoeducación, capacitación y formación que se implementan en el departamento.Al tiempo que  hay aún desconocimiento en  la población étnica de sus derechos, la  consulta previa y la participación ciudadana, la justicia ancestral, comunitaria y reparativa, entre otros.</t>
  </si>
  <si>
    <t>Un proceso de educación y capacitación integral para comunidades étnicas ejecutado en, por lo menos, tres municipios de Bolívar</t>
  </si>
  <si>
    <t>Capacitación y formación</t>
  </si>
  <si>
    <t>porcentaje de cobertura de catedra de Etnoeducación en las instituciones educativas del Departamento de Bolívar.</t>
  </si>
  <si>
    <t>Ampliación en un 20% de cobertura de la Cátedra de Etnoeducación en instituciones educativas del departamento de Bolívar.</t>
  </si>
  <si>
    <t>N° de eventos de capacitación y formación ejecutados.</t>
  </si>
  <si>
    <t xml:space="preserve">AFR - IND </t>
  </si>
  <si>
    <t>Seis (6) eventos de capacitación y formación a líderes, mujeres, docentes, servidores públicos y gestores sociales y comunitarios afros e indígenas, sobre temáticas concertadas que incidan con el desarrollo integral de las comunidades étnicas.</t>
  </si>
  <si>
    <t>N° de procesos de participación y organización</t>
  </si>
  <si>
    <t>Se tiene registro ante el Mininterior, Consejos Comunitarios de los municipios de Arjona, Cartagena, Maríalabaja, San Jacinto, Mahates (Palenque), entre otras. La Gobernación no realiza asistencia técnica a instancias municipales para el fortalecimiento de las organizaciones afros y Consejos Comunitarios, que potencie la autogestión, la acción colectiva y la representatividad. Tampoco se realizan actos conmemorativos en fechas especiales.</t>
  </si>
  <si>
    <t>Procesos de participación y organización de comunidades afros e indígenas, impulsados, apoyados y gestionados.</t>
  </si>
  <si>
    <t>Participación y organización</t>
  </si>
  <si>
    <t>N° de planes de etnodesarrollo y/o planes de vida asesorados</t>
  </si>
  <si>
    <t>Tres planes de etnodesarrollo de comunidades negras y/o planes de vida de comunidades indígenas, asesorados en formulación y puesta en marcha.</t>
  </si>
  <si>
    <t>N° de reuniones de la Asamblea Departamental de los Consejos Comunitarios.</t>
  </si>
  <si>
    <t>4 reuniones de la Asamblea Departamental de los Consejos Comunitarios.</t>
  </si>
  <si>
    <t xml:space="preserve">N° de visitas  técnicas  </t>
  </si>
  <si>
    <t>100 visitas técnicas de acompañamiento a oficinas étnicas municipales, consejos comunitarios y organizaciones étnicas del departamento.</t>
  </si>
  <si>
    <t>N° de eventos realizados</t>
  </si>
  <si>
    <t>Una compaña contra la discriminación étnica y raizal, ejecutada.</t>
  </si>
  <si>
    <t>4 eventos de conmemoración y celebración alusivos a las comunidades étnicas.</t>
  </si>
  <si>
    <t>N° de logros alcanzados por efecto de la gestión interinstitucional</t>
  </si>
  <si>
    <t>Al no haber una instancia de atención étnica, no se detecta un liderazgo en la gestión interinstitucional a favor de las poblaciones afros e indígenas. No se tiene una línea de base sobre la garantía de derechos de dichas comunidades, en las áreas de la educación, la salud, la infraestructura, el acceso a la tierra y el empleo.</t>
  </si>
  <si>
    <t>Cinco logros de acción afirmativa y gestión institucional en el ámbito de la titulación colectivo, las oportunidades educativas y el diseño y/o gestión de proyectos de desarrollo para comunidades afros e indígenas</t>
  </si>
  <si>
    <t>Garantía de Derechos</t>
  </si>
  <si>
    <t>Plan de gestión institucional para la titulación colectiva de los territorios afro, diseñado y ejecutado.</t>
  </si>
  <si>
    <t xml:space="preserve">Un Plan de Gestión para titulación colectiva de los territorios Afro diseñada y ejecutada </t>
  </si>
  <si>
    <t xml:space="preserve">La gobernación no acompaña la titulación colectiva, en las comunidades negras e indígenas.  </t>
  </si>
  <si>
    <t>N° de territorios o municipios con gestión de legalización de tierra.</t>
  </si>
  <si>
    <t>Tres (3)  territorios o municipios con gestión de legalización de tierra.</t>
  </si>
  <si>
    <t>Las comunidades negras, afrocolombianas, raizal, palenquera e indígena no cuentan con suficiente apoyo para la financiación y acompañamiento a sus iniciativas productivas.</t>
  </si>
  <si>
    <t>N° de becas gestionadas para jóvenes indígenas y afros de Bolívar</t>
  </si>
  <si>
    <t>40 jóvenes de comunidades afros e indígenas reciben becas para estudios de educación superior.</t>
  </si>
  <si>
    <t>No de  municipios afrodescendiente reciben apoyo en la gestión de proyectos de inversión en las áreas de salud e infraestructura.</t>
  </si>
  <si>
    <t>3 municipios afrodescendiente reciben apoyo en la gestión de proyectos de inversión en las áreas de salud e infraestructura.</t>
  </si>
  <si>
    <t>N° de proyectos turísticos para comunidades afros asesorados</t>
  </si>
  <si>
    <t>Un proyecto turístico y ambiental San Cayetano-La Haya-Pampujan-Maríalabaja, asesorado en su diseño y gestión.</t>
  </si>
  <si>
    <t>N° de proyectos productivos gestionados</t>
  </si>
  <si>
    <t>5 proyectos productivos para comunidades afros, gestionados.</t>
  </si>
  <si>
    <t>ATENCIÓN INTEGRAL DE VICTIMAS Y RESTITUCIÓN DE TIERRAS.</t>
  </si>
  <si>
    <t>6,1,8</t>
  </si>
  <si>
    <t>Porcentaje total de implementación de las medidas a cargo del departamento en cumplimiento la ley de reparación a víctimas y restitución de tierras</t>
  </si>
  <si>
    <t>ND: La información disponible se circunscribe a la Población en situación de desplazamiento, incluir una línea de base de ciudadanos atendidos que en vez de disminuir, aumente,  distorsionaría la lectura de la gestión del gobierno</t>
  </si>
  <si>
    <t>Atención y reparación Integral a víctimas y restitución de tierras</t>
  </si>
  <si>
    <t>Plan de atención Integral a víctimas con enfoque diferencial e incluyente</t>
  </si>
  <si>
    <t xml:space="preserve">100% de el  Plan de Atención Integral a victimas con efoque diferencial e incluyente  formulado </t>
  </si>
  <si>
    <t>Porcentaje total de cumplimiento de las metas del plan de atención y reparación integral a víctimas</t>
  </si>
  <si>
    <t xml:space="preserve">60% de cumplimiento de las metas del Plan de Atención y reparación de victimas </t>
  </si>
  <si>
    <t>El Comité Departamental de Justicia Transicional fue instalado el 6 de febrero de 2012</t>
  </si>
  <si>
    <t>Fortalecimiento instancias de coordinación y participación</t>
  </si>
  <si>
    <t>Valor total de recursos departamentales aportados al Comité de Justicia Transicional</t>
  </si>
  <si>
    <t xml:space="preserve">300 millones de pesos aportados al Comité de Justicia Transicional </t>
  </si>
  <si>
    <t>En la actualidad la mesa departamental de participación de víctimas no se encuentra constituida por cuanto las mesas municipales tampoco se han constituido</t>
  </si>
  <si>
    <t>Valor total de recursos departamentales aportados a la Mesa de participación de víctimas</t>
  </si>
  <si>
    <t>300 millones de pesos aportados a la Mesa de participación de víctimas</t>
  </si>
  <si>
    <t>A la fecha, la Gobernación de Bolívar no cuenta con un despacho, dependencia u oficina encargada de gestionar la atención integral y reparación de las víctimas de la violencia en el departamento. La Alta Consejería de Asuntos Políticos y Públicos creada por el actual Gobernador, dinamiza el cumplimiento de los mandatos de la ley de atención a víctimas y restitución de tierras.</t>
  </si>
  <si>
    <t>Creación de la Secretaría de víctimas</t>
  </si>
  <si>
    <t>No. de proyectos regionales de atención y reparación integral a víctimas en asociación, cofinanciación o convenio con otras entidades y organismos</t>
  </si>
  <si>
    <t>2 proyectos regionales de atención y reparación Integral a victimas en asociacion cofinanciación o convenio con otras entidades y organismos</t>
  </si>
  <si>
    <t>No. de iniciativas de reconstrucción de memoria histórica (Museos, casas, investigaciones, exposiciones, entre otros proyectos similares) ejecutadas</t>
  </si>
  <si>
    <t>4  iniciativas de reconstrucción de memoria histórica (Museos, casas, investigaciones, exposiciones, entre otros proyectos similares) ejecutadas</t>
  </si>
  <si>
    <t>No. de municipios asistidos en la formulación de los planes municipales de asistencia, atención y reparación a víctimas y acompañarlos en su implementación</t>
  </si>
  <si>
    <t>19  municipios asistidos en la formulación de los planes municipales de asistencia, atención y reparación a víctimas y acompañarlos en su implementación</t>
  </si>
  <si>
    <t>No. de reportes departamentales de caracterización de actores, situaciones y avances en la ejecución de la política</t>
  </si>
  <si>
    <t>4 de reportes departamentales de caracterización de actores, situaciones y avances en la ejecución de la política</t>
  </si>
  <si>
    <t>No. de estrategias departamentales  de comunicación para la socialización de la oferta institucional y la ruta de atención para las víctimas, implementadas</t>
  </si>
  <si>
    <t>1  estrategias Departamentales  de comunicación para la socialización de la oferta institucional y la ruta de atención para las víctimas, implementadas</t>
  </si>
  <si>
    <t>Valor total de recursos departamentales aportados a las personerías municipales para el cumplimiento de sus funciones en materia de víctimas</t>
  </si>
  <si>
    <t>120 millones de pesos aportados a las personerías municipales para el cumplimiento de sus funciones en materia de víctimas</t>
  </si>
  <si>
    <t>No. de agendas departamentales de atención institucional en el territorio, implementadas</t>
  </si>
  <si>
    <t>4  agendas Departamentales de atención institucional en el territorio, implementada</t>
  </si>
  <si>
    <t>A la fecha, no existe ningún centro regional de atención a víctimas operando en el departamento de Bolívar</t>
  </si>
  <si>
    <t>Centros regionales de atención a víctimas</t>
  </si>
  <si>
    <t>No. de centros de atención integral a víctimas funcionando con concurrencia del departamento</t>
  </si>
  <si>
    <t>4 centros de atención integral a víctimas funcionando con concurrencia del departamento</t>
  </si>
  <si>
    <t>El 12 de diciembre de 2011 el Comité de Atención Integral a la población desplazada aprobó el PIU Bolívar, el cual aún no se ha implementado.</t>
  </si>
  <si>
    <t>Plan Integral único de atención a población en situación de desplazamiento</t>
  </si>
  <si>
    <t xml:space="preserve">Porcentaje total de cumplimiento de las metas del Componente de Prevención del PIU departamental </t>
  </si>
  <si>
    <t xml:space="preserve">60% cumplimiento de las metas del Componente de Prevención del PIU departamental </t>
  </si>
  <si>
    <t xml:space="preserve">Porcentaje total de cumplimiento de las metas del componente de Atención Integral del PIU departamental </t>
  </si>
  <si>
    <t xml:space="preserve">60% cumplimiento de las metas del componente de Atención Integral del PIU departamental </t>
  </si>
  <si>
    <t>Porcentaje total de cumplimiento de las metas del Componente de Reparación Integral del PIU departamental</t>
  </si>
  <si>
    <t>60% cumplimiento de las metas del Componente de Reparación Integral del PIU departamental</t>
  </si>
  <si>
    <t>Porcentaje total de cumplimiento de las metas del Componente de Participación Efectiva del PIU departamental</t>
  </si>
  <si>
    <t>60% cumplimiento de las metas del Componente de Participación Efectiva del PIU departamental</t>
  </si>
  <si>
    <t>SEGURIDAD Y CONVIVENCIA DEPARTAMENTAL</t>
  </si>
  <si>
    <t xml:space="preserve">DERECHOS HUMANOS </t>
  </si>
  <si>
    <t>6,2,1</t>
  </si>
  <si>
    <t>(%) de Implementación de la política de DD.HH. y DIH en Bolívar</t>
  </si>
  <si>
    <t>Inexistencia de la política pública de DD.HH. En el departamento de Bolívar</t>
  </si>
  <si>
    <t>Institucionalización y aseguramiento (100%) del ejercicio pleno  al respeto de los DDHH en el territorio Departamental a 10 años</t>
  </si>
  <si>
    <t>PLAN DE DH Y DIH DEL DEPARTAMENTO BOLÍVAR</t>
  </si>
  <si>
    <t>No. de políticas públicas de DD.HH. Y DIH, formuladas y en implementación.</t>
  </si>
  <si>
    <t>Una (1) política pública de DD.HH y DIH, formulada y en implementación</t>
  </si>
  <si>
    <t>Plan departamental de D.H y DIH formulado</t>
  </si>
  <si>
    <t>Un (1) Plan departamental de DH y DIH, formulado y en ejecución</t>
  </si>
  <si>
    <t>Inexistencia de Plan Departamental de DDHH</t>
  </si>
  <si>
    <t>DIVULGACIÓN Y PROMOCIÓN DEL RESPETO A LOS DD.HH. Y EL DIH</t>
  </si>
  <si>
    <t>No. de talleres de capacitación y formación, realizados</t>
  </si>
  <si>
    <t>4 talleres de capacitación para la implementación en el Plan de Educación Departamental, de la cátedra de DD.HH y DIH. En coordinación con Secretaria de educación departamental</t>
  </si>
  <si>
    <t>No. de talleres de capacitación y formación de lideres sociales, comunitarios y JALs realizados</t>
  </si>
  <si>
    <t>4 talleres de capacitación dirigido a lideres sociales, comunitarios y JALs, para la formación den DH y DIH</t>
  </si>
  <si>
    <t>Realización de un taller dirigido a organizaciones y JAL de Magangué</t>
  </si>
  <si>
    <t>Taller Realizado</t>
  </si>
  <si>
    <t>Roberto Camargo Payares</t>
  </si>
  <si>
    <t>No. de talleres de formación y actualización a funcionarios públicos de la normatividad de DD.HH y DIH, realizados</t>
  </si>
  <si>
    <t>4 talleres de formación y actualización a funcionarios públicos</t>
  </si>
  <si>
    <t>Realización de un taller dirigido a funcionarios en Cartagena</t>
  </si>
  <si>
    <t>(%) de institucionalización de la  lucha contra la trata de personas y prevención del reclutamiento de menores en Bolívar</t>
  </si>
  <si>
    <t>No existe institucionalización de la lucha contra la trata de personas y prevención del reclutamiento de menores en el nivel departamental</t>
  </si>
  <si>
    <t>LUCHA CONTRA EL DELITO DE TRATA DE PERSONAS Y PREVENCIÓN DEL RECLUTAMIENTO DE NIÑAS, NIÑOS, ADOLESCENTES Y JÓVENES</t>
  </si>
  <si>
    <t xml:space="preserve">Comité Departamental de Prevención del reclutamiento y trata de personas, creado y en funcionamiento </t>
  </si>
  <si>
    <t>1 Comité departamental  de Prevención creado y en funcionamiento.</t>
  </si>
  <si>
    <t>Creación del espacio de prevención</t>
  </si>
  <si>
    <t>Espacio creado</t>
  </si>
  <si>
    <t>No. de estrategias de comunicación y movilización social contra la trata de personas y prevención del reclutamiento, formulada e implementada</t>
  </si>
  <si>
    <t>Una (1) estrategia de comunicación y movilización social contra la trata de personas y prevención del reclutamiento</t>
  </si>
  <si>
    <t>(%) de la sensibilización a la sociedad y las instituciones de protección para la implementación de medidas integrales y diferenciales a las mujeres.</t>
  </si>
  <si>
    <t xml:space="preserve"> PREVENCIÓN Y PROTECCIÓN DEL DERECHO A LA VIDA DE PERSONAS O GRUPOS DE COMUNIDADES EN RIESGO EXTRAORDINARIO </t>
  </si>
  <si>
    <t>No. de talleres de sensibilización para la implementación de medidas integrales y diferenciales, ejecutadas.</t>
  </si>
  <si>
    <t>2 talleres de sensibilización para la implementación de medidas integrales y diferenciales, ejecutadas</t>
  </si>
  <si>
    <t>No. de campañas de comunicación y difusión, diseñada e implementada</t>
  </si>
  <si>
    <t>1 campaña de comunicación y difusión, diseñada e implementada</t>
  </si>
  <si>
    <t>No. Diagnósticos de riesgo de violencia de genero formulados (municipales)</t>
  </si>
  <si>
    <t>45 diagnósticos  de riesgo de violencia contra mujeres formulados (municipales)</t>
  </si>
  <si>
    <t>No. de protocolos departamentales de rutas de prevención y protección, formulados</t>
  </si>
  <si>
    <t>1  protocolo departamental de rutas de prevención y protección, formulados</t>
  </si>
  <si>
    <t>Formulación de la ruta</t>
  </si>
  <si>
    <t>Ruta formulada</t>
  </si>
  <si>
    <t>No. de campañas de difusión y divulgación de ruta de atención de denuncias de amenazas de los diferentes tipos de violencia contra las mujeres.</t>
  </si>
  <si>
    <t>1 campaña de socialización de la ruta de atención y denuncia de amenazas de los diferentes tipos de violencia contra las mujeres</t>
  </si>
  <si>
    <t>No. de jornadas de capacitación con organismos de investigación, para garantizar el acceso al debido proceso a las mujeres victimas de violencia.</t>
  </si>
  <si>
    <t>4  jornadas de capacitación coordinadas y ejecutadas</t>
  </si>
  <si>
    <t>Realización de un taller</t>
  </si>
  <si>
    <t>No. de jornadas de capacitación a victimas de desplazamiento y violación de DD.HH. Y DIH, ejecutadas.</t>
  </si>
  <si>
    <t>ORDEN PÚBLICO, SEGURIDAD, JUSTICIA Y RESOCIALIZACIÓN</t>
  </si>
  <si>
    <t>6,2,2</t>
  </si>
  <si>
    <t>N°  de Centros de atención especializada</t>
  </si>
  <si>
    <t>Inexistencia de centros de atención especializada para la reclusión de adolecentes sancionados</t>
  </si>
  <si>
    <t>Realización de alianzas con 22 entes territoriales pilotos, sector público, privado ,ONG para la implementación de los centros de atención para adolecentes infractores.</t>
  </si>
  <si>
    <t>PROTECCIÓN A LOS ADOLESCENTES INFRACTORES</t>
  </si>
  <si>
    <t>construccion de 2 Centros  para atencion especializada  de adoleentes infractores</t>
  </si>
  <si>
    <t>Brindar Atencion especializada e integral a los adolecentes infractores</t>
  </si>
  <si>
    <t>22 municipios cuentan con dos centros comunes  dev atencion especializada</t>
  </si>
  <si>
    <t>22 municipios cuentan con dos centros comunes  especiales de reclusión.</t>
  </si>
  <si>
    <t xml:space="preserve">Adolecentes infractores del departamento  </t>
  </si>
  <si>
    <t>dos proyectos formulados y aprobados</t>
  </si>
  <si>
    <t>2 proyectos</t>
  </si>
  <si>
    <t>2 Proyectos formulados y aprvados</t>
  </si>
  <si>
    <t>CIRA VELASQUEZ HERAZO</t>
  </si>
  <si>
    <t>Elaboracion de de Diagnostico-Suscripcion de convenios interinstitucionales con 22 instituciones publicas</t>
  </si>
  <si>
    <t>2 Proyectos formulados y aprados</t>
  </si>
  <si>
    <t>Secretaria del interior</t>
  </si>
  <si>
    <t>31 de Diciembre de 2013</t>
  </si>
  <si>
    <t>N° de Jornadas de capacitaciones.</t>
  </si>
  <si>
    <t>Ausencia de Mecanismos de Acceso a la Justicia en zonas rurales.</t>
  </si>
  <si>
    <t>Asegurar el acceso a los servicios legales y contribuir a establecer un sistema de justicia funcional, y especialmente para los ciudadanos que viven en zonas rurales seriamente afectadas por la violencia</t>
  </si>
  <si>
    <t>ACCESO A LA JUSTICIA</t>
  </si>
  <si>
    <t>Capaoitar</t>
  </si>
  <si>
    <t>Capaoitar, fortalecer y facilitar el  ejercicio ciudadano del acceso a la justioia en zonas rurales</t>
  </si>
  <si>
    <t>5 Jornadas itinerantes de capacitación realizadas.</t>
  </si>
  <si>
    <t>Afrodecendientes ,desplazados,discapacitados,indigenas, jovenes TRO</t>
  </si>
  <si>
    <t>2 jornadas realizadas</t>
  </si>
  <si>
    <t>2 de jornadas</t>
  </si>
  <si>
    <t>Elaboracion de de Diagnostico-Suscripcion de alianzas con entes gubernamentales y no gubernamentales</t>
  </si>
  <si>
    <t>2 jornadas  de capacitacion</t>
  </si>
  <si>
    <t>N° de alianzas realizadas.</t>
  </si>
  <si>
    <t xml:space="preserve"> Desconocimiento de trámites de acceso a la justicia  e inexistencia de mecanismos de solución de conflictos que afectan la convivencia en instituciones escolares</t>
  </si>
  <si>
    <t>Construcción de alianzas  con entes territoriales, organismos nacionales e internacionales para la  formación de red de mediadores escolares</t>
  </si>
  <si>
    <t>Diseñar e implementar un modelo de mediacion escolar y solucion de conflictos en 5 instituciones educativas</t>
  </si>
  <si>
    <t>5 municipios cuentan con red de mediadores escolares.</t>
  </si>
  <si>
    <t>NIÑOS ADOLECENTES AFRO E INDIGENAS</t>
  </si>
  <si>
    <t>2  municipios  con redes de intermediacion</t>
  </si>
  <si>
    <t>dos Municipios con redes de mediacion</t>
  </si>
  <si>
    <t>dos minicipios con redes de mediacion de conflicto constituidas y operando</t>
  </si>
  <si>
    <t>O</t>
  </si>
  <si>
    <t>Seleccionar instituciones-Elaboracion de  diagnosticos de tipos de confliotos- suscripcion de alianzas</t>
  </si>
  <si>
    <t>2 proyectos de mediacion formulados</t>
  </si>
  <si>
    <t xml:space="preserve">N° de centros de convivencias. </t>
  </si>
  <si>
    <t>Aumentar el No. de  Centros de  Acceso a la justicia y justicia no formal</t>
  </si>
  <si>
    <t>Gestión y alianza con entes territoriales para la construcción, de centros de convivencia en el departamento</t>
  </si>
  <si>
    <r>
      <t xml:space="preserve">Impulsar la construccion y creacion de 2 centros para acercar a las instituciones del estado a la comunidad directamente, generando confianza y construccion d ciudadania yfortalecer el tejido </t>
    </r>
    <r>
      <rPr>
        <u/>
        <sz val="8"/>
        <color indexed="8"/>
        <rFont val="Calibri"/>
        <family val="2"/>
      </rPr>
      <t>socia</t>
    </r>
  </si>
  <si>
    <t>2 nuevos municipios cuentan con centros de acceso a la justicia</t>
  </si>
  <si>
    <t>Niños , adolecentes,adultos, 3 edad,afrodecendientes , indigenas etc</t>
  </si>
  <si>
    <t xml:space="preserve">1 centro de convivencia en construccion </t>
  </si>
  <si>
    <t>1 Municipio con centro de convivencia</t>
  </si>
  <si>
    <t>1 centro de convivenciaconstruido y en operación</t>
  </si>
  <si>
    <t>Selección de municipios- Formulacion y aprobacion de proyectos- gestion de cofinanciacion-celebracion de convenios</t>
  </si>
  <si>
    <t>1 proyecto de centro de convivencia enn ejecucion</t>
  </si>
  <si>
    <t>Un centro de observación con línea de base</t>
  </si>
  <si>
    <t>El Departamento de Bolívar, carece de un sistema de información y análisis que facilite la formulación de políticas públicas en el Sector</t>
  </si>
  <si>
    <t>Mejoramiento de las condiciones de seguridad y convivencia Departamental</t>
  </si>
  <si>
    <t>INFORMACIÓN CONFIABLE PARA EL DISEÑO DE POLÍTICAS PUBLICAS QUE MEJOREN LA SEGURIDad</t>
  </si>
  <si>
    <t>Generar informacion  consolidada y confiable que permita el estudio de las tendencias y la formulacion de las politicas publicas orientadas  a mejorar la convivencia</t>
  </si>
  <si>
    <t>El Departamento cuenta con diagnostico y caracterización de de seguridad y convivencia que facilite la formulacion de politicas</t>
  </si>
  <si>
    <t>El Departamento cuenta con diagnostico y caracterización de la situación de seguridad y convivencia en sus 46 municipios.</t>
  </si>
  <si>
    <t>Instituciones gubernamentales comunitarias, academicas y no-gubernamentales</t>
  </si>
  <si>
    <t>1 centro de observacion, investigacion y analisis de los conflictos y el delito creado</t>
  </si>
  <si>
    <t>1 centro de observacion</t>
  </si>
  <si>
    <t>1 centro de observacion del delito creado</t>
  </si>
  <si>
    <t>Recopilacion y sistematizacion de la informacion- Investigacion y analisis-Elaboracion de documentos y boletines</t>
  </si>
  <si>
    <t>1 centro de observacion crado y operando</t>
  </si>
  <si>
    <t>N° de Espacios de Prevención.</t>
  </si>
  <si>
    <t>El Departamento carece de espacios de desarrollo que garanticen la prevención de delitos y conflictos en jóvenes.</t>
  </si>
  <si>
    <t>Gestionar la reducción de los niveles de vulnerabilidad de los jóvenes ubicados en zonas marginales y de violencia de Bolívar</t>
  </si>
  <si>
    <t>ESPACIOS LÚDICOS, DEPORTIVOS Y CULTURALES PARA  AFIANZAR LA CONVIVENCIA</t>
  </si>
  <si>
    <t>Diseñar una estrategia para l creacion de espacios de convivencia</t>
  </si>
  <si>
    <t>5 Alianzas Publico Privadas realizadas, para l prevencion del delito y el conflioto</t>
  </si>
  <si>
    <t>5 Alianzas Publico Privadas realizadas.</t>
  </si>
  <si>
    <t>Jovenes y  adolecentes</t>
  </si>
  <si>
    <t>2 Municipios cuentan con espacios de prevencion de delitos y conflictos</t>
  </si>
  <si>
    <t>2 espacios de convivencia</t>
  </si>
  <si>
    <t>2 espacios de convivencia creados</t>
  </si>
  <si>
    <t>selección de municipios y comunidad- formulacion de proyectos-Suscripcion de alianzas estrategicas-informacion georreferencial</t>
  </si>
  <si>
    <t>Un Documento Elaborado</t>
  </si>
  <si>
    <t>Inexistencia de un Plan de Seguridad y Convivencia en el Departamento</t>
  </si>
  <si>
    <t>Formulación e implementación  del Plan Integral de Seguridad y Convivencia Departamental</t>
  </si>
  <si>
    <t xml:space="preserve">GARANTÍAS  PARA EL EJERCICIO DE DERECHOS FUNDAMENTALES </t>
  </si>
  <si>
    <t>Diseñar y formular la politica publica de seguridad y convivencia del departamento de Bolivar</t>
  </si>
  <si>
    <t>Plan de seguridad y convivencia</t>
  </si>
  <si>
    <t>Plan Formulado e Implementado</t>
  </si>
  <si>
    <t>Niños, jovenes , adolecentes adultos, 3 edad,afros , indigenas etc</t>
  </si>
  <si>
    <t>Un Plan Integral de  Seguridad y Convivencia  Departamental formulado e implementado</t>
  </si>
  <si>
    <t>1 plan de seguridad y convivencia</t>
  </si>
  <si>
    <t>1 plan de seguridad fornulado e implementado</t>
  </si>
  <si>
    <t>Elaboracion de diagnostico-Linea de base-Mesas de trabajo-Talleres- Diseño de politica publica-Difusion y descentralizacion de la politica publica de seguimiento</t>
  </si>
  <si>
    <t>1 Plan de seguimiento y convivencia formulado en implementacion permanente</t>
  </si>
  <si>
    <t>N° de municipios articulados al sistema SIES</t>
  </si>
  <si>
    <t>Deficiente apoyo Departamental para el mantenimiento de la seguridad y el orden público Departamental</t>
  </si>
  <si>
    <t>Mejoramiento de la capacidad de respuesta para el mantenimiento de la seguridad en el Departamento</t>
  </si>
  <si>
    <t>MODERNIZACIÓN DE LOS SISTEMAS DE VIGILANCIA  Y LOGÍSTICA PARA LA SEGURIDAD</t>
  </si>
  <si>
    <t>implentar un centro de gestion  , emergencias y seguridad, atraves de medios tecnologicos</t>
  </si>
  <si>
    <t>5 Municipios cuentan con sistemas de videos y vigilancia.</t>
  </si>
  <si>
    <t>poblacion reintegrada</t>
  </si>
  <si>
    <t>___Imunicipios con proyectode  sistema de video vigilancia formulado</t>
  </si>
  <si>
    <t>proyecto formulado</t>
  </si>
  <si>
    <t>proyecto formulado aprobado e inplementado</t>
  </si>
  <si>
    <t>selección de municipio-Formulacion de proyectos-suscripcion de convenios e implementacion</t>
  </si>
  <si>
    <t>Proyectos de sistemade video-vigilencia,formulado y aprobado</t>
  </si>
  <si>
    <t>0 organismos de seguridad fortalecidos en logística e infraestructura por el departamento. (concurrencia)</t>
  </si>
  <si>
    <t>aumentar la capacidad de respuesta de autoridades, que hacen parte del consejo de seguridad</t>
  </si>
  <si>
    <t>No. De proyectos de fortalecimiento logístico formulados e implementados (cuatrienio)</t>
  </si>
  <si>
    <t>funcionarios de administraciones locales</t>
  </si>
  <si>
    <t>Proyectos de  apoyo logistico a organismos de seguridad formulados</t>
  </si>
  <si>
    <t>proyectos formulados</t>
  </si>
  <si>
    <t>proyectos formulados aprobados e implementdos</t>
  </si>
  <si>
    <t>Recopilacion de necesidades- Formulacion y aprobacion de proyectos-Suscripcion de convenios</t>
  </si>
  <si>
    <t>Proyectos de apoyo logistico a organismos y municipios formulados y ejecutados</t>
  </si>
  <si>
    <t>Un proyecto piloto de capacitación.</t>
  </si>
  <si>
    <t>Inexistencia de un  proyecto Departamental de fortalecimiento institucional a los Municipios en el área de seguridad</t>
  </si>
  <si>
    <t>Mejoramiento y fortalecimiento institucional en seguridad de los 46 Municipios de Bolívar</t>
  </si>
  <si>
    <t>DEPARTAMENTOS Y MUNICIPIOS SEGUROS</t>
  </si>
  <si>
    <t>Fortalecer la gobernabilidad en asuntos de seguridad y convivencia.atraves del trabajo inter sectorial e inter institucional</t>
  </si>
  <si>
    <t>5 Proyectos de fortalecimiento logistico ronulados e implementados</t>
  </si>
  <si>
    <t>46 municipios fortalecidos y capacitados.</t>
  </si>
  <si>
    <t>Victinas de MAP,faniliares,alcaldias, personerias,C de J.T y comunidad</t>
  </si>
  <si>
    <t>Autoridades miembros de consejo de seguridad y comunidades de los municipios de 6 zodes fortalecidos y capacitados</t>
  </si>
  <si>
    <t>Diagnostico linea de base-Talleres de capacitacion-Formulacion de planes de seguimiento local-Evaluacion y seguimiento</t>
  </si>
  <si>
    <t>Municipios de 6 zodes del  Departamento capacitados y fortalecidos</t>
  </si>
  <si>
    <t>N° de Campañas de desarmes.</t>
  </si>
  <si>
    <t>Desactivación de factores de violencia.</t>
  </si>
  <si>
    <t>Realización de Campañas y Planes de Desarme, en coordinación con las autoridades competentes</t>
  </si>
  <si>
    <t>GARANTÍAS PARA EL EJERCICIO DE DERECHOS FUNDAMENTALES</t>
  </si>
  <si>
    <t>Impulsar la realizacion de de campañas de desarme para l desactivacion de factores de violencia</t>
  </si>
  <si>
    <t>46 municipios del Departamento reducen los indicadores de violencia.</t>
  </si>
  <si>
    <t>Poblacion estudiantil , docentes y comunidad</t>
  </si>
  <si>
    <t>3 campañas de desarme de poblacion civil reralizadas en 3 zodes del departamento</t>
  </si>
  <si>
    <t>Selección de municipios-Formulacion de proyectos-Coordinacion interinstitucional-Asignacion de recursos-Difusion</t>
  </si>
  <si>
    <t>3 zodes del departamento beneficiados con campañas de desarme de poblacion civil</t>
  </si>
  <si>
    <t>N° de Población insertada.</t>
  </si>
  <si>
    <t>Débil articulación y concurrencia  del gobierno departamental para la implementación de la política nacional de reintegración a 862 reintegrados.</t>
  </si>
  <si>
    <t>Elaboración y desarrollo de una ruta de integración de los desmovilizado en el departamento de Bolívar para su inclusión social , económica, política y cultural.</t>
  </si>
  <si>
    <t>LA REINTEGRACIÓN UN CAMINO HACIA LA PAZ</t>
  </si>
  <si>
    <t>Concurrir con el gobierno Nacional en la implementacion de la politica de Reintegracion  en el departamento, para promover ls reconciliacion</t>
  </si>
  <si>
    <t xml:space="preserve">8 municipios con población desmovilizada, insertada en la oferta Departamental. </t>
  </si>
  <si>
    <t>Comunidad en general</t>
  </si>
  <si>
    <t>4 eventos pedagogicos programados</t>
  </si>
  <si>
    <t>4 eventos pedagogicos programados e implementados</t>
  </si>
  <si>
    <t>prcyectos formulados aprobados e implementados</t>
  </si>
  <si>
    <t>Identificacion de poblacion-Mesas de trabajo-suscripcion de convenios-Seguimiento y evaluacion</t>
  </si>
  <si>
    <t>4 Municipios con poblacion reintegrada atendidos</t>
  </si>
  <si>
    <t>N° de eventos pedagógicos</t>
  </si>
  <si>
    <t>Promoción de acciones programas y proyectos pedagógicos que faciliten la reconciliación, la reparación simbólica y el servicio social de desmovilizados en proyectos comunitarios.</t>
  </si>
  <si>
    <t>promover el desarrollo  de habilidades, competencias y acciones de convivencia y reconciliacion en los contextos receptores</t>
  </si>
  <si>
    <t>8 municipios con eventos pedagógicos</t>
  </si>
  <si>
    <t xml:space="preserve">4 eventos pedagógicos </t>
  </si>
  <si>
    <t>4 municipios atendidos</t>
  </si>
  <si>
    <t>convenio interinstitucional</t>
  </si>
  <si>
    <t>Identificacion y selección de poblacion y municipios-Formulacion de proyectos-suscripcion de alianzas y convenios-Seguimiento y evaluacion</t>
  </si>
  <si>
    <t>N° de Municipios afectados a fortalecer</t>
  </si>
  <si>
    <t xml:space="preserve">10 municipios afectados por minas anti personas, que deben ser fortalecidos. </t>
  </si>
  <si>
    <t>institucionalización del AICMA y fortalecimiento de las capacidades regionales y locales.</t>
  </si>
  <si>
    <t>CONCURRENCIA PARA LA ACCIÓN INTEGRAL CONTRA LAS MINAS ANTIPERSONAL EN BOLÍVAr</t>
  </si>
  <si>
    <t>institucionalizar la implementacion del AIMAC y fortalecer las capacidades locales</t>
  </si>
  <si>
    <t>10 comité Municipales de AICMA capacitados.</t>
  </si>
  <si>
    <t>4 talleres realizados</t>
  </si>
  <si>
    <t>4 talleres de capacitacion realizados</t>
  </si>
  <si>
    <t>1 cnvenio interinstitucional suscrito con ACR y  las alcaldias municipales</t>
  </si>
  <si>
    <t>Selección de municipios- Levantamiento linea de base-Formulacion de proyectos-suscripcion de alianzas-Implementacion, seguimiento y evaluacion del proyecto</t>
  </si>
  <si>
    <t>4 Talleres realizados</t>
  </si>
  <si>
    <t xml:space="preserve">Un portafolio elaborado </t>
  </si>
  <si>
    <t>No existe portafolio de servicios para la atención de la población afectada, en Bolívar.</t>
  </si>
  <si>
    <t>Asistencia y atención integral a las víctimas.</t>
  </si>
  <si>
    <t>Diseñar, construir, difundir y divulgar la oferta de las instituciones que integran  la comision intersectorial contra minas, MUSE y AEI</t>
  </si>
  <si>
    <t>comité de AICMA departamental cuenta con portafolio de oferta institucional.</t>
  </si>
  <si>
    <t>1 portafolio de  oferta institucional diseñado</t>
  </si>
  <si>
    <t>1 portafolio diseñado</t>
  </si>
  <si>
    <t>1 portafolio diseñado, aprobado socializado y difundido</t>
  </si>
  <si>
    <t>Recoleccion y sistematizacion de informacion-Mesas de trabajo-Elaboracion de documentos_Elaboracion de cartillas,boletines etc-difusion y socializacon del portafolio</t>
  </si>
  <si>
    <t xml:space="preserve">N° de Municipios Capacitados. </t>
  </si>
  <si>
    <t>18 municipios afectados por el fenómeno de minas anti personas que demandan acciones de prevención.</t>
  </si>
  <si>
    <t>Promover acciones para reducir el riesgo de accidentes por minas y fortalecer la capacidad ante la amenaza de minas.</t>
  </si>
  <si>
    <t>promover acciones y capacitar para evitar y reducir el riesgo de  accidentes por MAP, MUSEy AEI en el Departamento de Bolivar</t>
  </si>
  <si>
    <t>18 municipios capacitados en Educación en Riesgo de MAP.</t>
  </si>
  <si>
    <t>1 proyecto EDER formulado y aprobado</t>
  </si>
  <si>
    <t>1 proyecto EDER diseñado</t>
  </si>
  <si>
    <t>1 proyecto EDER, formulado e implemetado</t>
  </si>
  <si>
    <t>selección de municipios y comunidades-Diagnostico _formulacion del proyecto-Suscripcion de alianzas-Talleres-Implementacion -Seguimiento y evaluacion</t>
  </si>
  <si>
    <t xml:space="preserve">4 Talleres </t>
  </si>
  <si>
    <t>N° de acciones de Desminado.</t>
  </si>
  <si>
    <t>Insuficiente labor dedesminado del territorio Bolivarense afectado por minas antipersonales</t>
  </si>
  <si>
    <t>Coordinación y Articulación de las acciones de desminado y gestión de información.</t>
  </si>
  <si>
    <t>Gestionar y tramitar solicitudes de desminado y limpieza de zonas contaminadas con MAP,MUSE y AEI en el departamento de Boliovar</t>
  </si>
  <si>
    <t>N° de solicitudes de Desminado atendida.</t>
  </si>
  <si>
    <t>????  N° de solicitudes de Desminado atendida.</t>
  </si>
  <si>
    <t>comunida en general</t>
  </si>
  <si>
    <t>2 municipios con proyecto de desminado</t>
  </si>
  <si>
    <t>2 proyectos de desarme humanitario</t>
  </si>
  <si>
    <t>Gestion y  apoyo en la selección de municipios_Reuniones de coordinacion con el PAIMA, las las autoridades municipales y comunidad- EDER talleres-Seguimiento y evaluacion del proyecto</t>
  </si>
  <si>
    <t>4 reuniones de coordinacion institucional y comunitaria</t>
  </si>
  <si>
    <t>DESARROLLO DE LA SOCIEDAD CIVIL</t>
  </si>
  <si>
    <t>6,2,3</t>
  </si>
  <si>
    <t>Nº de Eventos de capacitación-acción a organizaciones sociales y comunitarias</t>
  </si>
  <si>
    <t xml:space="preserve">FORTALECIMIENTO DE LA PARTICIPACION CIUDADANA   </t>
  </si>
  <si>
    <t>Municipios con Compromisos Democraticos</t>
  </si>
  <si>
    <t>Conocimiento de la Comunidad de los Mecanismos de Participacion</t>
  </si>
  <si>
    <t>Capacitación a organizaciones sociales sobre mecanismos de participación ciudadana</t>
  </si>
  <si>
    <t>TOD</t>
  </si>
  <si>
    <t>Jornadas de capacitación</t>
  </si>
  <si>
    <t xml:space="preserve">ALEJANDRO ARRAZOLA </t>
  </si>
  <si>
    <t>Identificacion de Nesecidad,      Selecion de Municipios,      Selecionn del Tema,Jornada de Capacitacion</t>
  </si>
  <si>
    <t>SARA RICARDO</t>
  </si>
  <si>
    <t>31 DE Diciembre 2013</t>
  </si>
  <si>
    <t>11,4,10,07,01</t>
  </si>
  <si>
    <t>Nº de Eventos de capacitación a organismos comunales de primero y segundo grado, según la Ley 743/2002.</t>
  </si>
  <si>
    <t>Desarrollo Comunal con compromiso</t>
  </si>
  <si>
    <t>la participación de las Juntas de Acción Comunal en el Desarrollo local</t>
  </si>
  <si>
    <t>Capacitación a organizaciones comunales  de primero y segundo grado, sobre la Ley 743/2002.</t>
  </si>
  <si>
    <t>10 Jornadas de capacitación realizadas</t>
  </si>
  <si>
    <t>Eventos públicos de promoción y pedagogía social en cultura ciudadana</t>
  </si>
  <si>
    <t>Jóvenes culturales</t>
  </si>
  <si>
    <t>comprometer la juventud en la generación de cultura ciudadana</t>
  </si>
  <si>
    <t>asesoría y capacitación en pedagogía social en cultura ciudadana</t>
  </si>
  <si>
    <t xml:space="preserve">10 Eventos de capacitación en pedagogia ciudadana </t>
  </si>
  <si>
    <t>Nº de Municipios en procesos de descentralización de las funciones de control y vigilancia de organismos comunales</t>
  </si>
  <si>
    <t>Municipios Descentralizados</t>
  </si>
  <si>
    <t xml:space="preserve"> Autonomia del Manejo Comunitario </t>
  </si>
  <si>
    <t>Aplicación en 20 municipios del Protocolo II del Ministerio del Interior en relación con la descentralización de las funciones de control y vigilancia de organismos comunales de 1° y 2º grado</t>
  </si>
  <si>
    <t>20 Municipios Descentralizados</t>
  </si>
  <si>
    <t>Identificacion de Nesecidad,      Visita a los Municipios ,Estudio de Viabilidad,     Expedicion de Actos Administrativos</t>
  </si>
  <si>
    <t>GESTIÓN INTEGRAL DEL RIESGO DE DESASTRES</t>
  </si>
  <si>
    <t>7,2,2</t>
  </si>
  <si>
    <t>% de CLOPAD's fortalecidos con capacidad de respuesta</t>
  </si>
  <si>
    <t>Cinco (5) Comités Locales para la Prevención y Atención de Desastres.  Tienen capacidad de manejar situaciones de riesgo por desastres.</t>
  </si>
  <si>
    <t>87% de CLOPAD`s  Fortalecidos en su capacidad de respuesta.</t>
  </si>
  <si>
    <t>CAPACITACIÓN Y FORMACIÓN</t>
  </si>
  <si>
    <t>ANALISIS Y EVALUACIONDE RIESGO</t>
  </si>
  <si>
    <t>REALIZAR ESTUDIOS DE ZONIFICACION DE RIESGO TENIENDO EN CUENTA EL ANALISIS DE LA AMENAZA Y DE LA VULNERABILIDAD</t>
  </si>
  <si>
    <t>UN ESTUDIO DE RIESGO DE INUNDACION FRENTE AL DESBORDAMINENTO DE LOS RIOS CAUCA, MAGDALENA Y SAN JORGE</t>
  </si>
  <si>
    <t>ESTUDIO FORMULADO</t>
  </si>
  <si>
    <t>TODO</t>
  </si>
  <si>
    <t>ESTUDIO ADELANTADOS A DICIEMBRE 31  DEL 2015</t>
  </si>
  <si>
    <t xml:space="preserve">ACOPIO DE INFORMACION  Y ELABORACION TERMINOS DE REFERENCIAS </t>
  </si>
  <si>
    <t>EDGAR LARIOS REDONDO</t>
  </si>
  <si>
    <t xml:space="preserve">TERMINOS DE REFERENCIAS ELABORADOS </t>
  </si>
  <si>
    <t>31 de Diciembre del 2013</t>
  </si>
  <si>
    <t>11,4,10,05,02</t>
  </si>
  <si>
    <t>FERIA DE LA GESTION DE RIESGO</t>
  </si>
  <si>
    <t>MOSTRAR LOS AVENCES DEL CONOCIMIENTO Y LA TECNOLOGIA AL PUBLICO EN GENERAL</t>
  </si>
  <si>
    <t>Nº de Ferias Realizadas</t>
  </si>
  <si>
    <t>Cuatro (04) Ferias de la Gestión del Riesgo de Desastres.</t>
  </si>
  <si>
    <t>1 FERIA REALIZADA</t>
  </si>
  <si>
    <t>FERIA PROGRAMADA Y DESARROLLADA</t>
  </si>
  <si>
    <t>CURSO VIRTUAL EN GESTION DERIESGO DE DESASTRE</t>
  </si>
  <si>
    <t>LLEVAR EL CONOCIMIENTO DE LA GESTIO DE RIESGO A LAS COMUNIDADES</t>
  </si>
  <si>
    <t>Nº de Personas con Conocimiento</t>
  </si>
  <si>
    <t>Doscientas (200) Personas con conocimiento en Gestión del Riesgo de forma virtual.</t>
  </si>
  <si>
    <t>ELABORAR EL DISEÑO DEL SOFTWARE</t>
  </si>
  <si>
    <t xml:space="preserve">UN (1) SOFTWARE DISEÑADO </t>
  </si>
  <si>
    <t>No de miembros del CREPAD capacitados en gestión del riesgo</t>
  </si>
  <si>
    <t>El Comité Regional para la Prevención de Desastres no tiene implementado una guía para la gestión del riesgo de desastres.</t>
  </si>
  <si>
    <t xml:space="preserve">35 Miembros del Comité Regional para la Prevención y Atención de Desastres empoderados en la aplicación al interior de cada entidad </t>
  </si>
  <si>
    <t>GESTIÓN DEL RIESGO</t>
  </si>
  <si>
    <t>PLAN DEPARTAMENTAL DE  GESTION DE RIESGO DE DESASTRE</t>
  </si>
  <si>
    <t>Nº de Plan Formulado</t>
  </si>
  <si>
    <t>Un (01) Plan Departamental  de Gestión del Riesgo Formulado.</t>
  </si>
  <si>
    <t>11,4,10,05,03</t>
  </si>
  <si>
    <t>MAPIFICACION DE LAS AMENAZAS DEL DEPARTAMENTO</t>
  </si>
  <si>
    <t>MOSTRAR DENTRO DEL TERRITORIO DEPARTAMENTAL SUS PRINCIPALES AMENAZAS</t>
  </si>
  <si>
    <t>Nº de Mapas Elaborados</t>
  </si>
  <si>
    <t xml:space="preserve">Un (01) Mapa de Amenazas del Departamento </t>
  </si>
  <si>
    <t>ELABORAR DIAGNOSTICO, FORMULACION DEL PROYECTO Y TERMINOS DE REFERENCIAS</t>
  </si>
  <si>
    <t xml:space="preserve">UN(1) MAPA DE AMENAZAS DEPARTAMENTO ELABORADO </t>
  </si>
  <si>
    <t>No de municipios asesorados por la Unidad de Gestión del Riesgo del departamento</t>
  </si>
  <si>
    <t>46 Municipios asesorados en Gestión del Riesgo</t>
  </si>
  <si>
    <t>FORTALECIMIENTO DEL CONOCIMIENTO EN GESTION DE RIESGO</t>
  </si>
  <si>
    <t>AMPLIAR EL CONOCIMIENTO EN GESTION DE RIESGO EN LOS DISTINTOS CONSEJOS MUNICIPALES DE GESTION DE RIESGO  DE DESASTRE</t>
  </si>
  <si>
    <t>Nº de Talleres</t>
  </si>
  <si>
    <t>Seis (06) Talleres, uno por cada  Zades, para el fortalecimiento de la capacidad de respuesta en los Municipios del Departamento.</t>
  </si>
  <si>
    <t>TRES (3) TALLERES IMPLEMENTADOS</t>
  </si>
  <si>
    <t xml:space="preserve">TALLERES FORMULADOS E IMPLEMENTADOS </t>
  </si>
  <si>
    <t xml:space="preserve">No de estrategias de comunicación y conectividad del departamento para la prevencion y atencion </t>
  </si>
  <si>
    <t>El Comité Regional para la Prevención de Desastres  y la Unidad de Gestión del Riesgo de Desastres del Departamento no tienen la capacidad técnica,  operativa y logística para atender las diferentes emergencias que se presentan en el territorio</t>
  </si>
  <si>
    <t>70% de los Municipios del Departamento comunicados y enlazados.</t>
  </si>
  <si>
    <t>SISTEMA DE INFORMACIÓN Y COMUNICACIÓN</t>
  </si>
  <si>
    <t>SISTEMAS DE INFORMACION PARA LA GESTION DE RIESGO</t>
  </si>
  <si>
    <t xml:space="preserve">CREAR UNA BASE DE DATOS DE TODOS LOS EVENTOS REGISTRADOS EN EL DEPARTAMENTO </t>
  </si>
  <si>
    <t>Nº de Sistemas de Información</t>
  </si>
  <si>
    <t>Un (01) Sistema de Información Departamental de Gestión del Riesgo.</t>
  </si>
  <si>
    <t xml:space="preserve">UN (1) SISTEMA DE INFORMACION </t>
  </si>
  <si>
    <t>UN SISTEMA DE INFORMACION IMPLEMENTADO Y FUNIONANDO</t>
  </si>
  <si>
    <t>11,4,10,05,04</t>
  </si>
  <si>
    <t>SISTEMAD DE COMUNICACIÓN CON RADIOS BASES</t>
  </si>
  <si>
    <t>MANTENER COMUNICADO A LOS CONSEJOS MUNICIPALES  DE GESTION DE RIESGO CON EL CONSEJO DEPARTAMENTAL</t>
  </si>
  <si>
    <t>Nº de Sistema de Comunicación</t>
  </si>
  <si>
    <t>Implementar un Sistema de Comunicación con Radios Bases y Portátil en VHF, en el Departamento para las entidades del Comité Regional para la Prevención y Atención de Desastres.</t>
  </si>
  <si>
    <t>EQUIPOS INSTALADOS Y FUNCIONANDO</t>
  </si>
  <si>
    <t>No de entidades operativas con mejor y mayor capacidad de responder a las emergencias que se generen en el departamento</t>
  </si>
  <si>
    <t>46 municipios del Departamento, reciben respuesta técnica por parte del Comité Regional para la Prevención y Atención de Desastres.</t>
  </si>
  <si>
    <t>ASISTENCIA TÉCNICA - OPERATIVA MUNICIPAL</t>
  </si>
  <si>
    <t xml:space="preserve">CONSTRUCCION SEDE DE ESCUELA DE BOMBEROS DEL DEPARTAMENTO </t>
  </si>
  <si>
    <t>MEJORAR EL CONOCIMIENTO Y PRACTICA DE LA ACTIVIDAD BOMBERIL</t>
  </si>
  <si>
    <t>UNA (1) SEDE PARA CAPACITACION DE LOS BOMBEROS DEL DEPARTAMENTO</t>
  </si>
  <si>
    <t>UNA SEDE CONSTRUIDA</t>
  </si>
  <si>
    <t>BOMBEROS VOLUNTARIOS DE BOLIVAR</t>
  </si>
  <si>
    <t>UNA (1) SEDE CONSTRUIDA</t>
  </si>
  <si>
    <t>ESTUDIO Y DISEÑO DE LA SEDE</t>
  </si>
  <si>
    <t>X</t>
  </si>
  <si>
    <t xml:space="preserve">SEDE CONSTRUIDA Y ENTREGADA </t>
  </si>
  <si>
    <t xml:space="preserve">31 de Diciembre de </t>
  </si>
  <si>
    <t>SUMINISTRO DE VEHICULOS, EQUIPOS Y HERRAMIENTAS A LAS ENTIDADES OPERATIVAS DEL CDGRD</t>
  </si>
  <si>
    <t>FORTALECIMIENTO A  LAS ENTIDADES OPERATIVAS DEL CDGRD</t>
  </si>
  <si>
    <t>Nº de Entidades con Mejor Logística</t>
  </si>
  <si>
    <t>Fortalecimiento las entidades  técnicas y operativas del Consejo Depatamental de Gestion de Riesgo, con equipamiento y logística.</t>
  </si>
  <si>
    <t>CONSECUCION DE UNIDADES MOVILES DE REACCION RAPIDA PARA  BOMBEROS</t>
  </si>
  <si>
    <t>VEHICULOS, EQUIPOS Y HERRAMIENTAS ENTREGADOS A LAS ENTIDADES OPERATIVAS</t>
  </si>
  <si>
    <t>11,4,10,05,01</t>
  </si>
  <si>
    <t>Un Departamento con capacidad para brindar oportunamente las necesidades que se presenten por las emergencias.</t>
  </si>
  <si>
    <t>PROYECTOS DE MITIGACION Y REDUCCION DEL RIESGO</t>
  </si>
  <si>
    <t>DISMINUIR LA VULNERABILIDAD FISICA EN EL DEPARTAMENTO</t>
  </si>
  <si>
    <t>Nº de Convenios</t>
  </si>
  <si>
    <t>Estructurar con la UNGRD Convenios administrativos para desarrollar proyectos de mitigación, obras de emergencias, saneamiento básico, suministro de maquinaria y combustible.</t>
  </si>
  <si>
    <t>TRES(3) PROYECTOS PRESENTADOS</t>
  </si>
  <si>
    <t>TRES (3) PROYECTOS FORMULADOS Y EJECUTADOS</t>
  </si>
  <si>
    <t>MODERNIZACION ADMINISTRATIVA</t>
  </si>
  <si>
    <t>LA PARTICIPACION CIUDADANA COMO ESTRATEGIA DE DESARROLLO</t>
  </si>
  <si>
    <t>10,1,2</t>
  </si>
  <si>
    <t>Porcentaje de Incremento de la particiapción de la Sociedad Civil en el desarrollo de su Territorio</t>
  </si>
  <si>
    <t>0% Carencia de mecanismos de particiapción de la Sociedad Civil en el Desarrollo de su Territorio</t>
  </si>
  <si>
    <t xml:space="preserve">Incremento del... % de la participación de la sociedad civil en el desarrollo de su territorio, </t>
  </si>
  <si>
    <t>FORTALECIMIENTO DE LA PARTICIPACION CIUDADANA Y LA EXPRESIONES ASOCIATIVAS DE LA COMUNIDAD</t>
  </si>
  <si>
    <t>N° de eventos de capacitación  desarrollados por ZODES</t>
  </si>
  <si>
    <t>6 eventos de capacitación-acción a las organizaciones sociales y comunitarias sobre mecanismos de participación ciudadana, en sendos ZODES</t>
  </si>
  <si>
    <t>N° de eventos de capacitación  desarrollados por municipios</t>
  </si>
  <si>
    <t>40 eventos de capacitación municipal a organismos comunales de primero y segundo grado, según la Ley 743/2002.</t>
  </si>
  <si>
    <t>N° de eventos públicos de cultura ciudadana</t>
  </si>
  <si>
    <t>10 eventos públicos de promoción y pedagogía social en cultura ciudadana</t>
  </si>
  <si>
    <t>AQUÍ HAY TEMAS QUE NO SON NUESTROS</t>
  </si>
  <si>
    <t>N° de Municipios Descentralizados</t>
  </si>
  <si>
    <t>Aplicación en 20 municipios del Protocolo II del Ministerio del Interior en relación con la descentralización de las funciones de control y vigilancia de organismos comunales de 1°.</t>
  </si>
  <si>
    <t>Espacio fisico instutucional de la Gobernación de Bolívar para el acompañamiento de los madatarios locales</t>
  </si>
  <si>
    <t>Carece la Gobernación de Bolívar del espacio institucional para el acompañamiento a los mandatarios locales, a fin de garantizar mayores niveles de gestión que conduzcan a un fortalecimiento de la gobernabilidad.</t>
  </si>
  <si>
    <t>Creación de un espacio fisico institucional de la  Gobernación de Bolívar para el acompañamiento a los mandatarios locales, a fin de garantizar mayores niveles de gestión que conduzcan a un fortalecimiento de la gobernabilidad.</t>
  </si>
  <si>
    <t>FORTALECIMIENTO Y DESARROLLO DE LA GOBERNABILIDAD MUNICIPAL</t>
  </si>
  <si>
    <t>Iniciativa no aprobada</t>
  </si>
  <si>
    <t>N° de Casas del Municipio creadas y en funcionamiento</t>
  </si>
  <si>
    <t>Creación de una Casa del Municipio al servicio de los mandatarios locales, personeros, concejales y funcionarios municipales.</t>
  </si>
  <si>
    <t>11,4,10,07,02</t>
  </si>
  <si>
    <t>N° procesos de Capacitación a Servidores Públicos  en Legislación Tributaria  Municipal ejecutados</t>
  </si>
  <si>
    <t>Capacitación a Servidores Públicos de 30 municipios en Legislación Tributaria Municipal</t>
  </si>
  <si>
    <t xml:space="preserve">Prorcentaje de capacitación de los concejos municipales </t>
  </si>
  <si>
    <t xml:space="preserve">% de los concejos Municipales capacitados en buenas practicas legales. </t>
  </si>
  <si>
    <t xml:space="preserve">Mejor nivel de capacitación de los concejos municipales para que  al revisar las iniciativas tengan sustento legal apropiado.   </t>
  </si>
  <si>
    <t>Mejoramiento institucional y de la capacitación, en el 67% de los Concejos municipales</t>
  </si>
  <si>
    <t>Gestionar la implementación del Programa institucional de capacitación: “Viernes del Concejal” a 30 Concejos Municipales</t>
  </si>
  <si>
    <t>N° de sistemas de información implementado.</t>
  </si>
  <si>
    <t>Implementación de un Sistema de Información de Organismos Comunales</t>
  </si>
  <si>
    <t>UN GOBIERNO PARA TODOS</t>
  </si>
  <si>
    <t>FORTALECIMIENTO Y DESARROLLO INSTITUCIONAL</t>
  </si>
  <si>
    <t>MEJORAMIENTO DE LA INFRAESTRUCTURA FISICA Y PROVISIONDE INSUMOS PARA LA ADMINISTRACION DEPARTAMENTAL</t>
  </si>
  <si>
    <t>Porcentaje de dependencias de la Gobernación de Bolívar funcionando en una nueva sede administrativa</t>
  </si>
  <si>
    <t>Porcentaje de dependcias de la Gobernación de Bolívar funcionando en una nueva sede administrativa</t>
  </si>
  <si>
    <t>Gestión de que el 100% de dependencias de la Gobernación de Bolívar, funcionando en una sede administrativa</t>
  </si>
  <si>
    <t>LOGISTICA</t>
  </si>
  <si>
    <t xml:space="preserve">porcentaje de actualizacion y sistematizacion de bienes muebles e inmuebles de propiedad de la Gobernación de Bolívar </t>
  </si>
  <si>
    <t>100% de los bienes muebles e inmuebles de propiedad de la Gobernación de Bolívar actualizados y sistematizados (15 Bienes inmuebles actualizados y sistematizados)</t>
  </si>
  <si>
    <t>02,2,10,2,09IMPREVISTOS</t>
  </si>
  <si>
    <t>FECHA DE ELABORACION: ENERO 2013</t>
  </si>
  <si>
    <t>S07</t>
  </si>
  <si>
    <t>DESARROLLO MINERO Y ENERGETICO DEL DEPPARTAMENTO</t>
  </si>
  <si>
    <t>9,1,2</t>
  </si>
  <si>
    <t>No de titulos mineros fiscalizados / total de titulos mineros programados</t>
  </si>
  <si>
    <t>297 titulos fiscalizados en Departamento de Bolívar</t>
  </si>
  <si>
    <t>100% Titulos  mineros Fiscalizados  en la zona norte y Sur de Bolívar</t>
  </si>
  <si>
    <t>FORTALECIMIENTO DE LA GESTION MINERA DEPARTAMENTAL</t>
  </si>
  <si>
    <t>Un programa de fiscalización ejecutado en un 100% y realizando seguimiento y control a 424 titulos mineros en las etapas de exploración, construcción montaje y explotación acorde con las metas programadas y acordadas</t>
  </si>
  <si>
    <t>MINAS Y ENERGIA</t>
  </si>
  <si>
    <t xml:space="preserve">No de titulos mineros fiscalizados </t>
  </si>
  <si>
    <t xml:space="preserve"> 424 títulos mineros Fiscalizados  en la zona norte y Sur de Bolívar</t>
  </si>
  <si>
    <t xml:space="preserve">No de censos reliziados </t>
  </si>
  <si>
    <t>Un estudio realizado para conocer , identificar los problemas del sector minero y su situacion social .</t>
  </si>
  <si>
    <t xml:space="preserve">No de carpetas elaboradas para proteccion de los expedientes </t>
  </si>
  <si>
    <t xml:space="preserve"> 1500 carpetas diseñadas y elaboradas para proteger los folios de los expedienes mineros </t>
  </si>
  <si>
    <t xml:space="preserve">No de expedientes mineros foliados y escaneados </t>
  </si>
  <si>
    <t xml:space="preserve">224 expedientes mineros foliados y escaneados </t>
  </si>
  <si>
    <t xml:space="preserve">No. de asentamientos mineros a pequeña escala asistidos tecnicamente en salud ocupacional y seguridad e higiene minera </t>
  </si>
  <si>
    <t xml:space="preserve">En los ultimos 4 años el departamento de Bolivar no ha implementado programas de asistencia tecnica a los pequeños mineros del Sur de Bolivar, en el area de la salud ocupacional y seguridad e higiene minera  </t>
  </si>
  <si>
    <t xml:space="preserve">Fortalecer mediante la implementacion de programas de salud ocupacional e higiene minera  de los pequeños mineros del Sur de Bolivar </t>
  </si>
  <si>
    <t>ASISTENCIA Y CPACITACION DEL SECTOR MINERO A PEQUEÑA ESCALA EN BOLLIVAR</t>
  </si>
  <si>
    <t xml:space="preserve">N° sectores mineros asistidos </t>
  </si>
  <si>
    <t xml:space="preserve"> 30 asentamientos mineros asistidos tecnicamente en programas de salud ocupacional seguridad e higiene minera favoracidos dnetro de los programas de legalizacion de mineria de hecho y zonas de reserva forestal </t>
  </si>
  <si>
    <t xml:space="preserve">No de servidores publicos formados en temas de legislacion minera y ambiental </t>
  </si>
  <si>
    <t xml:space="preserve">28%  de los municipios capacitados </t>
  </si>
  <si>
    <t xml:space="preserve">50  servidores publicos responsables del control de la mineria capacitados y formados sobre legislacion minera y ambiental </t>
  </si>
  <si>
    <t xml:space="preserve">No. De mineros formados y capacitados por sectores mineros </t>
  </si>
  <si>
    <t xml:space="preserve">40 X CIENTO </t>
  </si>
  <si>
    <t xml:space="preserve">900 Mineros informales del Sur de Bolivar  formados, capacitados e instruidos sobre temas mineros , ambientales y legislacion minera </t>
  </si>
  <si>
    <t>No. de talleres de capaitacion desarrollados por ZODES</t>
  </si>
  <si>
    <t>Tres  talleres desarrolados para el fortalecimiento de  la población minera informal en</t>
  </si>
  <si>
    <t xml:space="preserve">No de puestos moviles de salvamento minero diseñados y puestos en operación  </t>
  </si>
  <si>
    <t xml:space="preserve">El Departamento de Bolivar no tiene estaciones  moviles de salvamento minero ni unidades basicas de seguridad para apoyar los accidentes mineros que se presentan en las diferentes minas de la region. </t>
  </si>
  <si>
    <t xml:space="preserve">Mejorar la prestaciones de servicio de apoyo a los accidentes que se presentan en las actividades mineras </t>
  </si>
  <si>
    <t>ACOMPAÑAMIENTO PARA LA SEGURIDAD, PRODUCTIVIDAD Y COMPETITIVIDAD DEL SECTOR MINERO DEL SUR DE Bolívar</t>
  </si>
  <si>
    <t xml:space="preserve">No de estaciones de salvamento instaladas y puestas en funcionamiento </t>
  </si>
  <si>
    <t xml:space="preserve">Tres (3) estaciones apoyando la seguridad minera en el Sur de Bolivar </t>
  </si>
  <si>
    <t>%</t>
  </si>
  <si>
    <t xml:space="preserve">N° de mineros capacitados en salvamento minero </t>
  </si>
  <si>
    <t xml:space="preserve">30 mineros capacitados para apoyar las estaciones moviles de salvamento minero </t>
  </si>
  <si>
    <t xml:space="preserve"> Tres eventos de capacitacion como auxiliares de salvamento minero.</t>
  </si>
  <si>
    <t>Un proceso institucional para la defensa del trabajo infantil mediante la promoción de una cultura ciudadana respetuosa para los menores que  permitan aplicar alternativas de desarrollo social a los niños en las áreas de influencia minera en el Departamento.</t>
  </si>
  <si>
    <t xml:space="preserve">La secretaria de Minas y energía desarrollo en el año 2011  un programa de prevención del trabajo infantil en las minas de Oro del Corregimiento de Santa Cruz municipio de Barranco de Loba </t>
  </si>
  <si>
    <t>DE LA MINA A LA ESCUELA</t>
  </si>
  <si>
    <t>No de eventos  de capacitación a las autoridades regionales y a la comunidad en general respecto a las políticas nacionales y departamentales relacionadas con la explotación y trabajo infantil.</t>
  </si>
  <si>
    <t>5 eventos  de capacitación a las autoridades regionales y a la comunidad en general respecto a las políticas nacionales y departamentales relacionadas con la explotación y trabajo infantil.</t>
  </si>
  <si>
    <t>Tres (3) eventos de capacitación a las autoridades regionales y a la comunidad en general respecto a las políticas nacionales y departamentales relacionadas con la explotación y trabajo infantil.</t>
  </si>
  <si>
    <t xml:space="preserve">No. de asentamientos atendidos y capacitados </t>
  </si>
  <si>
    <t>Cinco (5) eventos de capacitación en los asentamientos mineros  relacionados con la explotación del trabajo infantil y Dos programas de apoyo social a los menores ejecutados en dos asentamientos mineros</t>
  </si>
  <si>
    <t xml:space="preserve">No. de asentamientos con diagnóstico para tener censo de la población infantil laborando en las minas </t>
  </si>
  <si>
    <t xml:space="preserve">Un  estudio realizado para la identificación de los menores trabajando en las actividades mineras  </t>
  </si>
  <si>
    <t>No de proyectos de energía no convencional y convencional  implementados . No de proyectos de gasificación implementados y puesto en funcionamiento</t>
  </si>
  <si>
    <t>Cero (0) sistemas de Energías alternativas no convencionales implementadas . Un proyecto de interconexión en ejecución . Cero proyectos de gasificación en ejecución</t>
  </si>
  <si>
    <t xml:space="preserve">100% de los proyectos programados para el sector ejecutados </t>
  </si>
  <si>
    <t>ELECTRIFICACION CON FUENTES DE ENERGIA CONVENCIONAL Y NO CONVENCIONAL, Y GASIFICACION PARA LOS MUNICIPIOS DEL DEPARTAMENTO DE BOLIVAR</t>
  </si>
  <si>
    <t>Tres (3) proyectos formulados para  Mejorar la Calidad de Vida de los Habitantes de los habitantes del Departamento suministrando el Servicio de Energía Eléctrica Domiciliaria, a través de energía convencional o no convencional.</t>
  </si>
  <si>
    <t xml:space="preserve">No de proyectos de energía no convencional y convencional  implementados . </t>
  </si>
  <si>
    <t>Cero (0) sistemas de Energías alternativas no convencionales implementadas .</t>
  </si>
  <si>
    <t>No de  proyectos ejecutados para optimizar  la calidad el servicio de energía eléctrica domiciliario, que se presta a las comunidades Barrios subnormales, Corregimientos y Veredas que cuentan con un mal servicio de energía eléctrica.</t>
  </si>
  <si>
    <t>4  proyectos ejecutados para optimizar  la calidad el servicio de energía eléctrica domiciliario, que se presta a las comunidades Barrios subnormales, Corregimientos y Veredas que cuentan con un mal servicio de energía eléctrica.</t>
  </si>
  <si>
    <t>Cuatro (4) proyectos ejecutados para optimizar  la calidad el servicio de energía eléctrica domiciliario, que se presta a las comunidades Barrios subnormales, Corregimientos y Veredas que cuentan con un mal servicio de energía eléctrica.</t>
  </si>
  <si>
    <t>No de  proyectos formulados y gestionados  para  Mejorar la Calidad de Vida de los Habitantes de los habitantes del Departamento suministrando el Servicio de Gas natural,</t>
  </si>
  <si>
    <t>2  proyectos formulados y gestionados  para  Mejorar la Calidad de Vida de los Habitantes de los habitantes del Departamento suministrando el Servicio de Gas natural,</t>
  </si>
  <si>
    <t>Dos (2) proyectos formulados y gestionados  para  Mejorar la Calidad de Vida de los Habitantes de los habitantes del Departamento suministrando el Servicio de Gas natural,</t>
  </si>
  <si>
    <t>No de  proyectos ejecutados para suministrar gas natural en dos municipios de Bolívar</t>
  </si>
  <si>
    <t>2  proyectos ejecutados para suministrar gas natural en dos municipios de Bolívar</t>
  </si>
  <si>
    <t>Dos (2) proyectos ejecutados para suministrar gas natural en dos municipios de Bolívar</t>
  </si>
  <si>
    <t xml:space="preserve">Valor ejecutado indicador producto diciembre  2013 </t>
  </si>
  <si>
    <t>S03</t>
  </si>
  <si>
    <t xml:space="preserve">SALUD INCLUYENTE Y EQUITATIVA </t>
  </si>
  <si>
    <t>ASEGURAMIENTO</t>
  </si>
  <si>
    <t>9,3,1</t>
  </si>
  <si>
    <t>Cobertura de afiliación al Regimen Subsidiado en Salud</t>
  </si>
  <si>
    <t>93% de cobertura de afiliacion al Regimen Subsidiado en Salud</t>
  </si>
  <si>
    <t>Cobertura universal (97%) del régimen subsidiado en salud del departamento alcanzada</t>
  </si>
  <si>
    <t>PROMOCION DE LA AFILIACION AL SGSSSS</t>
  </si>
  <si>
    <t xml:space="preserve">FORTALECIMIENTO DE LA GESTION DE CONSOLIDACIÓN DEL REGIMEN SUBSIDIADO EN EL DEPARTAMENTO DE BOLÍVAR
</t>
  </si>
  <si>
    <t xml:space="preserve">Consolidar la Universalización  del Régimen Subsidiado  en los municipios del Departamento de Bolívar.
</t>
  </si>
  <si>
    <t>90% de municipios con cobertura universal del regimen subsidiado en salud</t>
  </si>
  <si>
    <t>% de municipios con cobertura universal del regimen subsidiado en salud</t>
  </si>
  <si>
    <t xml:space="preserve">90% de municipios del departamento de Bolivar con cobertura universal del regimen subsidiado en salud </t>
  </si>
  <si>
    <t xml:space="preserve">SALUD </t>
  </si>
  <si>
    <t>Fortalecer las acciones de Asesoría, Asistencia Técnica y Acompañamiento en los 45 municipios.</t>
  </si>
  <si>
    <t>No. de municipios asistidos tecnicamente.</t>
  </si>
  <si>
    <t>Coordinador del eje de Aseguramiento en Salud.</t>
  </si>
  <si>
    <t>31 de Dicembre de 2013</t>
  </si>
  <si>
    <t>Fortalecimiento institucional</t>
  </si>
  <si>
    <t>Rentas Cedidas</t>
  </si>
  <si>
    <t xml:space="preserve">Realizar diplomado de Mejoramiento a la Gestión del Regimen Subisdiado a 15 municipios priorizados </t>
  </si>
  <si>
    <t>No. de secretarios locales de salud capacitados.</t>
  </si>
  <si>
    <t xml:space="preserve">45 Municipios con unificación del pos en el 95% de la población afiliada al regimen subsiado  </t>
  </si>
  <si>
    <t xml:space="preserve">N° Municipios con unificación del pos en el 95% de la población afiliada al regimen subsiado  </t>
  </si>
  <si>
    <t xml:space="preserve">45 municipios con  unificación del pos en el 95% de la población afiliada al régimen subsidiado. </t>
  </si>
  <si>
    <t>Cofinanciar la sostenibilidad de la unificación del POS existente.</t>
  </si>
  <si>
    <t>% de cofinanciación de sostenibilidad de cobertura del regimen subsidiado en salud.</t>
  </si>
  <si>
    <t>Regimen subsidiado</t>
  </si>
  <si>
    <t>45 Municipios con sostenibilidad de esfuerzo propio departamental</t>
  </si>
  <si>
    <t>N° Municipios con sostenibilidad de esfuerzo propio departamental</t>
  </si>
  <si>
    <t>45 municipios con sostenibilidad de esfuerzo propio departamental para la cobertura de afiliación al régimen subsidiado</t>
  </si>
  <si>
    <t>Cofinanciar la  sostenibilidad y ampliación de cobertura del régimen subsidiado en salud de los municipios con esfuerzo propio departamental.</t>
  </si>
  <si>
    <t>Oportunidad en el giro de los recursos de esfuerzo propio departamental.</t>
  </si>
  <si>
    <t>ADMINISTRACION DE BASES DE DATOS UNICA DE AFILIADOS BDUA</t>
  </si>
  <si>
    <t xml:space="preserve">97%  de depuración de BDUA </t>
  </si>
  <si>
    <t xml:space="preserve">Porcentaje de depuración de BDUA </t>
  </si>
  <si>
    <t xml:space="preserve"> Base de datos única de afiliados (BDUA) departamental depurada en un 97%</t>
  </si>
  <si>
    <t>Brindar asistencia técnica y acompañamiento permenente a los responsables de administrar las BDUA municipales, para el mejoramiento del proceso de depuración.</t>
  </si>
  <si>
    <t>INSPECCION, VIGILANCIA Y CONTROL DEL ASEGURAMIENTO</t>
  </si>
  <si>
    <t xml:space="preserve">45  municipios cumpliendo con las normas del proceso de gestion del aseguramiento </t>
  </si>
  <si>
    <t xml:space="preserve">No de municipios cumpliendo con las normas del proceso de gestion del aseguramiento </t>
  </si>
  <si>
    <t>45 municipios cumpliendo con las normas del regimen subsidiado en el departamento de Bolivar</t>
  </si>
  <si>
    <t>Realizar visitas de Inspección, Vigilancia y Control a la administración del régimen subsidiado en salud, por parte de las Secretarías Locales de Salud</t>
  </si>
  <si>
    <t>Cobertura de Inspección, Vigilancia y Control al régimen subsidiado en salud</t>
  </si>
  <si>
    <t>Coordinador de la unidad de vigilancia y control.</t>
  </si>
  <si>
    <t>Auditorías al flujo de recursos</t>
  </si>
  <si>
    <t xml:space="preserve">TOTAL PROGRAMA                                                                                                                                                                                                                                            </t>
  </si>
  <si>
    <t>PRESTACION Y DESARROLLO DE  SERVICIOS DE SALUD</t>
  </si>
  <si>
    <t>9,3,2</t>
  </si>
  <si>
    <t>Cobertura de atencion en los eventos no POS - S y de oferta a la poblacion no asegurada</t>
  </si>
  <si>
    <t>100% de Cobertura de atencion en los eventos no POS - S y de oferta a la poblacion no asegurada</t>
  </si>
  <si>
    <t>80% de Cobertura de atencion en los eventos no POS - S y de oferta a la poblacion no asegurada</t>
  </si>
  <si>
    <t>MEJORAMIENTO DE LA ACCESIBILIDAD A LOS SERVICIOS DE SALUD</t>
  </si>
  <si>
    <t>ASISTENCIA PARA GARANTIZAR LA PRESTACION Y DESARROLLO DE LOS SERVICIOS NO POS-S  Y ATENCIÓN EVENTUAL DE LA POBLACION NO AFILIADA DEL DEPARTAMENTO DE BOLÍVAR</t>
  </si>
  <si>
    <t>Gestionar la contratación y fortalecimiento de la red prestadora de servicios de salud, para garantizar el acceso a los servicios No POS - S  y atención con calidad de la población no afiliada del departamento de Bolívar</t>
  </si>
  <si>
    <t xml:space="preserve">100% de servicios NO POS y de oferta contratados  </t>
  </si>
  <si>
    <t xml:space="preserve">% de servicios NO POS y de oferta contratados  </t>
  </si>
  <si>
    <t>Contratar las Instituciones Prestadoras de Servicios de Salud para la prestación de servicios NO POS-S y excepcionalmente los de oferta cubriendo los 45 municipios del departamento</t>
  </si>
  <si>
    <t>% de contratación de la red prestadora de servicios de salud.</t>
  </si>
  <si>
    <t>Coordinador del Eje de Prestación de Servicios.</t>
  </si>
  <si>
    <t>Prestación de servicios a la población pobre no asegurada y acciones no POS-S</t>
  </si>
  <si>
    <t>SGP - Prestación de Servicios y Rentas Cedidas</t>
  </si>
  <si>
    <t>Cobertura de auditoria de concurrencia a la red prestadora de servicios de salud contratada por el departamento</t>
  </si>
  <si>
    <t>100% de IPS de la red prestadora contratada por el departamento, con auditorias trimestrales de concurrencia realizadas</t>
  </si>
  <si>
    <t>Realizar Auditoria concurrente y de cuentas medicas a  la prestación de servicios salud en las a la población pobre en lo NO POS-S y excepcionalmente en los de oferta en las Instituciones contratadas, a gtravés de recurso humano contratado..</t>
  </si>
  <si>
    <t>No. de IPS auditadas.</t>
  </si>
  <si>
    <t>Seguimiento a la prestación de servicios de salud.</t>
  </si>
  <si>
    <t xml:space="preserve">% de cumplimiento del Plan Bienal de Inversiones en Salud </t>
  </si>
  <si>
    <t>50% de metas del Plan Bienal de Inversiones en salud cumplidas</t>
  </si>
  <si>
    <t>Brindar asistencia técnica  acompañamiento a las IPS ,  el 50% de las actividades del plan bienal de inversiones en salud 2012 - 2013 aprobado</t>
  </si>
  <si>
    <t xml:space="preserve">No. de IPS con proyectos del plan bienal aprobados </t>
  </si>
  <si>
    <t>NO SE DISPONEN DE RECURSOS PARA LA EJECUCION DEL PROYECTO EN LA ACTUAL VIGENCIA</t>
  </si>
  <si>
    <t>No de programas de telemedicina implementados</t>
  </si>
  <si>
    <t xml:space="preserve">Implementación del programa telemedicina en  4 prestadores de servicios de salud públicos de dificil acceso </t>
  </si>
  <si>
    <t>MEJORAMIENTO DE LA CALIDAD DE LA ATENCIÓN</t>
  </si>
  <si>
    <t>REORGANIZACIÓN DE LA RED DE IPS PÚBLICAS PARA LA IMPLEMENTACIÓN DE  ESTRATEGIA DE ATENCIÓN PRIMARIA Y  HERRAMIENTA DE REDES INTEGRADAS DE SALUD  EN EL DEPARTAMENTO DE BOLÍVAR</t>
  </si>
  <si>
    <t>Reorganizar la red prestadora de servicios de salud pública en el departamento de Bolívar, con la aplicación de la estrategia de Atención Primaria y Redes Integradas de Servicios de Salud, para mejorar la accesibilidad  y calidad de los servicios .</t>
  </si>
  <si>
    <t>25% de reorganizacion de la red hospitalaria departamental</t>
  </si>
  <si>
    <t>% de reorganizacion de la red hospitalaria departamental</t>
  </si>
  <si>
    <t xml:space="preserve">80% de la red pública hospitalaria de los municipios reorganizada </t>
  </si>
  <si>
    <t>Asesoría, asistencia técnica y acompañamiento en la aplicación de la estrategia de Atención Primaria en Salud y redes Integradas de Servicios de salud en el 100% de las IPS públicas de los municipios priorizados</t>
  </si>
  <si>
    <t>% de IPS asesoradas</t>
  </si>
  <si>
    <t>Cobertura de asistencia tecnica y capacitacion a  IPS en cuanto a los componentes del SOGC  y Modelo de Atencion Primaria en Salud (APS)</t>
  </si>
  <si>
    <t>MI-MM</t>
  </si>
  <si>
    <t>100% de IPS publicas asistidas técnicamente en cuanto a los componentes del SOGC  y modelo de Atencion Primaria en Salud (APS)</t>
  </si>
  <si>
    <t>% de IPS con estrategia de atención primaria en salud implementada</t>
  </si>
  <si>
    <t>Asesorar y acompañar  a 12 IPS públicas con alto riesgo financiero, en la implementación del Programa de  Auditoria para el Mejoramiento de la Calidad-PAMEC</t>
  </si>
  <si>
    <t>No. de IPS con PAMEC implementado y evaluación de los indicadores de cumplimiento del mismo</t>
  </si>
  <si>
    <t>%  IPS públicas con PAMEC implementado e indicadores de cumplimiento evaluados.</t>
  </si>
  <si>
    <t>Implementar el plan de auditoría externa de calidad al 50% de la red prestadora, contratada por el departamento.</t>
  </si>
  <si>
    <t xml:space="preserve">% de implementación del plan de auditoría externa de calidad </t>
  </si>
  <si>
    <t xml:space="preserve">Oportunidad y eficiencia de los procesos de atencion al usuario de la secretaria de Salud </t>
  </si>
  <si>
    <t>80% de los procesos de atención al usuario de la secretaria de Salud Departamental eficientes y oportunos</t>
  </si>
  <si>
    <t xml:space="preserve">Porcentaje de IPS de la red prestadora Departamental que cumplen los indicadores del Programa de Auditoria para el Mejoramiento de la Calidad </t>
  </si>
  <si>
    <t xml:space="preserve">10% de IPS de la red prestadora Departamental cumpliendo los indicadores del Programa de Auditoria para el Mejoramiento de la Calidad </t>
  </si>
  <si>
    <t xml:space="preserve">60% de IPS de la red prestadora Departamental cumpliendo los indicadores del Programa de Auditoria para el Mejoramiento de la Calidad </t>
  </si>
  <si>
    <t>IMPLEMENTACIÓN DE ACCIONES DE INSPECCIÓN VIGILANCIA Y CONTROL A LA PRESTACIÓN DE SERVCIOS DE SALUD Y SOGC EN EL DEPARTAMENTO DE BOLÍVAR</t>
  </si>
  <si>
    <t>Mejorar el cumplimiento de las normas técnico - científicas para la prestación de servicios de salud y del SOGC, garantizando las acciones de inspección vigilancia y control, que minimicen el riesgo  de la atención en salud.</t>
  </si>
  <si>
    <t>100% de Cobertura de verificacion de Estandares de Habilitacion, PAMEC y Sistema de Informacion para la Calidad</t>
  </si>
  <si>
    <t>Cobertura de verificacion de Estandares de Habilitacion, PAMEC y Sistema de Informacion para la Calidad</t>
  </si>
  <si>
    <t>100% de prestadores de servicios de salud inscritos en el Registro Especial de Prestadores de Salud, verificados en el cumplimiento de estándares de Habilitación, PAMEC y Sistema de Información para la Calidad.</t>
  </si>
  <si>
    <t>Conformar tres (3) equipos con personal de planta y de OPS, para la intensificación de visitas de verificación de estándares de Habilitación, PAMEC y Sistema de Información para la Calidad.</t>
  </si>
  <si>
    <t>No. de equipos verificadores conformados</t>
  </si>
  <si>
    <t>Coordinador la unidad de vigilancia y control</t>
  </si>
  <si>
    <t>Vigilancia y Control</t>
  </si>
  <si>
    <t>Rentas cedidas</t>
  </si>
  <si>
    <t>Fortalecer científica y técnicamente el proceso de verificación de estándares de habilitación y la toma de conductas como resultado de las visitas, mediante la contratación de recurso humano y adquisición de instrumentos de verificación y herramientas para la ejecución de visitas y toma de medidas sanitarias de seguridad.</t>
  </si>
  <si>
    <t>* No. de medidas sanitarias de seguridade impuestas.                                   * No. de procesos de investigación administrativa resueltos.                                   * No. de sanciones impuestas. .</t>
  </si>
  <si>
    <t xml:space="preserve">Estandarizar  e implementar el procedimiento de IVC a las tecnologías biomédicas, mediante la contratación de un profesional en el área, que se articule con el equipo de Vigilancia y Control al plan de mantenimiento hospitalario.
</t>
  </si>
  <si>
    <t>No. de IPS vigiladas y controladas en uso de tecnología biomédica.</t>
  </si>
  <si>
    <t>311.816.000 (Asignación Presupuestal) - 203.184.000 (Pendientes por liberar)</t>
  </si>
  <si>
    <t xml:space="preserve">100% de Cobertura de verificacion del cumplimiento de  normas tecnicas establecidas por el Instituto Nacional de Salud  de bancos de sangre y unidades transfusionales. </t>
  </si>
  <si>
    <t xml:space="preserve">Cobertura de verificacion del cumplimiento de  normas tecnicas establecidas por el Instituto Nacional de Salud  de bancos de sangre y unidades transfusionales. </t>
  </si>
  <si>
    <t xml:space="preserve"> 6 bancos de sangre y 19 unidades transfusionales auditados en el cumplimiento de  normas tecnicas establecidas por el Instituto Nacional de Salud .</t>
  </si>
  <si>
    <t>6 bancos de sangre y 19 unidades transfusionales</t>
  </si>
  <si>
    <t>Realizar visitas de auditoría al cumplimiento de normas técnicas establecidas por el Instituto Nacional de Salud, para el funcioanmiento de los bancos de sangre y unidades transfusionales..</t>
  </si>
  <si>
    <t>No. de visitas realizadas</t>
  </si>
  <si>
    <t>FORTALECIMEINTO DE LA GESTION DE LA SECRETARIA DE SALUD DEPARTAMENTAL DE BOLIVAR DESDE EL DESPLIGUE DEL SISTEMA DE GESTION DE CALIDAD INSTITUCIONAL</t>
  </si>
  <si>
    <t>% de cumplimiento de metas del plan de Implementacion del Sistema Integrado de Calidad de la Secretaria de Salud Departamental</t>
  </si>
  <si>
    <t>90% metas del plan de Implementacion del Sistema Integrado de Calidad de la Secretaria de Salud Departamental cumplidas.</t>
  </si>
  <si>
    <t>Implementar los procesos del Sistema de Gestión de Calidad de la Secretaría de Salud departamental.</t>
  </si>
  <si>
    <t>% de implementación de procesos del Sistema de Gestión de Calidad institucional.</t>
  </si>
  <si>
    <t>Coordinador de la unidad Planeacioón</t>
  </si>
  <si>
    <t>Fortalecimiento de la Dirección Departamental</t>
  </si>
  <si>
    <t xml:space="preserve">FORTALECIMIENTO DEL SISTEMA INTEGRAL DE INFORMACION  DE LA SECRETARIA DE SALUD DEPARTAMENTAL DE BOLIVAR
</t>
  </si>
  <si>
    <t>Mejorar la calidad  y oportunidad de la información  en salud del departamento de Bolívar, mediante el fortalecimiento científico y tecnológico de la Secretaria de Salud Departamental, para garantizar la disponibilidad permanente de la información y  diagnósticos en salud confiables</t>
  </si>
  <si>
    <t>% de unidades funcionales de la Secretaria de Salud con procesos y procedimientos automatizados</t>
  </si>
  <si>
    <t xml:space="preserve"> sofware integral instalado y funcionando con el 30% de unidades funcionales de la secretaria de salud involucradas.
</t>
  </si>
  <si>
    <t>Implementar el plan de fortalecimiento del Sistema Integral de Información en el departamento de Bolívar.</t>
  </si>
  <si>
    <t>% de cumplimiento del plan de fortalecimiento del Sistema integral de Información en Salud del departamento.</t>
  </si>
  <si>
    <t>Equilibrio presupuestal de la red prestadora publica departamental</t>
  </si>
  <si>
    <t xml:space="preserve">58,7%  equilibrio presupuestal de la red prestadora publica departamental </t>
  </si>
  <si>
    <t>80% equilibrio presupuestal de la red prestadora publica departamental</t>
  </si>
  <si>
    <t>MEJORAMIENTO DE LA EFICIENCIA EN LA PRESTACION DE SERVICIOS DE SALUD</t>
  </si>
  <si>
    <t xml:space="preserve">FORTALECIMIENTO TÉCNICO – ADMINISTRATIVO Y FINANCIERO DE LA RED DE IPS PÚBLICAS DEL DEPARTAMENTO BOLÍVAR
</t>
  </si>
  <si>
    <t>Fortalecer la capacidad técnico administrativa y financiera de 33 IPS públicas del departamento de Bolívar, mediante la implementación de un programa de asistencia técnica y fortalecimiento, para mejorar la eficiencia y sostenibilidad financiera de la red pública departamental.</t>
  </si>
  <si>
    <t xml:space="preserve">100% Cobertura de asistencia tecnica a IPS en cuanto a saneamiento fiscal </t>
  </si>
  <si>
    <t xml:space="preserve"> Cobertura de asistencia tecnica a IPS en cuanto a saneamiento fiscal </t>
  </si>
  <si>
    <t xml:space="preserve">100% Cobertura de asistencia tecnica a IPS publicas de la red departamental, en cuanto a saneamiento fiscal </t>
  </si>
  <si>
    <t xml:space="preserve">Implementar estrategia de modernización financiera de 10 IPS del departamento, mediante dotación de un software, asesoría y acompañamiento para la actualización del sistema contable y  presupuestal y la realización de estudios de costo de servicios.
</t>
  </si>
  <si>
    <t>No. de IPS con sistemas contable y presupuestal modernos y costos de servicios identificados.</t>
  </si>
  <si>
    <t>100% de obertura de acciones de Inspeccion, Vigilancia y Control al SGSSS</t>
  </si>
  <si>
    <t>Cobertura de acciones de Inspeccion, Vigilancia y Control al SGSSS</t>
  </si>
  <si>
    <t>Realizar mesas de trabajo para asistir tecnicamente a las IPS públicas de la red departamental, y apoyarlos en el cumplimientop de normatividad vigente, relacionada con el reporte de información y estándares tecnico - administrativos y financieros.</t>
  </si>
  <si>
    <t>No de mesas de trabajo realizadas.</t>
  </si>
  <si>
    <t>100% de IPS del departamento de Bolivar vigiladas y controladas en el flujo de recursos</t>
  </si>
  <si>
    <t>Realizar visitas de inspección y vigilancia al flujo de recursos de las 44 ips publicas del departamento, 45 fondos locales de salud y 11 EPS-S y  de ser el caso, aplicar las medidas sancionatorias correspondientes.</t>
  </si>
  <si>
    <t>No de visitas realizadas a IPS/EPS y secretarías Locales de Salud.</t>
  </si>
  <si>
    <t>100% de EPS del departamento de Bolivar vigiladas y controladas en el flujo de recursos</t>
  </si>
  <si>
    <t>SALUD PUBLICA</t>
  </si>
  <si>
    <t>9,3,3</t>
  </si>
  <si>
    <t>Indice COP</t>
  </si>
  <si>
    <t xml:space="preserve"> Indice COP (Cariados, obturados, perdidos) en la población menor de 12 años, reducido a 8.2 </t>
  </si>
  <si>
    <t xml:space="preserve"> Indice COP (Cariados, obturados, perdidos) en la población menor de 12 años, reducida a 6.5 </t>
  </si>
  <si>
    <t xml:space="preserve">PROMOCION DE LA SALUD Y CALIDAD DE VIDA </t>
  </si>
  <si>
    <t>FORTALECIMIENTO DE LAS ACCIONES DE SALUD ORAL EN EL DEPARTAMENTO DE BOLÍVAR</t>
  </si>
  <si>
    <t>Fortalecer la gestión departamental y municipal en la implementación de políticas nacionales de salud oral, mediante estrategias de P y P para mejorar la salud bucal en población de niños de 0 a 12 años del departamento de Bolívar.</t>
  </si>
  <si>
    <t>N° de  municipios con acciones implementadas</t>
  </si>
  <si>
    <t>45  Municipios  con acciones de promoción de hábitos de higiene oral en población  prescolar y   escolar implementada</t>
  </si>
  <si>
    <t>45 Municipios</t>
  </si>
  <si>
    <t>Coordinar y apoyar las acciones municipales de promoción de hábitos de higiene oral y prevención de enfermedades bucales en instituciones educativas.</t>
  </si>
  <si>
    <t>No. de municipios desarrollando acciones de promoción de habitos de higiene oral y prevención de enfermedades bucales.</t>
  </si>
  <si>
    <t>Lider programa de salud oral.</t>
  </si>
  <si>
    <t>31 de Diciembre 2013</t>
  </si>
  <si>
    <t>Salud Oral</t>
  </si>
  <si>
    <t>SGP - Salud Pública</t>
  </si>
  <si>
    <t>Realizar talleres de promoción de habitos de higiene oral en ambitos comunitarios, de 20 municipios.</t>
  </si>
  <si>
    <t>No. de personas capacitadas (niños, padres o cuidadores, docentes).</t>
  </si>
  <si>
    <t>N° de  municipios con programa   salud bucal incluido en la estrategia AIEPI</t>
  </si>
  <si>
    <t>45 Municipios  con programa   salud bucal incluido en la estrategia AIEPI</t>
  </si>
  <si>
    <t>30 Municipios</t>
  </si>
  <si>
    <t>Asistir  técnicamente a los equipos de salud municipales, para la incorporación del componente de salud oral, en la estrategia AIEPI clínico y comunitario.</t>
  </si>
  <si>
    <t>Porcentaje de EPS e IPS cumpliendo las metas de promocion y prevencion en salud oral</t>
  </si>
  <si>
    <t xml:space="preserve"> Norma técnica de salud oral implementada adecuadamente en el 100% de la EPS e IPS</t>
  </si>
  <si>
    <t>Asistir técnicamente al recurso humano de las EPS e IPS a cargo de los servicios odontológicos, en cuanto a la aplicación de la norma técnica para la detección temprana y detección específica en Salud Oral.</t>
  </si>
  <si>
    <t>No. de EPS e IPS asistidas tecnicamente.</t>
  </si>
  <si>
    <t xml:space="preserve">N° municipios con acciones implementadas
</t>
  </si>
  <si>
    <t xml:space="preserve">Municipios con acciones  de promoción para fortalecer la vigilancia y la prevención  de la fluorosis dental
</t>
  </si>
  <si>
    <t>12 Municipios</t>
  </si>
  <si>
    <t>Asistir Tecnicamente a los equipos de salud municipales, para el fortalecimiento de las acciones de vigilancia en salud, prevención y control de la fluorosis dental.</t>
  </si>
  <si>
    <t>Porcentaje</t>
  </si>
  <si>
    <t xml:space="preserve">60%  de los planes de salud mental  territoriales formulados                                         </t>
  </si>
  <si>
    <t xml:space="preserve">60% de los planes territoriales municipales del departamento de Bolívar  ejecutados y evaluadas las   acciones de la política nacional de salud mental </t>
  </si>
  <si>
    <t>IMPLEMENTACIÓN DE LA POLÍTICA DE SALUD MENTAL EN EL DEPARTAMENTO DE BOLÍVAR</t>
  </si>
  <si>
    <t>Fortalecer la gestión para la implementación de la política de salud mental, en el departamento de Bolívar.</t>
  </si>
  <si>
    <t>xx N° de municipios con planes implementados</t>
  </si>
  <si>
    <t>N° de municipios con planes implementados</t>
  </si>
  <si>
    <t xml:space="preserve">27 Municipios con planes de reducción de consumo de sustancias psicoactivas  implementados ejecutados y evaluados </t>
  </si>
  <si>
    <t>11 Municipios</t>
  </si>
  <si>
    <t>Sensibilizacion, reactivacion  y seguimiento  a equipos de salud municipales y redes comunitarias en la ejecución de los  planes municipales  a traves del recurso humano contratado.</t>
  </si>
  <si>
    <t>No. de equipos de salud municipales y redes comunitarias senbsibilizados.</t>
  </si>
  <si>
    <t>Lider programa de salud mental.</t>
  </si>
  <si>
    <t>Salud Mental</t>
  </si>
  <si>
    <t>Asesoría y acompañamiento a los municipios que para la vigencia 2012 no hayan elaborado los planes de reducción del consumo de SPA  a través del recurso humano contratado y realizar seguimiento a  aquellos municipios que los tengan diseñado.</t>
  </si>
  <si>
    <t>Apoyar la coordinación e implementación de acciones colectivas de promocion de la salud mental, prevención del consumo de sustancias psicoactivas y actividades de vigilancia de eventos de interés en salud mental, mediante la distribución de material educativo e informativo, a los municipios.</t>
  </si>
  <si>
    <t>Cobertura de acciones colectivas de de promocion de la salud mental, prevención del consumo de sustancias psicoactivas.</t>
  </si>
  <si>
    <t xml:space="preserve">Activar, hacer seguimiento y monitoreo al  Sistema de Vigilancia en Salud Mental, a través de realización de talleres de capacitación  a las redes comunitarias y las unidades primarias generadoras de datos (UPGD)  a traves del recurso humano contratado para apoyar y fortalecer el componente de salud mental. </t>
  </si>
  <si>
    <t xml:space="preserve"> No. de municipios con seguimiento al sistema de vigilancia en salud mental</t>
  </si>
  <si>
    <t>N° de municipios con estrategia implementada.</t>
  </si>
  <si>
    <t>27 Municipios con estrategia de atención primaria en salud mental implementada</t>
  </si>
  <si>
    <t xml:space="preserve"> Socialización de la actualización de guías de atención de  intento de Suicidio con los equipos de salud municipal.</t>
  </si>
  <si>
    <t>No. de equipos de salud capacitados</t>
  </si>
  <si>
    <t>Realización de  talleres de prevención del intento del suicidio con la red social de apoyo.</t>
  </si>
  <si>
    <t>No. de profesionales capacitados.</t>
  </si>
  <si>
    <t>Realizar 1 encuentro intermunicipal  para socialización de experiencias exitosas en salud mental y  prevención del suicidio en la población adolescente y jóvenes de municipios priorizados de acuerdo a la incidencia de casos a través de la contratación con E.S.E. Públicas.</t>
  </si>
  <si>
    <t>No de personas particpando en el encuentro (desagregado por tipo).</t>
  </si>
  <si>
    <t>Implementar estrategia de Información, Educación y Comunicación IEC para la humanización de los servicios de atención primaria en Salud Mental dirigido a equipos de salud en los municipios priorizados a través de la contratación con E.S.E. Públicas.</t>
  </si>
  <si>
    <t>No. de municipios con estrategia implementada.</t>
  </si>
  <si>
    <t>Entrenamiento en atención primaria en salud mental basada en comunidad a 11  equipos de salud municipales  y miembros de las redes comunitarias  de los municipios priorizados.</t>
  </si>
  <si>
    <t>No. de profesionales entrenados (desagregado por tipo).</t>
  </si>
  <si>
    <t>Porcentaje de municipios con planes ejecutados</t>
  </si>
  <si>
    <t xml:space="preserve">Planes de promoción de aumento de la actividad en el 0%  de los municipios </t>
  </si>
  <si>
    <t xml:space="preserve">Planes de promoción de aumento de la actividad en el 50%  de los municipios </t>
  </si>
  <si>
    <t>Elaboración de planes de prevención del suicidio a través de capacitaciones a los municipios.</t>
  </si>
  <si>
    <t>No. de municipios con planes elaborados.</t>
  </si>
  <si>
    <t xml:space="preserve">Conformar redes de apoyo contra el consumo de sustancias psicoactivas en las Instituciones educativas.
</t>
  </si>
  <si>
    <t>No. de redes de apoyo en instituciones educativas conformadas.</t>
  </si>
  <si>
    <t>Fortalecer y Articular la  estrategia de servicios amigables en atencion primaria en salud mental y  prevencion de consumo de sustancias psicoactivas  a través de acciones de promocion de los servicios tales como  foros, movilizacion social,teatros, cine al parque, entre otros, en 25% de la comunidad estudiantil de  Instituciones educativas de municipios priorizados, a traves del recurso humano contratado.</t>
  </si>
  <si>
    <t>Cobertura de acciones de promoción de servicios amigables de atencion primaria en salud mental, en comunidad estudiantil de municipios priorizados.</t>
  </si>
  <si>
    <t>APLICACIÓN DE LA POLÍTICA DE SALUD SEXUAL Y REPRODUCTIVA EN EL DEPARTAMENTO DE BOLÍVAR - COMPONENTE DE VIOLENCIA</t>
  </si>
  <si>
    <t>Reducir los indicadores de morbilidad y mortalidad de salud sexual y reproductiva mediante el fortalecimiento de la gestión para la aplicación de la política de Salud Sexual y Reproductiva en el Departamento de Bolívar.</t>
  </si>
  <si>
    <t xml:space="preserve">Acompañamiento, asesoría, seguimiento y evaluación a municipios priorizados de la coordinación intersectorial local para la promoción del buen trato, prevención de Violencia Intrafamiliar VIF e implementación de Modelo de Atención Integral a víctimas de Violencia Sexual y/o fortalecimiento de SASAJ, mediante contratación de tres (3) profesionales de psicología.  </t>
  </si>
  <si>
    <t>No. de municipios asesorados.</t>
  </si>
  <si>
    <t>Lider del Programa de Violencia intrafamiliar y abuso sexual</t>
  </si>
  <si>
    <t>Salud Sexual y Reproductiva</t>
  </si>
  <si>
    <t xml:space="preserve">Promoción de las rutas de Atención a Víctimas de Violencia Sexual, mediante la elaboración y distribución de afiches  y plegables en los municipios del departamento de Bolívar. </t>
  </si>
  <si>
    <t>No. de municipios con rutas de atención de victimas de violencia sexual promocionadas.</t>
  </si>
  <si>
    <t>Realización de jornada de Capacitación a equipos de rutas de atención a víctimas ,  en 12 municipios priorizados, sobre la resolución del protocolo de atención a víctimas, notificación de casos, rutas y normatividad relacionada con violencias.</t>
  </si>
  <si>
    <t>No. de jornadas de capacitación realizadas.</t>
  </si>
  <si>
    <t>Realización de cinco (5) Reuniones de Comités Consultivos de prevención de la Violencia Sexual y de la Violencia de Género.</t>
  </si>
  <si>
    <t>No. de reuniones realizadas.</t>
  </si>
  <si>
    <t>IMPLEMENTACIÓN DE ACCIONES DE PROMOCIÓN DE ESTILOS DE VIDA SALUDABLES PARA LA PREVENCIÓN DE ENFERMEDADES CRONICAS NO TRANSMISIBLES EN EL DEPARTAMENTO DE BOLÍVAR</t>
  </si>
  <si>
    <t>Optimizar las acciones de promoción de estilos de vida saludables a nivel munciipal, mediante estrategias intersectoriales e interinstitucionales, para contribuir a la reducción de enfermedades crónicas no transmisibles en la población del departamento de Bolívar.</t>
  </si>
  <si>
    <t>Municipios con estrategia intersectorial de aumento de actividad fisica y promoción de estilos de vida saludable implementada</t>
  </si>
  <si>
    <t>12 municipios</t>
  </si>
  <si>
    <t>Realizar concurrencia en los 13 municipios de la ZODES DIQUE para fortalecer las acciones encaminadas a la promoción de estilos de vida saludable y prevención de enfermedades crónicas no transmisibles a través de estrategias intersectoriales para incentivar la adopción de modos, condiciones, estilos de vidas y entornos saludables, estrategia de información y educación a la comunidad de factores de riesgo y protectores de ECNT, a través de contratación de un equipo interdisciplinario, conformado por 1 enfermera, 1 nutricionista, 1 deportologo o entrenador físico y una trabajadora social.</t>
  </si>
  <si>
    <t>No. de municipios concurridos.</t>
  </si>
  <si>
    <t>Lider del programa de Enfermedades Cronicas no Transmisibles</t>
  </si>
  <si>
    <t>Enfermedades Cronicas no Transmisibles</t>
  </si>
  <si>
    <t xml:space="preserve">Desarrollar una estrategia de Movilización social donde se fomente actividad física, alimentación sana y espacios libres de humo,  dirigida a la población escolar, empleados, pacientes con enfermedades crónicas no transmisible y grupos organizados de los municipios priorizados de la ZODES MAGDALENA MEDIO (Santa Rosa Sur, Simiti, Cantagallo, San Pablo, Arenal y Morales) del Departamento de Bolívar . </t>
  </si>
  <si>
    <t>No. de municipios con estrategia desarrollada.</t>
  </si>
  <si>
    <t>Realizar levantamiento de línea de base sobre actividad física en 14 municipios priorizados (Turbana, Margarita, San Martin de Loba, Rio Viejo, El Peñón, Regidor, Norosi, Altos del Rosario, San Jacinto del Cauca, Montecristo, Tiquisio, Arenal, Morales y Cantagallo) y la línea de base de actividad física del Departamento de Bolívar.</t>
  </si>
  <si>
    <t>No. de municipios con linea de base levantada.</t>
  </si>
  <si>
    <t>Concurrir a municipios priorizados para la promoción de estilos de vida saludable y fomento de factores protectores para prevenir E.C.NT a través de adquisición de insumos, equipos y materiales de salud y educativos, para desarrollar las actividades de promoción programadas con los comités de estilos de vida saludables y el equipo interdisciplinario contratado.</t>
  </si>
  <si>
    <t>No. de municipios desarrollando acciones de promoción de estilos de vida saludables y fomento de factores protectores.</t>
  </si>
  <si>
    <t>Asistir técnicamente, realizar  monitoreo seguimiento y evaluación a los profesionales encargados de la atención de pacientes y al desarrollo de los programas de promoción y prevención referentes a enfermedades crónicas no transmisibles, salud visual y auditiva en las Secretarías de salud municipales, IPS y EPS, de municipios priorizados,  por parte de líder departamental del programa, contratación de un técnico administrativo y de un vehículo para traslado a los municipios.</t>
  </si>
  <si>
    <t>No. de profesionales asistidos tecnicamente.</t>
  </si>
  <si>
    <t xml:space="preserve"> Apoyo para re-entrenamiento de equipos de salud a través de talleres de capacitación en guías, protocolos, normas y lineamientos de los programas de salud visual, auditiva y  eventos de enfermedades crónicas no transmisibles en municipios de la ZODES MAGDALENA MEDIO (Santa Rosa Sur, Simiti, Cantagallo, San Pablo, Arenal y Morales) del Departamento de Bolívar.</t>
  </si>
  <si>
    <t>No. de municipios cpn equipos de salud reentrenados.</t>
  </si>
  <si>
    <t>Tasa de mortalidad en el menor de 5 años</t>
  </si>
  <si>
    <t>Tasa de 30 x 100.000 menores de 5 años</t>
  </si>
  <si>
    <t>Tasa de 28 x 100.000 menores de 5 años</t>
  </si>
  <si>
    <t>APOYO PARA LA IMPLEMENTACIÓN DE  POLÍTICAS NACIONALES AIEPI Y SEGURIDAD ALIMENTARIA EN EL DEPARTAMENTO DE BOLÍVAR</t>
  </si>
  <si>
    <t>Fortalecer la implementación de estrategias AIPEI, IAMI y Seguridad Alimentaria, a través del apoyo técnico - científico de las instituciones y Direcciones Locales de Salud, para el mejoramiento de la salud infantil en el departamento de Bolívar.</t>
  </si>
  <si>
    <t>24 Municipios fortalecidos en la implementación de la Estrategia Atención Integral de las Enfermedades Prevalentes de la Infancia (AIEPI) en sus 3 componentes.</t>
  </si>
  <si>
    <t>N° Municipios fortalecidos en la implementación de la Estrategia Atención Integral de las Enfermedades Prevalentes de la Infancia en sus 3 componentes</t>
  </si>
  <si>
    <t>Crear y adoptar  la politica  de AIEPI departamental,  fortaleciendo al recurso humano municipal para la implementacion de la estrategia  y de las practicas claves para el adecuado crecimiento de los menores en las ESE s municipales, a través  de asistencia tecnica con recurso humano de planta y contratado.</t>
  </si>
  <si>
    <t>No. de municipios asistidos tecnicamente y evaluados en la implementación de la política AIEPI.</t>
  </si>
  <si>
    <t>Lider del programa AIEPI - Nutrición</t>
  </si>
  <si>
    <t>AIEPI - Nutrición</t>
  </si>
  <si>
    <t xml:space="preserve"> Fortalecer la estrategia AIEPI y de Nutriciòn en sus tres componentes (Clínico, Comunitario y de Gestión) desde un enfoque etnocultural y diferencial (Comunidad de Palenque y El Salao) con la entrega de insumos</t>
  </si>
  <si>
    <t>No. de personas de los corregimientos de Palenque y El Salao, participando en la estrategia AIEPI - Nutrición.</t>
  </si>
  <si>
    <t>Realizar un Mega evento denominado AIEPI GANADOR BOLIVAR 2013, que integra a los municipios priorizados, generando una movilización social sobre el tema de infancia, en torno a experiencias exitosas y significativas en AIEPI, IAMI y Nutrición, el megaevento se ejecutará a través de una contratación y contará con el acompañamiento del recurso humano contratado y en articulación con programas, instituciones y sectores relacionados con el tema de infancia.</t>
  </si>
  <si>
    <t>No. de personas particpando del megaevento (desagregar por tipo (comunidad, instituciones y/o entidades).</t>
  </si>
  <si>
    <t>Realizar tres talleres  sobre MINUTO DE ORO  (Sede Cartagena para municipios del zodes Dique, El Carmen de Bolívar, Magangue y adquisición de los muñecos simuladores y demás equipos.</t>
  </si>
  <si>
    <t>No. de talleres realizados.</t>
  </si>
  <si>
    <t>Porcentaje de desnutrición</t>
  </si>
  <si>
    <t>D. Global 4.3% y D. Crónicas en13.5% menor de 5 años.</t>
  </si>
  <si>
    <t>Reducir  la desnutrición global a menos de 3% y la desnutrición crónica a menos de 9 % en  niños y niñas</t>
  </si>
  <si>
    <t xml:space="preserve">N° Municipios fortalecidos con la implementación de la seguridad alimentaria y nutricional </t>
  </si>
  <si>
    <t xml:space="preserve">6 Municipios fortalecidos con la implementación de la seguridad alimentaria y nutricional </t>
  </si>
  <si>
    <t xml:space="preserve">Asistir Técnicamente a Secretarias Locales de Salud y ESE municipales para fortalecer el programa de seguridad alimentaria y el funcionamiento de tres instituciones amigas de la mujer e infancia- IAMI ( ESE Hospital Local Mahates, ESE Hospital Local Turbana, ESE Hospital Local Arjona, ESE Hospital Local Manuel Elkin Patarroyo- Santa Rosa Sur, con recurso humano de planta y contratado .  </t>
  </si>
  <si>
    <t>No. de Secretarías Locales de salud y ESE municipales asistidos tecnicamente.</t>
  </si>
  <si>
    <t xml:space="preserve"> Dotar xx centros de recuperación nutricional de municipios priorizados del departamento.</t>
  </si>
  <si>
    <t>No. de centros de recuperación nutricional dotados.</t>
  </si>
  <si>
    <t>Suministrar micronutrientes y antiparasitarios a niños menores de seis años y micronutrientes a embarazadas y madres lactantes de los municipios priorizados</t>
  </si>
  <si>
    <t>No. de niños menores de seis años, mujeres embarazadas y lactantes beneficiados.</t>
  </si>
  <si>
    <t>Dotar con insumos críticos  para la recuperación nutricional de la población infantil, mujeres embarazadas y lactantes en municipios priorizados del departamento ( Palenque, El Salao, Mampujan y Veredas priorizadas con antecedentes o factores de riesgo para Leishmaniasis Visceral)</t>
  </si>
  <si>
    <t>No de corregimiento y veredas dotados.</t>
  </si>
  <si>
    <t>Tasa de Mortalidad por cáncer de cervix</t>
  </si>
  <si>
    <t xml:space="preserve">Tasa de Mortalidad por cáncer de cuello uterino: 7,27 por 100.000 mujeres </t>
  </si>
  <si>
    <t>Tasa de Mortalidad por cáncer de cuello uterino igual o inferior a 6,8 muertes por 100.000 mujeres.</t>
  </si>
  <si>
    <t>IMPLEMENTACOIÓN DE LA POLÍTICA DE SALUD SEXUAL Y REPRODUCTIVA EN EL DEPARTAMENTO DE BOLIVAR</t>
  </si>
  <si>
    <t>Cobertura de citología cervico-uterina</t>
  </si>
  <si>
    <t>Cobertura de citología cervico-uterina incrementada al 80% en 5 municipios priorizados</t>
  </si>
  <si>
    <t>Acompañar, gestionar y asesorar a los niveles locales priorizados en la coordinación intrasectorial, seguimiento a competencias en Programas de Maternidad Segura, Planificación Familiar y Cáncer de Cuello Uterino y apoyo a gestión departamental, consolidación de información de los Programas, a través de recurao humano contratado.</t>
  </si>
  <si>
    <t>Líder del Programa de maternidad segura y cancer de cuello uterino.</t>
  </si>
  <si>
    <t>Salud sexual y Reproductiva</t>
  </si>
  <si>
    <t xml:space="preserve">Promover la correcta aplicación de la metodología de toma de muestra para citología, en prestadores públicos y privados  del departamento de Bolívar, mediante la distribucón de material educativo impreso, dirigido al personal de salud y entrega de afiches diseñados por el INS. </t>
  </si>
  <si>
    <t>No. de prestadores con material educativo socializado y publicado.</t>
  </si>
  <si>
    <t>Asistir técnicamente, evaluar y hacer seguimiento a 5 municipios priorizados en competencias sobre Programas de Maternidad Segura, Planificación Familiar y Detección Temprana del Cáncer de Cuello Uterino.</t>
  </si>
  <si>
    <t>Razón de Mortalidad Materna</t>
  </si>
  <si>
    <t xml:space="preserve">Razón de Mortalidad Materna:      99,7 por 100.000 nacidos vivos      </t>
  </si>
  <si>
    <t>Razón de mortalidad materna reducida a 45 muertes por 100.000 Nacidos Vivos</t>
  </si>
  <si>
    <t>Porcentaje de mujeres embarazadas con cuatro controles prenatales</t>
  </si>
  <si>
    <t>Porcentaje de mujeres con cuatro o más controles prenatales incrementado al 90% en 5 municipios priorizados</t>
  </si>
  <si>
    <t>Acompañar, gestiónar y asesorar a los niveles locales priorizados para la coordinación intrasectorial, seguimiento a competencias en Programas de Maternidad Segura, Planificación Familiar y Cáncer de Cuello Uterino, a través de recurso humano contratado.</t>
  </si>
  <si>
    <t xml:space="preserve">Concurrir al fortalecimiento institucional para  promoción del control prenatal, manejo de emergencias obstétricas, humanización de servicios prenatales y de parto a través de adquisición de rotafolios sobre Atención Prenatal, elaboración de retablos con flujogramas de manejo sobre Emergencias Obstétricas, elaboración de agendas y afiches y adquisición de  equipos de cómputo de escritorio, para entregar a prestadores públicos de municipios priorizados. </t>
  </si>
  <si>
    <t>No. de IPS concurridas para el mejoramiento y humanizaciónn de los servicios obstetricos.</t>
  </si>
  <si>
    <t>Acompañar, gestiónar y asesorar a los niveles locales priorizados para la coordinación intrasectorial, seguimiento, evaluación de servicios, cumplimiento  y aplicación de Normas Técnicas, Guías de Atención de Maternidad Segura, Planificación Familiar, Detección Temprana del Cáncer de Cuello Uterino,  a través de recurso humano contratado.</t>
  </si>
  <si>
    <t>Capacitacitar y re-entrenar a los equipos de salud  de programas de SSR, de IPS públicas y privadas en municipios priorizados, mediante contratación de un (1) Docente Gineco-Obstetra durante 10 meses, capacitado en Vigilancia de la Morbilidad Materna Extrema, Diagramas de flujo sobre  Emergencias Obstétricas y Normas Técnicas de SSR,  con experiencia docente-asistencial mínima de dos (2) años.</t>
  </si>
  <si>
    <t>No. de equipos de salud de IPS capacitados y reentrenados.</t>
  </si>
  <si>
    <t>Asistir técnicmente, evaluar y hacer seguimiento a 5 municipios priorizados en competencias sobre Programas de Maternidad Segura, Planificación Familiar,  Detección Temprana del Cáncer de Cuello Uterino y apoyo a desplazamientos a municipios priorizados para asistencia técnica y capacitaciones,  mediante contratación de alquiler de vehículo.</t>
  </si>
  <si>
    <t>Prevalencia de uso de métodos modernos</t>
  </si>
  <si>
    <t>Acompañar, gestiónar y asesorar en niveles locales priorizados para la coordinación intrasectorial, seguimiento a competencias en Programas de ITS-VIH/SIDA,  Sífilis Gestacional y Congénita, a través de la contratación de un (1) profesional de enfermería, durante 10 meses, asignado a municipios priorizados.</t>
  </si>
  <si>
    <t>.No. de municipios asesorados.</t>
  </si>
  <si>
    <t>Realizar de jornadas de capacitación a profesionales de la salud que manejen programas de ITS-VIH/SIDA de municipios priorizados, sobre pautas para asesoría de prueba voluntaria y Modelo de Gestión Programática de VIH y Guía para el manejo sin barreras y con calidad de las ITS-VIH/SIDA y Normas Técnicas de Sífilis Congénita y Gestacional.</t>
  </si>
  <si>
    <t>Líder del Programa de ITS.</t>
  </si>
  <si>
    <t>Fortalecer institucional para el manejo de las ITS-VIH/SIDA, Sífilis Gestacional y Congénita, mediante elaboración y distribución de material de promoción y retablos con flujogramas de manejo, entregados en prestadores de municipios del Departamento de Bolívar.</t>
  </si>
  <si>
    <t>No. de IPS concurridas.</t>
  </si>
  <si>
    <t>Acompañar, gestionar y asesorar a los niveles locales priorizados para la coordinación intrasectorial, seguimiento a competencias en Programas de ITS-VIH/SIDA,  Sífilis Gestacional y Congénita, a través de la contratación de un (1) profesional de enfermería, durante 10 meses, asignado a municipios priorizados.</t>
  </si>
  <si>
    <t>Asistir técnica a 5 municipios priorizados en ITS-VIH/SIDA, Estrategia para la Reducción de la Transmisión Perinatal del VIH y la Sífilis Congénita, Sífilis Gestacional mediante traslado a los municipios y  contratación de técnico de sistemas durante 10 meses .</t>
  </si>
  <si>
    <t>No. de municipios asistidos tecnicamentes.</t>
  </si>
  <si>
    <t>Acompañar, gestionar y asesorar en niveles locales priorizados para la coordinación intrasectorial, seguimiento a competencias en Programas de ITS-VIH/SIDA,  Sífilis Gestacional y Congénita, a través de la contratación de un (1) profesional de enfermería, durante 10 meses, asignado a municipios priorizados.</t>
  </si>
  <si>
    <t>Realizar actividades de promoción y suministro de apoyo logístico para conmemoración departamental del Día Mundial de lucha contra el SIDA en municipios priorizados y desarrollo de las reuniones del Comité Intersectorial de las ITS-VIH/SIDA en el nivel departamental.</t>
  </si>
  <si>
    <t>No. de munciipios con actividades de promoción implementadas.</t>
  </si>
  <si>
    <t>.</t>
  </si>
  <si>
    <t>Porcentaje de embarazos en adolescentes</t>
  </si>
  <si>
    <t xml:space="preserve">Porcentaje de adolescentes embarazadas:21,3% </t>
  </si>
  <si>
    <t>Porcentaje de adolescentes que han sido madres o están en embarazo detenido y mantenido por  debajo de 15%</t>
  </si>
  <si>
    <t>Prevalencia de uso de métodos modernos de anticoncepción incrementada al 65% en la población sexualmente activa entre 15 a 19 años</t>
  </si>
  <si>
    <t>Acompañamiento, asesoría, seguimiento y evaluación en municipios priorizados para la coordinación intersectorial local y la  implementación y/o fortalecimiento de los Servicios Amigables de Salud para Adolescentes y Jóvenes SASAJ, a través de la contratación de tres (3) profesionales de psicología  y un (1) asistente con perfil de técnico administrativo, con experiencia mínima de un (1) año</t>
  </si>
  <si>
    <t xml:space="preserve">Fortalecimiento a la Estrategia de los Servicios Amigables de Salud para Adolescentes y Jóvenes, mediante adquisición y distribución de equipo de cómputo de escritorio e impresoras, TV LCD de 32", DVD, CDs con películas educativas para adolescentes  y distribución de afiches-calendario, plegables y rotafolios sobre métodos de anticoncepción, para apoyar 20 municipios priorizados con SASAJ. . </t>
  </si>
  <si>
    <t>No. de servicios amigables para adolescentes fortalecidos.</t>
  </si>
  <si>
    <t xml:space="preserve">Líder del Programa de </t>
  </si>
  <si>
    <t>Asistencia técnica, evaluación y seguimiento a 6 municipios priorizados en competencias sobre la Salud Sexual y Reproductiva de Adolescentes y Jóvenes.</t>
  </si>
  <si>
    <t>Tasa  de curación</t>
  </si>
  <si>
    <t>Tasa de curación de los casos de tuberculosis pulmonar con baciloscopia positiva sostenida en un 85%</t>
  </si>
  <si>
    <t>FORTALECIMIENTO DE LAS ACCIONES DE PROMOCIÓN Y PREVENCIÓN DE LA TUBERCULOSIS Y LEPRA EN EL DEPARTAMENTO DE BOLIVAR</t>
  </si>
  <si>
    <t>Fortalecer la gestión de políticas nacionales y departamentales de promoción de la salud y prevención de la tuberculosis y lepra, mediante asistencia técnica y capacitación a los equipos de salud municipales, para disminuir las tasas de morbilidad por estas enfermedades.</t>
  </si>
  <si>
    <t xml:space="preserve"> N° de municipios con estrategia implementada                                                                                                                      </t>
  </si>
  <si>
    <t>45 Municipios con estrategia DOT / TAES en los municipios .</t>
  </si>
  <si>
    <t>Brindar asistencia técnica al recurso humano de las Direcciones Locales de Salud e IPS, para la aplicación de los lineamientos, políticas nacionales, protocolos y guías para la promoción y prevención de la tuberculosis y lepra.</t>
  </si>
  <si>
    <t>No. de Direcciones Locales de Salud asistidas tecnicamente.</t>
  </si>
  <si>
    <t>Líder del Programa de TB y Lepra.</t>
  </si>
  <si>
    <t>TB y Lepra</t>
  </si>
  <si>
    <t>Realizar dos (2) talleres de capacitación, sobre los lineamientos programáticos de las estrategias "Alto a la Tuberculosis" y "Control de la Carga de Enfermedad de Hansen, dirigido al personal de las Secretarías Locales de Salud e IPS.</t>
  </si>
  <si>
    <t>N° de municipios con estrategia coordinada con EPS y ARP</t>
  </si>
  <si>
    <t>45 Municipios con búsquedas activas de sintomáticos de piel coordinadas con el  100% de EPS y ARP</t>
  </si>
  <si>
    <t>Apoyar la busqueda activa de sintomáticos respiratorios, de piel y SPN en cada una de las IPS municipales, a través del acompañamiento de recurso humano contratado.</t>
  </si>
  <si>
    <t>No. de IPS realizando busqueda activa con apoyo del departamento.</t>
  </si>
  <si>
    <t>Suministrar insumos críticos, para el fortalecimiento de los laboratorios municipales, para la busqueda activa de sintomáticos.</t>
  </si>
  <si>
    <t>No. de laboratorios clínicos dotados con insumos .</t>
  </si>
  <si>
    <t>TOTAL PROGRAMA</t>
  </si>
  <si>
    <t>PROMOCION SOCIAL</t>
  </si>
  <si>
    <t>9,3,4</t>
  </si>
  <si>
    <t>Cobertura de estrategias para la Atencion Integral de poblaciones especiales</t>
  </si>
  <si>
    <t>Acciones de promoción de la salud, prevención de riesgos y atención de las poblaciones especiales acorde con los Autos de la Corte Constitucional promulgados realizadas en el 100% de municipios con poblaciones especiales</t>
  </si>
  <si>
    <t>PROMOCION, PREVENCION Y ATENCION DE POBLACIONES ESPECIALES</t>
  </si>
  <si>
    <t>IMPLEMENTACION DE UN SISTEMA DE INFORMACION ESTADISTICA PARA LA POBLACION CON DISCAPACIDAD EN 25 MUNICIPIOS DEL DEPARTAMENTO DE BOLÍVAR</t>
  </si>
  <si>
    <t xml:space="preserve">Optimizar la gestión de los programas de promoción social a nivel departamental y municipal, mediante la aplicación de la herramienta web que permite la caracterización y localización de la población con discapacidad, para mejorar la accesibilidad a los beneficios que ofrece el estado para esta población.
</t>
  </si>
  <si>
    <t>N° de municipios con poblaciones especiales caracterizadas y capacitadas y/o con apoyo para la caracterirzación</t>
  </si>
  <si>
    <t>Poblaciones  especiales en 30 municipios caracterizadas y capacitadas y/o con apoyo para la caracterización</t>
  </si>
  <si>
    <t>25 municipios</t>
  </si>
  <si>
    <t xml:space="preserve">capacitacitar a técnicos en sistemas de 25 municipios, para la implementación de  herramienta WEB, diseñada para la caracterización y localización de la población con discapacidad, mediante contratación de una empresa idonea en el tema.  </t>
  </si>
  <si>
    <t>No. de municipios con herramienta Web implementada.</t>
  </si>
  <si>
    <t>Coordinador del eje de Promoción Social</t>
  </si>
  <si>
    <t>RUBRO</t>
  </si>
  <si>
    <t>Monitoreo permanente del proceso de caracterización de población con discapacidad, en los 45 municipios, a través de recurso humano contratado.</t>
  </si>
  <si>
    <t>No. de municipios monitoreados en el proceso de caracterización.</t>
  </si>
  <si>
    <t>NO HAY DISPONIBILIDAD DE RECURSOS PARA ESTA VIGENCIA</t>
  </si>
  <si>
    <t xml:space="preserve">N ° de municipios  con  Programas de proyeto de vida y patrones de crianza para adolescentes y jovenes embarazadas divulgadas en municipios priorizados </t>
  </si>
  <si>
    <t>JUV-TRO</t>
  </si>
  <si>
    <t>Programa de proyecto de vida y patrones de crianza para adolescentes y jovenes embarazadas divulgados en 25 municipios priorizdos</t>
  </si>
  <si>
    <t>FORTALECIMIENTO TECNICO Y FINANCIERO DE CUATRO (4) CENTROS DE BIENESTAR PARA EL ADULTO MAYOR EN EL DEPARTAMENTO DE BOLÍVAR</t>
  </si>
  <si>
    <t xml:space="preserve">Fortalecer la capacidad tecnológica y científica de los centros de bienestar para el adulto mayor, mediante asistencia técnica y apoyo financiero, para contribuir al mejoramiento de la calidad de la atención a esta población.
</t>
  </si>
  <si>
    <t xml:space="preserve">N ° de  Centros de proteccion y promocion para el adulto mayor fortalecidos tecnicamente y financieramente </t>
  </si>
  <si>
    <t>TRE</t>
  </si>
  <si>
    <t>4 Centros de proteccion y promocion para e adulto mayor con fortalecimiento tecnico y financiero</t>
  </si>
  <si>
    <t>Concurrir tecnica y financieramente los centros de bienestar del adulto mayor: "Casa del Abuelito de El Carmen de Bolívar", "Asilo San Pedro Claver de Cartagena", Refugio La Milagrosa de Cartagena", "Asilo Casa del Recuerdo"</t>
  </si>
  <si>
    <t>.No. de casas de bienestar concurridas tecnica y financieramente.</t>
  </si>
  <si>
    <t xml:space="preserve">Brindar asistencia técnica periódica a los centros de bienestar del adulto mayor , para velar por el cumplimiento de los estándares de calidad para la atención y protección del adulto mayor. </t>
  </si>
  <si>
    <t>Cobertura de asistencia tecnica a centros de bienestar para el adulto mayor.</t>
  </si>
  <si>
    <t>N ° de  municipios con pobacion de mujeres y poblacion infantil cubiertas con acciones de promocion y prevencion en salud publica</t>
  </si>
  <si>
    <t>NIA-TRO</t>
  </si>
  <si>
    <t>Pobaciones  de mujeres  y poblacion infantil especiales en municipios priorizdos cubiertas con acciones de promocion y prevencion por salud publica</t>
  </si>
  <si>
    <t>ACCIONES EDUCATIVAS DE CARÁCTER NO FORMAL</t>
  </si>
  <si>
    <t>N ° de  municipios con mujers caabeza de familia y sus nucleos familiares capacitadas en acciones educativas no formales</t>
  </si>
  <si>
    <t xml:space="preserve"> Mujeres cabeza de familia y sus nucleos familiares capacitados en acciones educativas no formal en un 1 corgimiento del Carmen de Bolivar</t>
  </si>
  <si>
    <t xml:space="preserve">N ° de lideres, personal administrativo y asistencial d 6 municipios priorizados capacitado en atencion psicosocual y la ley 1448 de 2011  </t>
  </si>
  <si>
    <t>100% de los lideres, personal admin istrativo y personal asistencial capacitados en atencion psicosocial y ley 1448 2011.</t>
  </si>
  <si>
    <t>FORTALECIMIENTO INSTITUCIONAL PARA LA SOCIALIZACIÓN Y APLICACIÓN DE POLITICAS NACIONALES DE PROMOCIÓN SOCIAL EN EL DEPARTAMENTO DE BOLÍVAR</t>
  </si>
  <si>
    <t>N ° de municipios  con rutas de atencion psicosocial   a poblacion victima de conflicto armado o oblacion en situacion de desplazamiento implemntada, funcionando y evaluad</t>
  </si>
  <si>
    <t>N ° de municipios  con rutas de atencion psicosocial   a poblacion victima de conflicto armado o oblacion en situacion de desplazamiento implemntada, funcionando y evaluada</t>
  </si>
  <si>
    <t>Ruta de atencion psicosocial a poblacion victima del conflicto armado o poblacion en situacion de desplazamiento implementada, funcionando y evaluada en 6 municipios</t>
  </si>
  <si>
    <t>6 municipios</t>
  </si>
  <si>
    <t>Brindar asistencia técnica a los municipios de El Carmen de Bolívar, Arjona, Marialabaja, San juan, San Jacinto y Turbaco, priorizados por la corte constitucional,  para la implementación de acciones a favor de la población víctima del conflicto, en situación de desplazamiento desde un enfoque diferencial</t>
  </si>
  <si>
    <t>No. de municipios asistidos técnicamente</t>
  </si>
  <si>
    <t xml:space="preserve"> municipios con poblacion capacitada en participacion social, restablecimiento de derechos en municipios priorizados </t>
  </si>
  <si>
    <t xml:space="preserve">N ° de municipios con poblacion capacitada en participacion social, restablecimiento de derechos en municipios priorizados </t>
  </si>
  <si>
    <t xml:space="preserve">45 municipios con Poblacion capacitada en partcipacion social, restablecimiento como sujetos de derechos, construccion de redes y otros temas. </t>
  </si>
  <si>
    <t>25 municipios con personas por tipo de población capacitadas.</t>
  </si>
  <si>
    <t xml:space="preserve">Realizar un (1) seminario taller socialización leyes y lineamientos de envejecimiento y vejez, dirigido a  los actores de salud municipales de las ZODES Magdalena Medio y Depresión Momposina. </t>
  </si>
  <si>
    <t>No. de  actores municipales capacitados.</t>
  </si>
  <si>
    <t>78,298,383</t>
  </si>
  <si>
    <t xml:space="preserve"> Realizar dos (2) encuentros municipales, para aplicación de la metodología MIPSAM, de análisis de la problemática y planteamiento de soluciones con relación a la población adulto mayor.</t>
  </si>
  <si>
    <t>No. de actores y población adulto mayor participando del encuentro.</t>
  </si>
  <si>
    <t xml:space="preserve">25 municipios  con  Comites de personas especiales funcionando  </t>
  </si>
  <si>
    <t xml:space="preserve">N ° de municipios  con  Comites de personas especiales funcionando  </t>
  </si>
  <si>
    <t>Comites de poblaciones especiales funcionando en 25 municipios</t>
  </si>
  <si>
    <t>25 comites de poblaciones especiales activos.</t>
  </si>
  <si>
    <t xml:space="preserve"> Brindar asistencia técnica para fortalecimiento de concejos Municipales de Adulto Mayor .</t>
  </si>
  <si>
    <t>Consejos municipales asistidos tecnicamente.</t>
  </si>
  <si>
    <t>Realizar diagnóstico de los diferentes  tipos de discapacidad en los municipios de las ZODES Montes de María y Lobas , con  busqueda activa de grupos organizados de esta población en la comunidad y entrega de ayudas técnicas, a través de una empresa idónea y competente.</t>
  </si>
  <si>
    <t>No. de personas con discapacidad beneficiadas.</t>
  </si>
  <si>
    <t>PREVENCION, VIGILANCIA Y CONTROL DE RIESGOS PROFESIONALES</t>
  </si>
  <si>
    <t>9,3,5</t>
  </si>
  <si>
    <t>Tasa de accidentes ocupacionales</t>
  </si>
  <si>
    <t>5,2 X 100.000 Fuente: Tasa nacional MPS 2005</t>
  </si>
  <si>
    <t>Tasa de accidentes ocupacionales reducida a menos  de 5,2 X100.000 habitantes</t>
  </si>
  <si>
    <t>INDUCCION A LA DEMANDA DE LOS SERVICIOS DE P Y P DE RIESGOS PROFESIONALES</t>
  </si>
  <si>
    <t xml:space="preserve">ASISTENCIA TECNICA PARA EL MEJORAMIENTODE LAS  ACCIONES DE PROMOCIÓN, PREVENCIÓN Y VIGILANCIA EN SALUD EN AMBITOSLABORALES DEL DEPARTAMENTO DE BOLÍVAR       </t>
  </si>
  <si>
    <t xml:space="preserve">Mejorar las acciones de promoción, prevención y vigilancia en salud en ambitos laborales, mediante asistencia técnica, para disminur los  riesgos,  que atentan contra la seguridad y la salud en el trabajo. </t>
  </si>
  <si>
    <t>40% Cobertura de afiliacion al sistema general de seguridad social en salud (salud, pensión y riesgos profesionales) en  18 municipios del departamento de Bolivar al 2012</t>
  </si>
  <si>
    <t>Cobertura de afiliacion al sistema general de seguridad social en salud (salud, pensión y riesgos profesionales) en  18 municipios del departamento de Bolivar al 2012</t>
  </si>
  <si>
    <t>40%  Cobertura de afiliacion al sistema general de seguridad social en salud                         ( salud, pensión y riesgos profesionales) en  18 municipios del departamento de Bolivar al 2012</t>
  </si>
  <si>
    <t xml:space="preserve"> Verificar la afiliación en salud, pensión y riesgos laborales y cumplimiento de la normatividad en salud y seguridad en el trabajo de las empresas, en 17 municipios del departamento .</t>
  </si>
  <si>
    <t>Cobertura de afiliación en salud (pensión y riesgos profesionales).</t>
  </si>
  <si>
    <t>Coordinador del eje de Riesgos Profesionales</t>
  </si>
  <si>
    <t>Riesgos Profesionales</t>
  </si>
  <si>
    <t>PROMOCION DE LA SALUD Y CALIDAD DE VIDA EN AMBITOS LABORALES</t>
  </si>
  <si>
    <t xml:space="preserve">45 municipios con planes de salud ocupacional implementados. </t>
  </si>
  <si>
    <t xml:space="preserve">Numero de los municipios con planes de salud ocupacional implementados. </t>
  </si>
  <si>
    <t xml:space="preserve">45  municipios con planes de salud ocupacional implementados. </t>
  </si>
  <si>
    <t>29 municipios</t>
  </si>
  <si>
    <t>Asesorar y asistir  tecnicamente a 17 Direcciones Locales de Salud, para fortalecer la  implementación  de estrategias de promoción, para el mejoramiento  de la seguridad en el trabajo.</t>
  </si>
  <si>
    <t>Asisitir técnicamente a los diferentes actores del municipio (empresarios, EPS, IPS, asociaciones, agremiaciones,  comité local de salud ocupacional)  para el desarrollo de acciones de promoción de salud en ámbitos laborales.</t>
  </si>
  <si>
    <t>No. de actores municipales asistidos tecnicamente.</t>
  </si>
  <si>
    <t xml:space="preserve">Distribuir  material  educativo e informativo, en 17  municipios, para fortalecer las acciones de inducción a la demanda  a  los servicios de promoción de la salud  y prevención de los riesgos en salud  de origen laboral en, ámbitos laborales. </t>
  </si>
  <si>
    <t>No. de municipios realizando acciones de inducción a la demanda de los servicios de P y P en riesgos laborales.</t>
  </si>
  <si>
    <t>VIGILANCIA EN SALUD EN EL ENTORNO LABORAL</t>
  </si>
  <si>
    <t>45  municpios con  implementacion de la plataforma para la vigilancia en salud en entornos laborles del departamento</t>
  </si>
  <si>
    <t>Numero de municpios con  implementacion de la plataforma para la vigilancia en salud en entornos laborles del departamento</t>
  </si>
  <si>
    <t>45  municpios con  implementacion de la plataforma para la vigilancia en salud en entornos laborles del departamento de bolivar al 2011</t>
  </si>
  <si>
    <t>Asistir técnicamente y  acompañar permanente, a 17 municipios,  para la implementación de unidades de vigilancia en salud en entornos laborales.</t>
  </si>
  <si>
    <t>45 municipios con  sistema de informacion eficiente en riesgos profesionales implementado</t>
  </si>
  <si>
    <t>Numero de municipios con  sistema de informacion eficiente en riesgos profesionales implementado</t>
  </si>
  <si>
    <t>1 7 municipios asesorados y acompañados para la caracterización de la población trabajadora informal.</t>
  </si>
  <si>
    <t>No. de municipios asesorados</t>
  </si>
  <si>
    <t>EMERGENCIA Y DESASTRES</t>
  </si>
  <si>
    <t>9,3,6</t>
  </si>
  <si>
    <t>% de IPS públicas  prestando los servicios de salud requeridos ante la aparición de eventos naturales o de carácter  antrópico.</t>
  </si>
  <si>
    <t>100% de IPS De la red prestadora de servicios de salud con capacidad de respuesta ante la aparición de eventos naturales o de carácter intencional generados por el hombre</t>
  </si>
  <si>
    <t>FORTALECIMIENTO INSTITUCIONAL PARA LA RESPUESTA TERRITORIAL ANTE EMERGENCIAS Y DESASTRES</t>
  </si>
  <si>
    <t xml:space="preserve">FORTALECIMIENTO DE LA CAPACIDAD  DE REPUESTA  DURANTE LAS  SITUACIONES DE   EMERGENCIAS  Y DESASTRES  EN  LOS 45 MUNICIPIOS  DEL DEPARTAMENTO DE BOLÍVAR </t>
  </si>
  <si>
    <t>Fortalecer la capacidad  de repuesta  ante las  situaciones de emergencias  y desastres en las Empresas Sociales del Estado y Secretarías de salud de los 45 municipios  del departamento de Bolívar.</t>
  </si>
  <si>
    <t>45 IPS públicas  asesoradas, asistidas  técnicamente y acompañadas en el diseño, elaboración y socialización de los planes hospitalarios de emergencia</t>
  </si>
  <si>
    <t>No de IPS públicas  asesoradas, asistidas  técnicamente y acompañadas en el diseño, elaboración y socialización de los planes hospitalarios de emergencia</t>
  </si>
  <si>
    <t>45 IPS publicas en los municipios con planes hospitalarios de emergencia implementados de acuerdo a la normatividad</t>
  </si>
  <si>
    <t>11 IPS</t>
  </si>
  <si>
    <t>Brindar asesoría, asistencia  técnica y acompañamiento a 15 IPS publicas en los municipios en cuanto al diseño, elaboración y socialización de los planes hospitalarios de emergencia.</t>
  </si>
  <si>
    <t>No. de IPS asistidas tecnicamente.</t>
  </si>
  <si>
    <t>Coordinador del eje de Emergencias y Desastres</t>
  </si>
  <si>
    <t>Emergencias y Desastres</t>
  </si>
  <si>
    <t xml:space="preserve">Realizar dos (2) Talleres  de capacitación a los equipos  municipales de salud  de 45 municipios, sobre  elaboración  de planes  preventivos  de emergencias y desastres y fortalecimiento de la misión de la Mision Medica,en acuerdo a la  nueva norma,manual de la Mision medica en Colombia,resolución 4481 del 2012. </t>
  </si>
  <si>
    <t>45 municipios con plan  preventivo, de mitigación y superación de emergencias y desastres, actualizado y socializado</t>
  </si>
  <si>
    <t>No municipios con plan  preventivo, de mitigación y superación de emergencias y desastres, actualizado y socializado</t>
  </si>
  <si>
    <t>45 municipios con plan  preventivo, de mitigación y superación de emergencias y desatres, actualizado y socializado</t>
  </si>
  <si>
    <t>22 municipios</t>
  </si>
  <si>
    <t>Brindar asesoría, asistencia  técnica sobre normatividad  vigente  para la atención  de emergencias  y desastres,ley 1523 del 2012,de Gestion del Riesgo de Desastres  a los Consejos  municipales de gestión del Riesgo de Desastres   de 45 municipios del Departamento de Bolivar.</t>
  </si>
  <si>
    <t>No. de Consejos municipales de gestión del riesgo asistidos tecnicamente.</t>
  </si>
  <si>
    <t xml:space="preserve"> 45 comités municipales de emergencias y desastres funcionando de acuerdo con la normatividad vigente</t>
  </si>
  <si>
    <t xml:space="preserve"> No. de comités municipales de emergencias y desastres funcionando de acuerdo con la normatividad vigente</t>
  </si>
  <si>
    <t>30 comités</t>
  </si>
  <si>
    <t>Realizar reuniones y mesas de trabajo de coordinación y articulación intersectorial para la actualización de los planes municipales  de Gestión del Riesgo.</t>
  </si>
  <si>
    <t>No. de municipios participando en mesas de trabajo para actualización de planes municipales de E y D.</t>
  </si>
  <si>
    <t>FORTALECIMIENTO DE LA RED DE URGENCIAS DEPARTAMENTAL</t>
  </si>
  <si>
    <t xml:space="preserve">FORTALECIMIENTO Y CONSOLIDACION DEL CENTRO REGULADOR DE URGENCIAS, EMERGENCIAS Y DESASTRES  DEL DEPARTAMENTO DE BOLÍVAR  </t>
  </si>
  <si>
    <t xml:space="preserve">Desarrollar y consolidar el CRUE departamental, en infraestructura, tecnología, y  recurso  humano, en coordinación con el CRUE del Distrito de Cartagena mejorando la continuidad de la atención en los servicios de salud de  urgencias, internación y de la atención en salud en las situaciones de emergencias y  mitigación de las necesidades de salud de las comunidades afectadas por desastres en el departamento de Bolívar. </t>
  </si>
  <si>
    <t>80% Cobertura de atención de la poblacion pobre y vulnerable en los servicios de urgencias de la red publica deparatamental</t>
  </si>
  <si>
    <t>Cobertura de atención de la poblacion pobre y vulnerable en los servicios de urgencias de la red publica departamental</t>
  </si>
  <si>
    <t>80% de la poblacion pobre y vulnerable atendida en los servicios de urgencias de la red publica deparatamental</t>
  </si>
  <si>
    <t>Fortalecer el parque automotor de ambulancias terrestres del dpto de Bolívar  y garantizar la evacuación aérea de pacientes críticos en zonas geograficamente de dificil acceso.</t>
  </si>
  <si>
    <t>No. de proyectos de ambulancia, coofinanciados por el departamento.</t>
  </si>
  <si>
    <t>?</t>
  </si>
  <si>
    <t xml:space="preserve">80 % de desarrollo y consolidación del crue departamental </t>
  </si>
  <si>
    <t xml:space="preserve">% de desarrollo y consolidación del crue departamental </t>
  </si>
  <si>
    <t>Implementar estrategia de unificacion del CRUE Departamental, con el CRUE Distrital, funcionando en un solo CRUE de Bolívar; aplicando tecnologia  y asociación del Recurso Humano del Dadis y Secretaría de Salud Departamental  de Bolívar.</t>
  </si>
  <si>
    <t>Oportunidad y calidad en la refencia y contrarreferencia de pacientes de la red de prestadores departamental</t>
  </si>
  <si>
    <t>Fortalecimiento del CRUE</t>
  </si>
  <si>
    <t>Fortalecer la red de comunicaciones, garantizando el mantenimiento preventivo y correctivo de la misma.</t>
  </si>
  <si>
    <t>Cumplimiento del plan de mantenimiento y preventivo de la red de radiocomunicaciones</t>
  </si>
  <si>
    <t>Actualizar y estandarización del proceso de referencia y contrarreferencia con enfasis en la responsabilidad por Ley de las EPS.</t>
  </si>
  <si>
    <t xml:space="preserve">No. de IPS aplicando el proceso de referencia y contrarreferencia </t>
  </si>
  <si>
    <t>TOTAL PRESUPUESTO SALUD</t>
  </si>
  <si>
    <t>DESARROLLO DEL TALENTO HUMANO</t>
  </si>
  <si>
    <t>Porcentaje de productos del proyecto de modernizacion de la estructura organizacional implementados</t>
  </si>
  <si>
    <t>Estructura organizacional Modernizada en un 100%</t>
  </si>
  <si>
    <t>TALENTO HUMANO</t>
  </si>
  <si>
    <t xml:space="preserve">Oportunidad en la evaluacion del desempeño de funcionarios de carrera administrativas </t>
  </si>
  <si>
    <t>90% de funcionarios de carrera administrativa evaluados en el termino establecido por el sistema de evaluacion de desempeño de la CNSC</t>
  </si>
  <si>
    <t xml:space="preserve">Capacitar a los funcionarios sobre el proceso de evaluacion del Desempeño y recordar las fechas limite de cada evaluacion , recopilar los formatos y enviatrlos a hoja de vida </t>
  </si>
  <si>
    <t xml:space="preserve">Numero de funcioanrios evaluados al final del periodo </t>
  </si>
  <si>
    <t>Jefes inmediatos, Funcionarios de Libre Nombramiento y Remosion que conforme la comision evaluadora. Secretaria del talento Humano</t>
  </si>
  <si>
    <t>15 de Febrero de 2014</t>
  </si>
  <si>
    <t xml:space="preserve">% de seguimiento y evaluacion de planes de mejoramiento individual </t>
  </si>
  <si>
    <t>80% de planes de mejoramiento individual evaluados</t>
  </si>
  <si>
    <t>Hacer seguimientos trimestrales,al desempeño laboral de los funcionarios y establecer las acciones para mejorar los aspectos negativos encontrados y fortalecer los positivos</t>
  </si>
  <si>
    <t>Numero de Informes de Segumiento realizados</t>
  </si>
  <si>
    <t>Jefes inmediatos, Funcionarios de Libre Nombramiento y Remosion que conforme la comision evaluadora. Secretaria del Talento Humano</t>
  </si>
  <si>
    <t>Porcentaje de cumplimiento de  metas de los programas del plan de bienestar social</t>
  </si>
  <si>
    <t xml:space="preserve">Plan de Bienestar Social implementado en un 80% segun Decreto 1599, MECI 1000:2005 </t>
  </si>
  <si>
    <t>E</t>
  </si>
  <si>
    <t xml:space="preserve">Valor ejecutado indicador producto junio 2013 </t>
  </si>
  <si>
    <t xml:space="preserve">% del indice de niños con desnutrición global de niños menores de 5 años </t>
  </si>
  <si>
    <t>4,3% de los ninos menores de 5 anos presentan desnutricion global</t>
  </si>
  <si>
    <t>2,2% el indice de ninos con desnutricion global</t>
  </si>
  <si>
    <t>BOLIVAR DE CERO A SIEMPRE</t>
  </si>
  <si>
    <t>No de centros de desarrollo  infantil  para la primera infancia gestionados</t>
  </si>
  <si>
    <t xml:space="preserve">10 Centros de desarrollo infantil  para la primera infancia gestionados </t>
  </si>
  <si>
    <t>PRIVADA</t>
  </si>
  <si>
    <r>
      <rPr>
        <b/>
        <sz val="8"/>
        <color theme="1"/>
        <rFont val="Calibri"/>
        <family val="2"/>
        <scheme val="minor"/>
      </rPr>
      <t>1.</t>
    </r>
    <r>
      <rPr>
        <sz val="8"/>
        <color theme="1"/>
        <rFont val="Calibri"/>
        <family val="2"/>
        <scheme val="minor"/>
      </rPr>
      <t xml:space="preserve"> APERTURA DEL PROCESO LICITATORIO PARA LA ADJUDICACION DE LOS RECURSOS PARA LA ELABORACION DE LOS ESTUDIOS PREVIOS PARA 10 CDI </t>
    </r>
    <r>
      <rPr>
        <b/>
        <sz val="8"/>
        <color theme="1"/>
        <rFont val="Calibri"/>
        <family val="2"/>
        <scheme val="minor"/>
      </rPr>
      <t>2.</t>
    </r>
    <r>
      <rPr>
        <sz val="8"/>
        <color theme="1"/>
        <rFont val="Calibri"/>
        <family val="2"/>
        <scheme val="minor"/>
      </rPr>
      <t xml:space="preserve"> SELECCIÓN DEL CONTRATISTA PARA ELABORACION DE DISEÑOS Y ESTUDIOS PREVIOS </t>
    </r>
    <r>
      <rPr>
        <b/>
        <sz val="8"/>
        <color theme="1"/>
        <rFont val="Calibri"/>
        <family val="2"/>
        <scheme val="minor"/>
      </rPr>
      <t>3.</t>
    </r>
    <r>
      <rPr>
        <sz val="8"/>
        <color theme="1"/>
        <rFont val="Calibri"/>
        <family val="2"/>
        <scheme val="minor"/>
      </rPr>
      <t xml:space="preserve"> FORMULACION DEL PROYECTO PARA LA SOLICITUD DE RECURSOS PARA LA FASE DE CONSTRUCCION PARA 10 CDI</t>
    </r>
  </si>
  <si>
    <r>
      <t xml:space="preserve">1. </t>
    </r>
    <r>
      <rPr>
        <sz val="8"/>
        <color theme="1"/>
        <rFont val="Calibri"/>
        <family val="2"/>
        <scheme val="minor"/>
      </rPr>
      <t xml:space="preserve">PROCESO LICITATORIO ABIERTO </t>
    </r>
    <r>
      <rPr>
        <b/>
        <sz val="8"/>
        <color theme="1"/>
        <rFont val="Calibri"/>
        <family val="2"/>
        <scheme val="minor"/>
      </rPr>
      <t xml:space="preserve">2. </t>
    </r>
    <r>
      <rPr>
        <sz val="8"/>
        <color theme="1"/>
        <rFont val="Calibri"/>
        <family val="2"/>
        <scheme val="minor"/>
      </rPr>
      <t xml:space="preserve">CONTRATO ADJUDICADO </t>
    </r>
    <r>
      <rPr>
        <b/>
        <sz val="8"/>
        <color theme="1"/>
        <rFont val="Calibri"/>
        <family val="2"/>
        <scheme val="minor"/>
      </rPr>
      <t>3.</t>
    </r>
    <r>
      <rPr>
        <sz val="8"/>
        <color theme="1"/>
        <rFont val="Calibri"/>
        <family val="2"/>
        <scheme val="minor"/>
      </rPr>
      <t xml:space="preserve"> PROYECTO FORMULADO Y PRESENTADO ANTE OCAD REGIONAL</t>
    </r>
  </si>
  <si>
    <t xml:space="preserve">SECRETARIA PRIVADA - UNID. GESTION SOCIAL </t>
  </si>
  <si>
    <r>
      <rPr>
        <b/>
        <sz val="8"/>
        <color theme="1"/>
        <rFont val="Calibri"/>
        <family val="2"/>
        <scheme val="minor"/>
      </rPr>
      <t>1.</t>
    </r>
    <r>
      <rPr>
        <sz val="8"/>
        <color theme="1"/>
        <rFont val="Calibri"/>
        <family val="2"/>
        <scheme val="minor"/>
      </rPr>
      <t xml:space="preserve"> FEBRERO </t>
    </r>
    <r>
      <rPr>
        <b/>
        <sz val="8"/>
        <color theme="1"/>
        <rFont val="Calibri"/>
        <family val="2"/>
        <scheme val="minor"/>
      </rPr>
      <t xml:space="preserve">2. </t>
    </r>
    <r>
      <rPr>
        <sz val="8"/>
        <color theme="1"/>
        <rFont val="Calibri"/>
        <family val="2"/>
        <scheme val="minor"/>
      </rPr>
      <t xml:space="preserve">MARZO </t>
    </r>
    <r>
      <rPr>
        <b/>
        <sz val="8"/>
        <color theme="1"/>
        <rFont val="Calibri"/>
        <family val="2"/>
        <scheme val="minor"/>
      </rPr>
      <t>3.</t>
    </r>
    <r>
      <rPr>
        <sz val="8"/>
        <color theme="1"/>
        <rFont val="Calibri"/>
        <family val="2"/>
        <scheme val="minor"/>
      </rPr>
      <t xml:space="preserve"> MARZO</t>
    </r>
  </si>
  <si>
    <r>
      <rPr>
        <b/>
        <sz val="8"/>
        <color theme="1"/>
        <rFont val="Calibri"/>
        <family val="2"/>
        <scheme val="minor"/>
      </rPr>
      <t>1.</t>
    </r>
    <r>
      <rPr>
        <sz val="8"/>
        <color theme="1"/>
        <rFont val="Calibri"/>
        <family val="2"/>
        <scheme val="minor"/>
      </rPr>
      <t xml:space="preserve"> ESTUDIOS DE PREINVERSION PARA LA CONSTRUCCION Y DOTACION DE 10 CENTROS DE DESARROLLO INTEGRAL PARA LA ATENCION A LA PRIMERA INFANCIA EN EL DEPARTAMENTO DE BOLIVAR </t>
    </r>
  </si>
  <si>
    <t>SGR-FCR</t>
  </si>
  <si>
    <r>
      <rPr>
        <b/>
        <sz val="8"/>
        <color theme="1"/>
        <rFont val="Calibri"/>
        <family val="2"/>
        <scheme val="minor"/>
      </rPr>
      <t>1. y 2.</t>
    </r>
    <r>
      <rPr>
        <sz val="8"/>
        <color theme="1"/>
        <rFont val="Calibri"/>
        <family val="2"/>
        <scheme val="minor"/>
      </rPr>
      <t xml:space="preserve"> $886.000.000 </t>
    </r>
    <r>
      <rPr>
        <b/>
        <sz val="8"/>
        <color theme="1"/>
        <rFont val="Calibri"/>
        <family val="2"/>
        <scheme val="minor"/>
      </rPr>
      <t>3.</t>
    </r>
    <r>
      <rPr>
        <sz val="8"/>
        <color theme="1"/>
        <rFont val="Calibri"/>
        <family val="2"/>
        <scheme val="minor"/>
      </rPr>
      <t xml:space="preserve"> $16.000.000.000</t>
    </r>
  </si>
  <si>
    <t>% de niños con desnutrición cronica de niños menores de 5 año</t>
  </si>
  <si>
    <t>10,8% de los ninos menores de 5 anos presentan desnutricion cronica</t>
  </si>
  <si>
    <t>8% el indice de ninos con desnutricion cronica</t>
  </si>
  <si>
    <t>No de bolsas de mercados entregados</t>
  </si>
  <si>
    <t xml:space="preserve">10.000. Bolsas de mercado entregadas </t>
  </si>
  <si>
    <t xml:space="preserve">1. Formulaciòn de poyecto de alimentacion complementaria para la primera infancia. 2. Inscripciòn del proyecto en el banco de proyectos.  3. Revisiòn de convenio marco y convenio especifico con entidad aliada. </t>
  </si>
  <si>
    <t>1.Proyecto radicado en DAP.  2. Convenio Marco y convenio especifico firmado. . 3. Un proyecto de alimentaciòn complementario en ejecución</t>
  </si>
  <si>
    <t xml:space="preserve">SECRETARIA PRIVADA- UNID. GESTION SOCIAL </t>
  </si>
  <si>
    <t>1. FEBRERO 2. MARZO 3. MARZO</t>
  </si>
  <si>
    <t>$ 1.000.000.000</t>
  </si>
  <si>
    <t>No  de municipios focalizados en la estrategia</t>
  </si>
  <si>
    <t>0 municipios focalizados en la estrategia de cero a siempre</t>
  </si>
  <si>
    <t>12 municipios focalizados en la estrategia</t>
  </si>
  <si>
    <t xml:space="preserve">No municipios con  la Estrategia de Cero a Siempre    </t>
  </si>
  <si>
    <t xml:space="preserve">12 municipios con  la Estrategia de Cero a Siempre   </t>
  </si>
  <si>
    <t>ACOMPAÑAMIENTO AL ICBF EN LAS JORNADAS DE ASISTENCIA TECNICA A MUNICIPIOS PARA LA ADOPCION DE LINEAMIENTOS DE LA ESTRATEGIA NACIONAL DE CERO A SIEMPRE</t>
  </si>
  <si>
    <t>JORNADAS DE ASISTENCIA TECNICA PROGRAMADAS</t>
  </si>
  <si>
    <t>DICIEMBRE</t>
  </si>
  <si>
    <t>-</t>
  </si>
  <si>
    <t>PLAN DEPARTAMENTAL DE DESARROLLO JUVENIL</t>
  </si>
  <si>
    <t>6,1,2</t>
  </si>
  <si>
    <t xml:space="preserve">Porcnetaje total de cumplimiento de las metas del plan de Desarrollo juvenil </t>
  </si>
  <si>
    <t xml:space="preserve">inexistencia de un Plan de Desarrollo Juvenil formulado y aprobado </t>
  </si>
  <si>
    <t>100% de cumplimiento de las metas del Plan de desarrollo Juvenil</t>
  </si>
  <si>
    <t>ACTIVACION DE CIUDADANIA JUVENIL</t>
  </si>
  <si>
    <t xml:space="preserve">No de  Consejos Departamentales  de Juventud Instalado y funcionando </t>
  </si>
  <si>
    <t xml:space="preserve">Un (1) Consejo Departamental de Juventud Instalado y funcionando </t>
  </si>
  <si>
    <t xml:space="preserve">1.- Expedir decreto de conformación Consejo
2.- Asistir técnicamente las elecciones de CMJ </t>
  </si>
  <si>
    <t>1.- Decreto expedido
2.- No de municipios asistidos en la organización de sus elecciones</t>
  </si>
  <si>
    <t xml:space="preserve">SECRETARIA PRIVADA- UNID. GESTION SOCIAL
 </t>
  </si>
  <si>
    <t>No de jovenes formados en la Escuela de liderazgo juvenil</t>
  </si>
  <si>
    <t>200 jovenes formados en la Escuela de liderazgo juvenil</t>
  </si>
  <si>
    <t xml:space="preserve">1.- Dictar diplomado para 45 jóvenes de los municipios de las ZODES Dique y Montes de María </t>
  </si>
  <si>
    <t xml:space="preserve">1.- No jóvenes
 formados
</t>
  </si>
  <si>
    <t xml:space="preserve">Política Pública de Juventud
</t>
  </si>
  <si>
    <t xml:space="preserve">ICLD
</t>
  </si>
  <si>
    <t>FORTALECIMIENTO DEL TEJIDO ASOCIATIVO JUVENIL</t>
  </si>
  <si>
    <t>No de asociaciones juveniles constituidas y fortalecidas</t>
  </si>
  <si>
    <t>40 asociaciones juveniles constituidas y fortalecidas</t>
  </si>
  <si>
    <t>1.- Constituir 35 organizaciones juveniles
2.- Conformar la Red departamental de juventud</t>
  </si>
  <si>
    <t xml:space="preserve">1.- No de organizaciones constituídas
2.- Red de juventud conformada
</t>
  </si>
  <si>
    <t xml:space="preserve">ICLD
</t>
  </si>
  <si>
    <t xml:space="preserve">PROMOCION DE ESPACIOS JUVENILES Y DE ENCUENTRO Y REFLEXION </t>
  </si>
  <si>
    <t>No de  espacios juveniles de encuentro y reflexión promovidos</t>
  </si>
  <si>
    <t>Cuatro (4) espacios juveniles de encuentro y reflexión promovidos</t>
  </si>
  <si>
    <t>1.- 6 Encuentros por ZODES en la semana de la juventud 
2.- Una sesión conjunta de los CJ para presentación de proyectos al Gobernador</t>
  </si>
  <si>
    <t xml:space="preserve">1.- No de Encuentros Zodales realizados
2.- Sesión Conjunta realizada
</t>
  </si>
  <si>
    <t xml:space="preserve">SECRETARIA PRIVADA- UNID. GESTION SOCIAL
 </t>
  </si>
  <si>
    <t xml:space="preserve">ICLD
</t>
  </si>
  <si>
    <t>SISTEMA DE INFORMACION JUVENIL</t>
  </si>
  <si>
    <t>No de  sistemas Departamentales de Informaciòn Juvenil funcionando</t>
  </si>
  <si>
    <t>Un (1) sistema Departamental de Informaciòn Juvenil funcionando</t>
  </si>
  <si>
    <t>1.- Ajuste del proyecto de sistema de información de acuerdo a lo previsto en el ECJ</t>
  </si>
  <si>
    <t>1.- Proyecto presentado e inscrito nuevamente en el Banco de Proyectos departamental</t>
  </si>
  <si>
    <t>Funcionamiento</t>
  </si>
  <si>
    <t>ATENCION INTERINSTITUCIONAL PARA LA JUVENTUD</t>
  </si>
  <si>
    <t>No de  proyectos de atención a jóvenes ejecutados en cumplimiento de la política pública de juventud</t>
  </si>
  <si>
    <t>Diez (10) proyectos de atención a jóvenes ejecutados en cumplimiento de la política pública de juventud</t>
  </si>
  <si>
    <t xml:space="preserve">1.- Conformación del banco de proyectos juveniles
2.- Formar 45 jóvenes para la formulación de proyectos
3.- Recibir 35 proyectos </t>
  </si>
  <si>
    <t xml:space="preserve">1.- No de proyectos juveniles inscritos en el Banco 
2.- No de jóvenes formados
No de proyectos recibidos
</t>
  </si>
  <si>
    <t xml:space="preserve">SECRETARIA PRIVADA- UNID. GESTION SOCIAL
 </t>
  </si>
  <si>
    <t>% disminución de los embarazos en jóvenes</t>
  </si>
  <si>
    <t>15.162 (20%) de las jóvenes de 15 a 19 anos, son madres o adolescentes estan embarazadas</t>
  </si>
  <si>
    <t xml:space="preserve">Disminuir al 15% los embarazos en jóvenes cumplimiento de la meta ODM 2015 para Bolivar, </t>
  </si>
  <si>
    <t>SEXUALIDAD RESPONSABLE</t>
  </si>
  <si>
    <t xml:space="preserve">No. Campanas de prevención y promoción  realizadas                                                                                            </t>
  </si>
  <si>
    <t xml:space="preserve">6  Campañas de prevención y promoción  realizadas                                                                                            </t>
  </si>
  <si>
    <t xml:space="preserve">1 Campaña publicitaria y  Definición de alianzas con socios para  la campaña
</t>
  </si>
  <si>
    <t>no. Campanas Publicitarias realizadas</t>
  </si>
  <si>
    <t>30 de Diciembre</t>
  </si>
  <si>
    <t>No de Gestores sociales  capacitados en sexualidad</t>
  </si>
  <si>
    <t>45 Gestores Sociales capacitados en sexualidad</t>
  </si>
  <si>
    <t xml:space="preserve">Formación  a 12 Gestoras sociales en sexualidad responsable
 Zodes Depresión momposina y   magdalena medio
</t>
  </si>
  <si>
    <t>No. de primeras 
dama formadas</t>
  </si>
  <si>
    <t>29 de Marzo</t>
  </si>
  <si>
    <t xml:space="preserve">No de Convenios  para la capacitación a los estudiantes de 9o a 11o en sexualidad </t>
  </si>
  <si>
    <t>Un convenio  para capacitaciòn a los estudiantes de 9 a 11o en sexualidad</t>
  </si>
  <si>
    <t>Formulación de 1 proyecto y consecucion para la financiacion</t>
  </si>
  <si>
    <t>Proyecto Formulado
y presentado para 
financiacion</t>
  </si>
  <si>
    <t>22 de Febrero</t>
  </si>
  <si>
    <t>No de estrategias para la prevención del embarazo en adolescentes y la promoción de proyectos de vida para niños y niñas adolescentes y jovenes en edades entre 6 y 19 años ( CONPES 147)</t>
  </si>
  <si>
    <t>Una (1) estrategia para la prevención del embarazo en adolescentes aprobada e implenetada</t>
  </si>
  <si>
    <t xml:space="preserve">1. Formulacion de proyecto y convenio con entidad competente para el tema
2. Asistencia a los comité consultivos de Salud Sexual y Reproductiva.
</t>
  </si>
  <si>
    <t>Proyecto Formulado
y presentado para 
financiacion
No.  de comité citados</t>
  </si>
  <si>
    <t>BIENESTAR INTEGRAL PARA UN BOLIVAR GANADOR</t>
  </si>
  <si>
    <t>6,1,3</t>
  </si>
  <si>
    <t xml:space="preserve">No  las empresas que tienen como radio de acción el departamento de Bolívar en el espacio de diálogo/ No de empresas de total del Departamento. </t>
  </si>
  <si>
    <t>0% De empresas y  de  mandatarios municipales del departamento en  el espacio de discusión y             de coordinación.</t>
  </si>
  <si>
    <t xml:space="preserve"> 25% de las empresas que tienen como radio de acción el departamento de Bolívar en el espacio de diálogo. </t>
  </si>
  <si>
    <t>PRIMER EMPLEO</t>
  </si>
  <si>
    <t>Cantidad de  sistemas de Orientación, Capacitación e Información para el Primer Empleo.</t>
  </si>
  <si>
    <t>Un (1) Sistema de Orientación, Capacitación e Información para el Primer Empleo.</t>
  </si>
  <si>
    <t>No de publicaciones bimensual que contenga la información específica acerca de los avances del Programa de formalización y generación de empleo Departamento</t>
  </si>
  <si>
    <t>Una (1)  publicación bimensual que contenga la información específica acerca de los avances del Programa de formalización y generación de empleo Departamento</t>
  </si>
  <si>
    <t>No de las universidades que tienen como radio de acción el departamento de Bolívar en  el espacio de discusión y coordinación / No de universidades del Departamento</t>
  </si>
  <si>
    <t>25% de las universidades que tienen como radio de acción el departamento de Bolívar en  el espacio de discusión y coordinación.</t>
  </si>
  <si>
    <t>No. De familias nuevas intervenidas por Red Unidos</t>
  </si>
  <si>
    <t>Intervención de Red Unidos en 37
Municipios del departamento
de Bolívar atendiendo a 34.511 FAMILIAS.</t>
  </si>
  <si>
    <t>Acercar la oferta  institucional de la Red Unidos a 45 municipios de bolívar incrementando el número de familias asistidas</t>
  </si>
  <si>
    <t>SUPERACION EXTREMA POBREZA</t>
  </si>
  <si>
    <t>45 municipios de bolívar con  oferta  institucional de la Red Unidos  incrementando el número de familias asistidas</t>
  </si>
  <si>
    <t xml:space="preserve">1. Articulación de  la oferta institucional con los  logros establecios por la estrategia Unidos.              2. Acompanamiento  a la Red Unidos en las visitas territoriales a programarse en el 2013                                        3.. Asistencia técnica a 20 municipios Bolivarenses </t>
  </si>
  <si>
    <t>No. Municipios asistidos por la Red Unidos</t>
  </si>
  <si>
    <t xml:space="preserve">No de poblaciones  de Bolívar declarados como zonas libres de pobreza extrema </t>
  </si>
  <si>
    <t xml:space="preserve">3 poblaciones  de Bolivar declarados como Zonas libres de pobreza extrema </t>
  </si>
  <si>
    <t xml:space="preserve">Elaboración convenio con IDERBOL para la ejecución de proyecto de la cancha múltiple de San Basilio de Palenque
Elaboración proyecto del parque central de san Basilio de Palenque.
Elaboración segunda fase convenio Gobernación – Fundación Semana – Fundación Carvajal.
Ejecución de la obra de construcción y optimización del acueducto y alcantarillado de San Basilio de Palenque.
Ejecución de la construcción de 120 viviendas nuevas en sitio propio y 20 adecuaciones de vivienda. 
Ejecución de la instalación del GAS domiciliario.
Convenio con la fundación Carvajal para la construcción de las murallas de El Salado
Contratar profesores idóneos y a tiempo con el calendario escolar para El Salado
Cancelación de honorarios a la Fundación SER, servicios prestados en el Salado
Evaluación de la infraestructura educativa de las veredas de El Saldo.
Ampliar el sistema de vacunación de El Salado.
Realizar un consejo amigable  prevenir embarazos, centro de atención salud mental, atención psicológica en El Salado.
Enviar medicamentos al puesto de salud de El Salado
</t>
  </si>
  <si>
    <t>Diciembre</t>
  </si>
  <si>
    <t>Paleque 2015</t>
  </si>
  <si>
    <t>No de  poblaciones de Bolívar intervenidas por ANSPE en innovación social</t>
  </si>
  <si>
    <t>Dos (2) poblaciones de Bolívar intervenidas por ANSPE en innovación social</t>
  </si>
  <si>
    <t>`0</t>
  </si>
  <si>
    <t xml:space="preserve">Gestionar en alianza con la Anspe un proyecto de innovación social </t>
  </si>
  <si>
    <t xml:space="preserve">No. De proyecto gestionado </t>
  </si>
  <si>
    <t>No de politica publicas Departaementales de Mujer actualizada</t>
  </si>
  <si>
    <t>Política Pública de Mujer en el Departamento (DESACTUALIZADA) -Ord. 026 de 2004-</t>
  </si>
  <si>
    <t>Una (1) politica  Pública  Departamental de Mujer actualizada,</t>
  </si>
  <si>
    <t xml:space="preserve">No de  municipios con escuela de formación funcionando </t>
  </si>
  <si>
    <t xml:space="preserve">45 municipios con escuela de formación funcionando </t>
  </si>
  <si>
    <t xml:space="preserve">45 consejos comunitarios de mujeres apoyados y funcionando </t>
  </si>
  <si>
    <t>Un consejo Departamental de Mujeres funcionando</t>
  </si>
  <si>
    <t>No. De mujeres que generen y/o aumenten sus ingresos laborales mensuales</t>
  </si>
  <si>
    <t>50% de los hogares en el departamento de Bolívar están en cabeza de mujeres y las mujeres Bolivarenses reciben en promedio un 23%  menos de ingresos en comparación con los ingresos de los hombres. (ODMs Bolívar-2010)</t>
  </si>
  <si>
    <t>Disminuir la brecha de ingresos laborales Mensuales al 18%</t>
  </si>
  <si>
    <t>MUJERES PRODUCTIVAS</t>
  </si>
  <si>
    <t xml:space="preserve">No. Proyectos productivos para mujeres cabeza de hogar  generando ingresos </t>
  </si>
  <si>
    <t>45 proyectos productivos   para mujeres cabeza de hogar, uno en  cada municipio del Departamento</t>
  </si>
  <si>
    <t>No de centros  mayores beneficiados recibiendo recursos de Estampilla Departamental del Adulto Mayor</t>
  </si>
  <si>
    <t>El departamento con la Ley 1276/09, solamente beneficia a cuatro centros de atención del adulto mayor.</t>
  </si>
  <si>
    <t xml:space="preserve">10 centros de atención adultos en Bolívar recibiendo recursos  de la Estampilla departamental del Adulto  Mayor para beneficiar a </t>
  </si>
  <si>
    <t>ADULTO MAYOR</t>
  </si>
  <si>
    <t>TER</t>
  </si>
  <si>
    <t xml:space="preserve">Una Ordenanza donde se actualice la distribución de la Estampilla departamental del Adulto  Mayor para beneficiar a 10 centros de atención adultos en Bolívar </t>
  </si>
  <si>
    <t>Gestionar la inclusión de la Estampilla para el bienestar del adulto mayor sea incluida en el proyecto de ordenanza del nuevo estatuto tributario</t>
  </si>
  <si>
    <t>Reglamentación de la Estampilla aprobada</t>
  </si>
  <si>
    <t>julio</t>
  </si>
  <si>
    <t>No de Municipios aplicando la Ley 1276 de 2009 / No total de municipios</t>
  </si>
  <si>
    <t>21 municipios con  implementación de la aplicación de la Ley 1276 de 2009</t>
  </si>
  <si>
    <t xml:space="preserve">100% de muncipios implementando la  ley 1276 de 2009 </t>
  </si>
  <si>
    <t>No de municipios  con asistencia técnica para la adecuada  IMPLEMENTACIÓN DE LA LEY 1276/09 EN LOS MUNICIPIOS DE BOLIVAR</t>
  </si>
  <si>
    <t xml:space="preserve"> 45 municipios  con asistencia técnica para la adecuada  IMPLEMENTACIÓN DE LA LEY 1276/09 EN LOS MUNICIPIOS DE BOLIVAR</t>
  </si>
  <si>
    <t>Continuar prestando la asistencia ténica (ley 1276 de 2009) en municipios del Departamento de Bolivar, para lograr la creación de la estampilla</t>
  </si>
  <si>
    <t>No. De Municipios asistidos</t>
  </si>
  <si>
    <t>No. De Cetros Días asistidos</t>
  </si>
  <si>
    <t>10 centros dias asistidos para atención del adulto mayor del Departamento de Bolívar recibiendo recursos por concepto de Ley 1276 de 2009</t>
  </si>
  <si>
    <t>Asesorar a la Municipios en la presentación de los proyectos para acceder a los recursos de la estampilla Departamental</t>
  </si>
  <si>
    <t xml:space="preserve">no. Municipios asistidos  </t>
  </si>
  <si>
    <t>No de  políticas públicas de discapacidad actualizadas</t>
  </si>
  <si>
    <t xml:space="preserve">Una Política Pública de Discapacidad de Bolívar (Decreto Ordenanza 732/09)  </t>
  </si>
  <si>
    <t>Una política pública de discapacidad actualizada</t>
  </si>
  <si>
    <t xml:space="preserve">No de comites de discapacidad Funcionando </t>
  </si>
  <si>
    <t>45 comites de discapacidad funcionando</t>
  </si>
  <si>
    <t>Asistencia ténica a los comites municipales de Discapacida( ley 1145 de 2007), para su creacion y operación</t>
  </si>
  <si>
    <t>no. Comites creados y funcionando</t>
  </si>
  <si>
    <t>no. De personas en situación de Discapacidad con acceso a educación Básica Primaria y Secundaria</t>
  </si>
  <si>
    <t xml:space="preserve">2.531 personas en situación de discapacidad  tienen acceso a la educación básica primaria y básica secundaria en el departamento de Bolívar </t>
  </si>
  <si>
    <t>Gestionar ante la Secretaria de Educación para lograr 10% mas de cobertura en Educación básica primaria y secundaria en personas en situacion de discapacidad</t>
  </si>
  <si>
    <t>DISCAPACIDAD</t>
  </si>
  <si>
    <t>% de  incremento de  personas en situación de discapacidad en el Departamento de Bolívar con accesos a la educación primaria y básica secundaria.</t>
  </si>
  <si>
    <t>10% de incremento de  personas en situación de discapacidad en el Departamento de Bolívar con accesos a la educación primaria y básica secundaria.</t>
  </si>
  <si>
    <t xml:space="preserve"> Instar a los establecimientos educativos y Alcaldias Municipales a fin de que reciban en las aulas regulares a los ninos y ninas con discapacidad </t>
  </si>
  <si>
    <t>no. Personas en condició de discapacidad matriculados en 2013</t>
  </si>
  <si>
    <t xml:space="preserve">Febrero </t>
  </si>
  <si>
    <t>no. De personas en situación de Discapacidad que recibieron ayudas técnicas</t>
  </si>
  <si>
    <t>23 Personas en situación de Discapacidad con suministro de ayudas técnicas  a 2011</t>
  </si>
  <si>
    <t>160 personas beneficiadas con ayudas técnicas a personas en situación de discapacidad</t>
  </si>
  <si>
    <t>No de  sillas de ruedas entregadas a personas en situación de discapacidad</t>
  </si>
  <si>
    <t>Cien (100) sillas de ruedas entregadas a personas en situación de discapacidad</t>
  </si>
  <si>
    <t>1. continuar con la recepción de solicitudes de ayudas ténicas por parte de cada uno de los municipios Bolivarenses                                                                   2. Ejecución del Proyecto Dignificación de las condiciones de vida de la población con Discapacidad en el Departamento de Bolivar</t>
  </si>
  <si>
    <t>proyecto ejecutado</t>
  </si>
  <si>
    <t xml:space="preserve"> Dignificación de las condiciones de vida de la población con Discapacidad en el Departamento de Bolivar</t>
  </si>
  <si>
    <t>Cantidad de  muletas entregadas a personas en situación de discapacidad</t>
  </si>
  <si>
    <t>Cincuenta (50) muletas entregadas a personas en situación de discapacidad</t>
  </si>
  <si>
    <t>No de  ayudas auditivas gestionadas para personas en situación de discapacidad</t>
  </si>
  <si>
    <t>Diez (10) ayudas auditivas gestionadas para personas en situación de discapacidad</t>
  </si>
  <si>
    <t>S17</t>
  </si>
  <si>
    <t xml:space="preserve">ARTESANOS DE BOLIVAR </t>
  </si>
  <si>
    <t>9,1,4</t>
  </si>
  <si>
    <t>Número de empleos generados</t>
  </si>
  <si>
    <t>La producción de artesanías en el Departamento, en general, es un proceso informal que no genera soluciones de mejoramiento integral del nivel de vida de los artesanos.</t>
  </si>
  <si>
    <t>Generar empleo y bienestar social y económico a un grupo de artesanos en el Departamento de Bolívar</t>
  </si>
  <si>
    <t>Fomento Artesanal</t>
  </si>
  <si>
    <t xml:space="preserve">Censo artesanal de Bolívar </t>
  </si>
  <si>
    <t>AFRO. DIS. DES.IND.JUV.TER</t>
  </si>
  <si>
    <t>N.D.</t>
  </si>
  <si>
    <t>1 Censo artesanal elaborado</t>
  </si>
  <si>
    <t>PRIVADA- ARTESANOS DE BOLIVAR</t>
  </si>
  <si>
    <t>Se realizara una convocatoria abierta en 9 municipios y 1 corregimiento pidiendole a las Alcaldias que Perifonen y Avisen en la radio local.                                           2. Se Aplicará una encuesta cuantitativa para determinar cuantos artesanos hay.</t>
  </si>
  <si>
    <t>censo elaborado</t>
  </si>
  <si>
    <t>Paola cavalli</t>
  </si>
  <si>
    <t>JULIO</t>
  </si>
  <si>
    <t>Artesanos de Bolivar</t>
  </si>
  <si>
    <t>Número de materias primas y productos identificados</t>
  </si>
  <si>
    <t>7 materias primas y 2 productos por cada una</t>
  </si>
  <si>
    <t xml:space="preserve">Se realizara un trabajo de fortalecimiento enlos municipios y el corregimiento en las materias primas identificadas y en la produccion de diferentes productos artesanales </t>
  </si>
  <si>
    <t xml:space="preserve">36 materias primas y 10 productos </t>
  </si>
  <si>
    <t>Regslias Directas</t>
  </si>
  <si>
    <t>Número de talleres de capacitación y formación</t>
  </si>
  <si>
    <t>6 talleres de capacitación y formación realizados</t>
  </si>
  <si>
    <t>Se Realizaran diferentes tallares de formacion en los Procesos tecnicos de cada materia prima y prodcucto, en  Desarrollo de prodcuto y Capacitacion en Desarrollo empresarial.</t>
  </si>
  <si>
    <t>Procesos tecnicos de cada materia prima y prodcucto 10, en  Desarrollo de prodcuto 6 y Capacitacion en Desarrollo empresarial 3.</t>
  </si>
  <si>
    <t>Definición de nuevos productos por cada materia prima</t>
  </si>
  <si>
    <t xml:space="preserve">7 productos nuevos </t>
  </si>
  <si>
    <t xml:space="preserve">En el desarrollo de las capacitaciones se redisenaran productos ya existentes y se elaboraran nuevos prodctos de impacto artesanal </t>
  </si>
  <si>
    <t>no. Prodcutos Nuevos</t>
  </si>
  <si>
    <t>$707000 millones</t>
  </si>
  <si>
    <t>Impulso a la cadena productiva artesanal</t>
  </si>
  <si>
    <t>Número de registro de la marca</t>
  </si>
  <si>
    <t xml:space="preserve">1 registro de marca </t>
  </si>
  <si>
    <t xml:space="preserve">Se Registrara Artesanos de Bolivar ante la camara de comercio y sehara el  registro de la marca  Marca </t>
  </si>
  <si>
    <t>marca Registrada</t>
  </si>
  <si>
    <t>Número de contratos de distribución</t>
  </si>
  <si>
    <t>1 contrato de distribucion firmado</t>
  </si>
  <si>
    <t>Se Buscara en Ferias y presentacion de los productos una empresa o firma que distribuya o comercialice los productos artesanales.</t>
  </si>
  <si>
    <t>Paola Cavalli</t>
  </si>
  <si>
    <t>SEPTIEMBRE  Y DICIEMBRE</t>
  </si>
  <si>
    <t>Artesanos de Bolivar       Ixel moda Cartagena</t>
  </si>
  <si>
    <t>Regslias Directas                                Ingresos Corrientes</t>
  </si>
  <si>
    <t>$707.000.000                   $100.000.000</t>
  </si>
  <si>
    <t>Comercialización nacional e internacional</t>
  </si>
  <si>
    <t>Participación en ferias nacionales</t>
  </si>
  <si>
    <t>8 ferias artesanales nacionales  con participacion de los artesanos Bolivarenses</t>
  </si>
  <si>
    <t>Partticipacion en diferentes ferias para el reconocimiento y  comercializacion de los prodcutos a realizar.</t>
  </si>
  <si>
    <t xml:space="preserve">2 Ferias </t>
  </si>
  <si>
    <t>AGOSTO</t>
  </si>
  <si>
    <t>Participación en ferias internacionales</t>
  </si>
  <si>
    <t>4 ferias artesanales internaiconales con participacion de los artesanos Bolivarenses</t>
  </si>
  <si>
    <t>1 Feria</t>
  </si>
  <si>
    <t xml:space="preserve"> FORTALECIMIENTO Y DESARROLLO INSTITUCIONAL</t>
  </si>
  <si>
    <t>10,1,1</t>
  </si>
  <si>
    <t xml:space="preserve">Procentaje de diseño y ejecución de la estrategia de Buen Gobierno, Transparencia Administrativa </t>
  </si>
  <si>
    <t>100% Estrategia de Buen Gobierno, Transparencia y Lucha Contra la Corrupción en la Gobernación de Bolívar, diseña y ejecutada</t>
  </si>
  <si>
    <t xml:space="preserve">TRANSPARENCIA INSTITUCIONAL </t>
  </si>
  <si>
    <t>Estrategia de buen gobierno y transparencia en la administración departamental.</t>
  </si>
  <si>
    <t>Diseñada y ejecutada una Estrategia de Buen Gobierno, Transparencia y Lucha Contra la Corrupción en la Gobernación de Bolívar</t>
  </si>
  <si>
    <t>PRIVADA - TALENTO HUMANO</t>
  </si>
  <si>
    <t>N° de Ferias de transparencia</t>
  </si>
  <si>
    <t>Cuatro (4) “Ferias de la Transparencia”, realizada</t>
  </si>
  <si>
    <t>Ejecución del programa “Bolívar Vigilante”, para el respaldo a las acciones e iniciativas de control y veeduría ciudadana a los recursos públicos.</t>
  </si>
  <si>
    <t>Un (1) Programa “Bolívar Vigilante”, ejecutado</t>
  </si>
  <si>
    <t>Protocolo interno para denuncias de corrupción y alertas de corrupción</t>
  </si>
  <si>
    <t>100% de Protocolo interno para denuncias de corrupción y alertas de corrupción, diseñando e implementado.</t>
  </si>
  <si>
    <t>Realización de cuatro eventos de rendición  de cuentas y de gestión a la ciudadanía.</t>
  </si>
  <si>
    <t>Cuatro (4) eventos de rendición  de cuentas y de gestión a la ciudadanía, realizado</t>
  </si>
  <si>
    <t>Ejecución de un Plan de publicidad, publicaciones y difusión de la información y la gestión pública departamental.</t>
  </si>
  <si>
    <t>Plan de publicidad, publicaciones y difusión de la información y la gestión pública departamental, ejecutado</t>
  </si>
  <si>
    <t>% de archivo departamental cumpliendo con las recomendaciones técnicas del sector</t>
  </si>
  <si>
    <t>25% del archivo departamental cumple con las recomendaciones técnicas del sector</t>
  </si>
  <si>
    <t>80% de la Historia Institucional reconstruida.</t>
  </si>
  <si>
    <t xml:space="preserve">PREVENCION Y CONSERVACION DE LA MEMORIA INSTITUCIONAL </t>
  </si>
  <si>
    <t>metros lineales de Fondos Acumulados, Organizados fisicamente y sistematizados</t>
  </si>
  <si>
    <t>1.500 metros lineales  de Fondos Acumulados, organizados físicamente y sistematizados.</t>
  </si>
  <si>
    <t>Se contrato en la vigencia 2011 la organización de 570 metros lineales de fondos acumulados.</t>
  </si>
  <si>
    <t>Secretaria Privada-Unidad de Archivo</t>
  </si>
  <si>
    <t xml:space="preserve">Herramientas archivisticas del Proceso de Gestión documental Implementada </t>
  </si>
  <si>
    <t>100% de herramientas archivísticas del proceso de Gestión documental, implementadas.</t>
  </si>
  <si>
    <t>Cronograma de socializacion de las herramientas.</t>
  </si>
  <si>
    <t xml:space="preserve">Tablas de Retención Documental aprobadas por el Archivo General de la Nación </t>
  </si>
  <si>
    <t>100% de Tablas de Retención Documental aprobadas  por el  Archivo General de la Nación e implementadas por la entidad.</t>
  </si>
  <si>
    <t>Se realizaron los ajustes, correciones y presentacion formal de la TRD ante el precomite y comité del AGN. TRD aprobadas el 2 de octubre de 2012 mediante Resolucion 435-2012.    Se realizo acto administrativo de adopcion e implementacion de la TRD en la Gobernacion de Bolívar.</t>
  </si>
  <si>
    <t>procentaje de documentos conservados bajo las condiciones fisicas y de estructura establecidad legalmente</t>
  </si>
  <si>
    <t>100% de los documentos que reposan en el archivo central  conservados bajos las condiciones físicas y de estructura  establecida por el  Acuerdo  049 de 2000.</t>
  </si>
  <si>
    <t>Adquisicion de un espacio fisico adecuado. Aprobado para el año 2013 recursos. Proyecto Fortalecimiento  y Desarrollo de estrategias para la Transparencia Institucional</t>
  </si>
  <si>
    <t>Actividades realizadas 2012-2015/ Actividades previstas en el plan de trabajo 2012-2015</t>
  </si>
  <si>
    <t>La ordenanza 4 de 2010 creó el Sistema Departamental de Áreas Protegidas</t>
  </si>
  <si>
    <t>FORTALECIMIENTO AL SISTEMA DEPARTAMENTAL DE AREAS PROTEGIDAS</t>
  </si>
  <si>
    <t>Instalar y operatividad la mesa departamental de áreas protegidas que aprobará el plan de trabajo 2012-2015</t>
  </si>
  <si>
    <t>MEDIO AMBIENTE</t>
  </si>
  <si>
    <t>instalar la mesa y establecer el plan de trabajo para el año 2013</t>
  </si>
  <si>
    <t>Actas de reunion, cumplimiento de las acatividades establecidas en el plan de accion</t>
  </si>
  <si>
    <t xml:space="preserve">ROXANA LOPEZ </t>
  </si>
  <si>
    <t>Formular el portafolio de áreas protegidas</t>
  </si>
  <si>
    <t>formulacion y lanzamiento del portafolio de áreas protegidas del departamento de bolivar</t>
  </si>
  <si>
    <t>Entrega y socializacion del portafolio</t>
  </si>
  <si>
    <t>Realizar talleres de la mesa del SIDAP</t>
  </si>
  <si>
    <t xml:space="preserve">ROXANA LOPE </t>
  </si>
  <si>
    <t xml:space="preserve">Reglamentar la ordenanza 4 de 2010 </t>
  </si>
  <si>
    <t> 0</t>
  </si>
  <si>
    <t>1 </t>
  </si>
  <si>
    <t xml:space="preserve"> Número de organizaciones capacitadas</t>
  </si>
  <si>
    <t>No existen estadísticas que permitan establecer el nivel de educación ambiental no formal que existe en el Departamento de Bolívar</t>
  </si>
  <si>
    <t>Fomentar el uso de prácticas ambientales adecuadas, para la conservación y protección  de los recursos naturales y el medio ambiente</t>
  </si>
  <si>
    <t>Educación ambiental no formal</t>
  </si>
  <si>
    <t>No. De Talleres para el fortalecimiento de grupos de organizaciones campesinas y madres cabeza de familia en protección de recursos naturales y medio ambiente.</t>
  </si>
  <si>
    <t xml:space="preserve">taller de capacitacion y asistencia en la jurisdiccion del canal del dique </t>
  </si>
  <si>
    <t>Numero de personas capacitadas</t>
  </si>
  <si>
    <t>ROXANA LOPEZ</t>
  </si>
  <si>
    <t>FECHA DE ELABORACION: SEPTIEMBRE 13 DE 2012</t>
  </si>
  <si>
    <t xml:space="preserve">PRIMERA INFANCIA,   INFANCIA Y  ADOLESCENCIA </t>
  </si>
  <si>
    <t>6,1,1</t>
  </si>
  <si>
    <t xml:space="preserve">No de  Políticas Públicas Departamentales  para la Primera Infancia, Infancia y Adolescencia formulada e implementada </t>
  </si>
  <si>
    <t>Ausencia de Política Pública Departamental para la Primera Infancia, Infancia y Adolescencia.</t>
  </si>
  <si>
    <t xml:space="preserve">Una Política Pública Departamental para la Primera Infancia, Infancia y Adolescencia formulada e implementada </t>
  </si>
  <si>
    <t>POLITICA PUBLICA PARA LA PRIMERA INFANCIA, INFANCIA Y ADOLESCENCIA</t>
  </si>
  <si>
    <t xml:space="preserve">Una (1) Política Pública Departamental para la Primera Infancia, Infancia y Adolescencia formulada e implementada </t>
  </si>
  <si>
    <t>PLANEACION</t>
  </si>
  <si>
    <t>POLITICA PUBLICA DE JUVENTUD</t>
  </si>
  <si>
    <t xml:space="preserve">No de Políticas Públicas Departamentales de  juventud  formulada e implementada </t>
  </si>
  <si>
    <t xml:space="preserve">Una Política Pública Departamental de  juventud  formulada e implementada </t>
  </si>
  <si>
    <t>EQUIDAD DE GÉNERO Y AUTONOMÍA DE LA MUJER</t>
  </si>
  <si>
    <t>POLITICA PUBLICA DE MUJER</t>
  </si>
  <si>
    <t>ADULTO MAYOR Y DISCAPACIDAD</t>
  </si>
  <si>
    <t>6,1,5</t>
  </si>
  <si>
    <t>No de Políticas Públicas Departamentales  para el Adulto Mayor formulada e implementación</t>
  </si>
  <si>
    <t>Cero (0) Política Pública de Adulto mayor para el Departamento.</t>
  </si>
  <si>
    <t>Una (1) Política Pública Departamental para el Adulto Mayor formulada e implementación</t>
  </si>
  <si>
    <t>POLITICA PUBLICA DE ADULTO MAYOR</t>
  </si>
  <si>
    <t>POLITICA PUBLICA DE DISCAPACIDAD</t>
  </si>
  <si>
    <t>DIVERSIDAD Y DERECHOS SEXUALES DE LA POBLACIÓN</t>
  </si>
  <si>
    <t>6,1,6</t>
  </si>
  <si>
    <t>N° de procesos institucionales local y departamental ejecutados</t>
  </si>
  <si>
    <t>No hay una política pública diseñada ni en ejecución</t>
  </si>
  <si>
    <t>Un proceso institucional de atención departamental para la promoción y defensa de la diversidad y los derechos sexuales</t>
  </si>
  <si>
    <t>Política Pública</t>
  </si>
  <si>
    <t>N° de política pública para los LGTB</t>
  </si>
  <si>
    <t>Una política de respeto a la diversidad y derechos los LGTB, formulada y puesta en marcha</t>
  </si>
  <si>
    <t>Fortalecer la participación de líderes LGTB en los escenarios de incidencia local y departamental para comprometerlos con   la responsabilidad ciudadana.</t>
  </si>
  <si>
    <t>N° de líderes participando</t>
  </si>
  <si>
    <t>50 líderes LGTB de Bolívar participan en la construcción de la política pública y en escenarios de incidencia local y departamental.</t>
  </si>
  <si>
    <t>PLLANEACION LGTB</t>
  </si>
  <si>
    <t>N° de caracterización de la población LGTB</t>
  </si>
  <si>
    <t>Entre 2007 y 2011 28 personas asesinadas por presunta homofobia, 27 agresiones policiales y 12  acciones ilegales que ponen en riesgo la vida de la Población LGTB</t>
  </si>
  <si>
    <t>Reconocimiento de casos concretos de vulneración y violación a los derechos de la población LGTB que aún no han sido sistematizados, documentados y analizados.</t>
  </si>
  <si>
    <t>N° de estudio realizado</t>
  </si>
  <si>
    <t>Un estudio que permita realizar la caracterización de la población LGTB.</t>
  </si>
  <si>
    <t>No. de observatorios</t>
  </si>
  <si>
    <t>Un observatorio departamental que hace seguimiento a la situación de derechos de la población LGTB en Bolívar, gestionado y en funcionamiento.</t>
  </si>
  <si>
    <t>No hay información</t>
  </si>
  <si>
    <t>Un proceso de educación y capacitación a servidores públicos y ciudadanos sobre temas relacionados con los derechos de los LGTB</t>
  </si>
  <si>
    <t>Formación y sensibilización</t>
  </si>
  <si>
    <t>Indicador: N° de servidores públicos formados</t>
  </si>
  <si>
    <t xml:space="preserve">100 servidores públicos  (responsables de temas de Derechos Humanos) del departamento y municipios, formados, capacitados e instruidos sobre aplicación de la Ley Antidiscriminación y demás protocolos para el reconocimiento de derechos de la población LGTB. </t>
  </si>
  <si>
    <t xml:space="preserve">N° de eventos de capacitación desarrollados por ZODES </t>
  </si>
  <si>
    <t xml:space="preserve">16 talleres para el fortalecimiento y empoderamiento de derechos de la población LGTB en las subregiones de Bolívar </t>
  </si>
  <si>
    <t>% de reducción de las prácticas de discriminación</t>
  </si>
  <si>
    <t>Reducción de un  25% de las prácticas de  discriminación que afectan a la población LGTB: Homofobia, Lesbofobia, Transfobia, Bifobia, etc.</t>
  </si>
  <si>
    <t>Reconocimiento y garantías de derecho</t>
  </si>
  <si>
    <t>Plan de gestión institucional, diseñado y ejecutado.</t>
  </si>
  <si>
    <t>Diseño y ejecución de un plan de gestión interinstitucional para la promoción de la garantía de derechos de los LGTB.</t>
  </si>
  <si>
    <t>100 visitas técnicas de acompañamiento a los gobiernos locales y población LGTB: activistas, organizaciones y grupos de lesbianas, gays, bisexuales y trans de Bolívar.</t>
  </si>
  <si>
    <t xml:space="preserve">Promover  una cultura ciudadana respetuosa de la población LGTB con prácticas pedagógicas masivas  (radio, televisión, prensa y avisos  publicitarios) sobre diversidad sexual </t>
  </si>
  <si>
    <t>4 campañas departamentales para el respeto y reconocimiento de derechos de la población LGTB de Bolívar, gestionada e implementada con articulación interinstitucional.</t>
  </si>
  <si>
    <t>4 eventos de conmemoración y celebración relativas a la diversidad, No homofobia, comunidad LGTB.</t>
  </si>
  <si>
    <t>Área de suelo habilitado/ Área total del municipio</t>
  </si>
  <si>
    <t>15 municipios del departamento localizados dentro de la Reserva de la Magdalena. Los cascos urbanos de algunos de estos municipios se encuentran localizados dentro de la reserva, lo cual impide, por una parte, su adecuado ordenamiento territorial, y por otro deteriora las condiciones de conservación de la reserva</t>
  </si>
  <si>
    <t>Habilitar suelo para el desarrollo de proyectos de vivienda, salud y educación</t>
  </si>
  <si>
    <t>Gestión para la desafectación de suelos urbanos</t>
  </si>
  <si>
    <t>Gestionar la solución a los municipios que presentan la problemática descrita</t>
  </si>
  <si>
    <t xml:space="preserve">PLANEACION </t>
  </si>
  <si>
    <t xml:space="preserve">DESARROLLO REGIONAL Y ORDENAMIENTO TERRITORIAL </t>
  </si>
  <si>
    <t>ORDENAMIENTO TERRITORIAL</t>
  </si>
  <si>
    <t>7,3,1</t>
  </si>
  <si>
    <t>Area del territorio departamental con ordenamiento territorial / area total del territorio departamental</t>
  </si>
  <si>
    <t>A partir de la expediciòn de la LOOT los departamentos deben formular lineamientos de ordenamiento de su territorio.</t>
  </si>
  <si>
    <t>30% del territorio departamental con lineamientos de ordenamiento territorial formulados.</t>
  </si>
  <si>
    <t>LINEAMIENTOS DE ORDENAMIENTO TERRITORIAL</t>
  </si>
  <si>
    <t>Documento formulado</t>
  </si>
  <si>
    <t>Documento de lineamientos de ordenamiento territorial del Departamento, formulado con participación de los municipios, las CARs y la Asamblea Departamental.</t>
  </si>
  <si>
    <t>Número de municipios que obtuvieron asistencia técnica/ número de municipios que solicitaron asistencia técnica</t>
  </si>
  <si>
    <t>No existe información que permita precisar si se  ha prestado asistencia técnica en materia de ordenamiento territorial a los municipios del departamento</t>
  </si>
  <si>
    <t>Mejoramiento de las capacidades técnicas de los municipios.</t>
  </si>
  <si>
    <t>ASISTENCIA TÉCNICA A MUNICIPIOS PARA EL ORDENAMIENTO TERRITORIAL</t>
  </si>
  <si>
    <t>Municipios que contaron con asistencia técnica, incorporaron los lineamientos de ordenamiento territtorial disponibles.</t>
  </si>
  <si>
    <t>Municipios que contaron con asistencia técnica, incorporaron la gestión de riesgo en sus ejercicios de ordenamiento territorial.</t>
  </si>
  <si>
    <t>Número de municipios con información / número total de municipios.</t>
  </si>
  <si>
    <t>El Departamento de Bolívar no cuenta con una información estadística ni territorial georeferenciada.</t>
  </si>
  <si>
    <t>Contar con información territorial y estadística georeferenciada de los 46 municipios del Departamento de Bolívar: clasificación de suelos (urbano, rural, de expansión, de protección); estructura vial redes primarias y secundarias; localización de equipamientos de salud, educación, seguridad; censo poblacional rural y urbano</t>
  </si>
  <si>
    <t>SISTEMA DE INFORMACION GEOGRAFICO DEPARTAMENTAL</t>
  </si>
  <si>
    <t>Sistema de Información geográfico implementado</t>
  </si>
  <si>
    <t xml:space="preserve">INSTRUMENTOS PARA LA GESTION, FINANCIACION Y EJECUCION DEL DESARROLLO REGIONAL </t>
  </si>
  <si>
    <t>7,3,2</t>
  </si>
  <si>
    <t xml:space="preserve">Porcentaje de actividades previstas en el contrato plan a cargo de la gobernación para el período 2012 - 2015 ejecutadas. </t>
  </si>
  <si>
    <t xml:space="preserve">Se inició la formulación del Programa de Desarrollo Rural con enfoque territorial de Montes de María, que tendrá como instrumento de financiación un contrato plan. </t>
  </si>
  <si>
    <t xml:space="preserve">Al menos el 80% de las actividades previstas en el contrato a cargo de la Gobernación, en el período 2012-2015, ejecutado. </t>
  </si>
  <si>
    <t>CONTRATO PLAN MONTES DE MARIA</t>
  </si>
  <si>
    <t>No de Contrato Plan  suscrito</t>
  </si>
  <si>
    <t>Contrato Plan Montes de María formulado y suscrito</t>
  </si>
  <si>
    <t xml:space="preserve">Se inició la formulación del Programa de Desarrollo Integral para la Mojana, contenido en el Plan Nacional de Desarrollo, que tendrá como instrumento de financiación un contrato plan. </t>
  </si>
  <si>
    <t>CONTRATO PLAN MOJANA</t>
  </si>
  <si>
    <t>No de Contratos plan  suscrito</t>
  </si>
  <si>
    <t>Contrato plan Mojana formulado y suscrito</t>
  </si>
  <si>
    <t>Proceso de concertación y planificación regional con Antioquia y con la Región Caribe iniciados</t>
  </si>
  <si>
    <t xml:space="preserve">OTROS CONTRATOS PLAN </t>
  </si>
  <si>
    <t>Contrato suscrito</t>
  </si>
  <si>
    <t>Suscripción de al menos un contrato plan como instrumento de gobernanzay financiación de proyectos de desarrollo regional</t>
  </si>
  <si>
    <t>BOLIVAR DESTINO TURISTICO,  SOSTENIBLE Y COMPETITIVO</t>
  </si>
  <si>
    <t>9,1,3</t>
  </si>
  <si>
    <t xml:space="preserve">% de turistas de naturaleza, cultura y religión que de Cartagena acceden a Departamento de Bolívar. </t>
  </si>
  <si>
    <t xml:space="preserve">no existe en el Departamento de Bolivar información sobre el turismo cultural, natural y relisioso </t>
  </si>
  <si>
    <t xml:space="preserve">Contribuir al posicionamiento (3 puesto)  que posee cartagena en la llegada de turistcas, según cifras del MCIT, ofreciendo la oferta de productos turísticos que posee el departamento dirigido al turismo de naturaleza, cultural , artesanal y  religioso, complementarios con la oferta de la ciudad.    </t>
  </si>
  <si>
    <t xml:space="preserve">BOLIVAR AMABLE </t>
  </si>
  <si>
    <t>No de actas con los Municipios identificados con atractivos Turisticos</t>
  </si>
  <si>
    <t xml:space="preserve">8 Actas de compromisos con los Municipios identificados con atractivos turisticos para la construcción de las Lineas de Base del sector </t>
  </si>
  <si>
    <t>PLANEACION - TURISMO</t>
  </si>
  <si>
    <t xml:space="preserve">No de lineas Bases determinadas del Sector Turistico  </t>
  </si>
  <si>
    <t xml:space="preserve">Seis (6) Líneas Bases construidas para el sector Turístico de Bolívar </t>
  </si>
  <si>
    <t xml:space="preserve">No de paradores turisticos construidos y funcionando </t>
  </si>
  <si>
    <t xml:space="preserve">Tres (3) paradores  Turísticos Construidos y funcionando </t>
  </si>
  <si>
    <t>No de embarcaderos Turisticos construidos en el Departamento</t>
  </si>
  <si>
    <t xml:space="preserve">Construcción de dos (2)  Embarcaderos  Turísticos en el Departamento </t>
  </si>
  <si>
    <t xml:space="preserve">No de canecas instaladas </t>
  </si>
  <si>
    <t xml:space="preserve">Gestionar ante la empresa privada la dotación de equipamiento urbanístico de 40 Canecas </t>
  </si>
  <si>
    <t xml:space="preserve">No de Senderos turisticos adecuados </t>
  </si>
  <si>
    <t xml:space="preserve">Dos (2)  senderos turísticos adecuados para mejorar el acceso a los visitantes  en los Municipios priorizados </t>
  </si>
  <si>
    <t>No de posadas turisticas identificadas y adecuadas</t>
  </si>
  <si>
    <t xml:space="preserve">Treinta (30) posadas turisticas  identificadas y adecuadas </t>
  </si>
  <si>
    <t>No de Campañas en cultura ciudadana constridas e implementadas</t>
  </si>
  <si>
    <t>Una campaña construidad e implementada de Cultura ciudadana en los municipios con Vocación turística del departamento.</t>
  </si>
  <si>
    <t xml:space="preserve">No de Puntos de Insformación turistica instalados </t>
  </si>
  <si>
    <t xml:space="preserve">Seis (6) puntos de información turistica instalados </t>
  </si>
  <si>
    <t>BOLIVAR SEGURO</t>
  </si>
  <si>
    <t xml:space="preserve">No de Consejos de seguridad turistica en los municipios priorizados </t>
  </si>
  <si>
    <t>Realización de ocho (8) Consejos de seguridad turistica en los municipios priorizados</t>
  </si>
  <si>
    <t xml:space="preserve">Porcentaje de incremento del No de Operadores formalizados en el Departamento </t>
  </si>
  <si>
    <t>Actualmente el Departamento Bolivar posee 1023 operadores formalizados inscritos en el RNT ocupando el tercer puesto a nivel nacional</t>
  </si>
  <si>
    <t xml:space="preserve">5% de incremento en el numero de operadores formalizados del departamento.   </t>
  </si>
  <si>
    <t>BOLIVAR SOSTENIBLE</t>
  </si>
  <si>
    <t>No de prestadores de servicios turisticos capacitados y certificados en calidad turistica</t>
  </si>
  <si>
    <t xml:space="preserve">Cuarenta (40) prestadores de servicios turisticos capacitados y certificados  en calidad turística </t>
  </si>
  <si>
    <t xml:space="preserve">No de campañas realizadas para la formalización de la actividad turística </t>
  </si>
  <si>
    <t>Dos (2)  campañas  para la formalización de la actividad turística.</t>
  </si>
  <si>
    <t>No de prestadores de servicios turisticos capacitados en buenas practicas de turismo</t>
  </si>
  <si>
    <t>100 prestadores de servicios turisticos con capacitación en temas turisticos :  Cultura del Servicio, Legislación Turística y de Prestación del Servicio, Cuidado del Medio Ambiente, Desarrollo Sostenible, Organización Solidaria, Emprendimiento, Calidad del Servicio y Procesos de Certificación de la Calidad</t>
  </si>
  <si>
    <t>No de indicadores estadisticos del Departamento establecidas</t>
  </si>
  <si>
    <t xml:space="preserve">Bolívar no genera ninguna estadistica de medición, solo Cartagena. </t>
  </si>
  <si>
    <t>Generar estadisticas de ocupación, flujo de turistas y visitantes de los atractivos turisticos de los municipios priorizados  del departamento y se puedan reflejar en las esatdisticas que emite el MCIT anualmente</t>
  </si>
  <si>
    <t>RECORRE A BOLIVAR</t>
  </si>
  <si>
    <t>No de Convenios firmados con los prestadores turisticos de la ciudad de Cartagena (Agencias de Viaje)</t>
  </si>
  <si>
    <t>Tres (3) Convenios firmados con prestadores turísticos  de la ciudad de Cartagena (Agencias de Viajes), para incentivar el desplazamiento de los turitas hacia los municipios con atractivos turisticos del departamento.</t>
  </si>
  <si>
    <t xml:space="preserve">No de Estrategias diseñadas  e implementadas para la promoción turística local </t>
  </si>
  <si>
    <t xml:space="preserve">Una estrategia diseñada e implementada para la  promoción turística local   "Más Bolivarences Viajando por Bolívar" </t>
  </si>
  <si>
    <t>No de campañas de promoción turística regional, nacional e internacional.</t>
  </si>
  <si>
    <t>Una (1)  campaña de promoción turística regional, nacional e internacional, a traves de entidades como Proexport, Fondo de promoción turística de colombia, Viceministerio de Turismo</t>
  </si>
  <si>
    <t xml:space="preserve">No de ferias de turismo nacional e internacional  asistidas </t>
  </si>
  <si>
    <t xml:space="preserve">Participación de Bolivar en tres (3) ferias de Turismo Nacional y dos (2) internacional. </t>
  </si>
  <si>
    <t>ESTÍMULOS A LA CREACIÓN DE EMPRESAS.</t>
  </si>
  <si>
    <t>9,1,5</t>
  </si>
  <si>
    <t># de nuevas empresas</t>
  </si>
  <si>
    <t>No disponible</t>
  </si>
  <si>
    <t>Aumento del numero de empresas en el Departamento de Bolivar</t>
  </si>
  <si>
    <t xml:space="preserve">EMPRENDIMIENTO Y DESARROLLO INDUSTRIAL </t>
  </si>
  <si>
    <t>línea Base indstria y de emprendimiento</t>
  </si>
  <si>
    <t xml:space="preserve">Crear la línea base del Emprendimiento y el desarrollo empresarial de Bolívar </t>
  </si>
  <si>
    <t>PLANEACION - INDUSTRIA</t>
  </si>
  <si>
    <t># de centros de emprendimiento disenados y creados</t>
  </si>
  <si>
    <t xml:space="preserve"> 6 centros de emprendimiento, uno en cada Zodes de Bolivar.</t>
  </si>
  <si>
    <t># nuevos proyectos de desarrollo</t>
  </si>
  <si>
    <t>Aumento del nivel de competitividad en el Departamento de Bolivar</t>
  </si>
  <si>
    <t>FOMENTO DE NEGOCIOS</t>
  </si>
  <si>
    <t xml:space="preserve"> No de ruedas de negocios, misiones y/o ferias comerciales</t>
  </si>
  <si>
    <t xml:space="preserve"> 4 ruedas de negocios, misiones y/o ferias comerciales</t>
  </si>
  <si>
    <t>PROMOCION DE BOLIVAR</t>
  </si>
  <si>
    <t>No de  empresas relocalizadas</t>
  </si>
  <si>
    <t>4 empresas relocalizadas</t>
  </si>
  <si>
    <t>MESA DE CONCERTACION PARA EL DESARROLLO</t>
  </si>
  <si>
    <t>1 mesa de concertacion para el desarrollo (articulacion publica-privada).</t>
  </si>
  <si>
    <t>1 Mesa de trabajo regional</t>
  </si>
  <si>
    <t xml:space="preserve">APOYO A SECTORES PRODUCTIVOS </t>
  </si>
  <si>
    <t>Fortalecimento y promocion de Zonas Francas.</t>
  </si>
  <si>
    <t xml:space="preserve">una 1 zonas franca Agroindustrial apoyada </t>
  </si>
  <si>
    <t>Fortalecimento y promocion de Zonas de actividad logística</t>
  </si>
  <si>
    <t>1 zona de actividad logística</t>
  </si>
  <si>
    <t>Porcentaje de cumplimiento de la eficiencia, eficacia, efectividad y transparencia de la gestión de la Gobernación de Bolívar</t>
  </si>
  <si>
    <t>22% del plan de implementación de Sistema de Gestión de la Calidad.</t>
  </si>
  <si>
    <t>80% de eficiencia, eficacia, efectividad y transparencia de la gestión de la Gobernación de Bolívar en el año 2015.</t>
  </si>
  <si>
    <t>GESTION DE CALIDAD Y MODELO ESTANDAR DE CONTROL INTERNO</t>
  </si>
  <si>
    <t>Un sistema de implementación de Sistema de Gestión de la Calidad.</t>
  </si>
  <si>
    <t>90% de cumplimiento y articulación con el MECI, del Plan de implementación del Sistema de Gestión de Calidad de la Gobernación de Bolívar, en el año 2015.</t>
  </si>
  <si>
    <t xml:space="preserve">Planeación - ANIBAL </t>
  </si>
  <si>
    <t>15% Elementos del MECI</t>
  </si>
  <si>
    <t>Elementos del MECI implementados de conformidad con el Decreto 1599 de 2005, en la Gobernación de Bolívar al 2015.</t>
  </si>
  <si>
    <t>80 % de elementos del MECI implementados de conformidad con el Decreto 1599 de 2005, en la Gobernación de Bolívar al 2015.</t>
  </si>
  <si>
    <t>0% Plan de Auditoria realizado</t>
  </si>
  <si>
    <t>Plan de Auditoria realizado</t>
  </si>
  <si>
    <t>95% de cumplimiento del plan de auditorías de calidad aprobado por la alta dirección.</t>
  </si>
  <si>
    <t>PLANEACION SOSTENIBLE DEL DESARROLLO REGIONAL Y LOCAL</t>
  </si>
  <si>
    <t>10,2,1</t>
  </si>
  <si>
    <t>No  Microempresarios capacitados en fortalecimiento microempresarial</t>
  </si>
  <si>
    <t>80  Microempresarios capacitados en fortalecimiento microempresarial</t>
  </si>
  <si>
    <t>Incrementar en numero de microempresarios capacitados en fortalecimiento microempresarial</t>
  </si>
  <si>
    <t>FORTALECIMIENTO MICROEMPRESARIAL EN EL DEPARTAMENTO</t>
  </si>
  <si>
    <t>No de microempresarios capacitados en mejores practicas productivas</t>
  </si>
  <si>
    <t>160 microempresarios capacitados  en mejores practicas productivas</t>
  </si>
  <si>
    <t>No de microempresarios capacitados  en Planes de Negocios</t>
  </si>
  <si>
    <t>160 microempresarios capacitados  en Planes de Negocios</t>
  </si>
  <si>
    <t xml:space="preserve">No de microempresarios cpacitados Proyectos productivos </t>
  </si>
  <si>
    <t xml:space="preserve">160 microempresarios cpacitados Proyectos productivos </t>
  </si>
  <si>
    <t xml:space="preserve">No de municipios con  información completa y consistente en la vigencia / total de Municipios del Departamento </t>
  </si>
  <si>
    <t>EL 10,9% de los Muncipios entregaron informaciòn completa y consistente en la vigencia 2010.</t>
  </si>
  <si>
    <t>90% de los Municipios entregando informacion compelta y consistente para la evaluacion integral Municipal</t>
  </si>
  <si>
    <t>FORTALECIMIENTO  INSTITUCIONAL  DE LA PLANEACION  DEL DESARROLLO  Y DE LA GESTION  DE LA FINANZAS PUBLICAS DEPARTAMENTAL Y  MUNICIPAL</t>
  </si>
  <si>
    <t>Proceso de programación, seguimiento y evaluación de la inversión publica departamental fortalecido</t>
  </si>
  <si>
    <t>Sistema de Información integrado para programación, seguimiento y evaluación de los proyectos de Inversión.</t>
  </si>
  <si>
    <t>No de municipios con Información para evaluación de viabilidad y analisis del desempeño integral municipal de la Gestión Pública Municipal</t>
  </si>
  <si>
    <t>46  municipios presentando  informacion para evalución de viabilidad y desempeño integral municipal de la gestión publica.</t>
  </si>
  <si>
    <t>Fortalecimiento del Consejo Territorial de Planeación</t>
  </si>
  <si>
    <t>Consejo Territorial de Planeación fortalecido</t>
  </si>
  <si>
    <t>45 municipios de bolivar asistidos técnicamente</t>
  </si>
  <si>
    <t xml:space="preserve">Asistir  técnicamente a 45 municipios de Bolívar en planeación (Bancos de proyectos, finanzas territoriales y mecanismos e instrumentos de financiación del desarrollo territorial) </t>
  </si>
  <si>
    <t>No de municipios con  información completa y consistente</t>
  </si>
  <si>
    <t>41 Municipios con SisbenNet y Bases de Datos con baja calidad de la información</t>
  </si>
  <si>
    <t>45 municipios con  calidad de la información de las bases de datos</t>
  </si>
  <si>
    <t>MONITOREO  Y ASISTENCIA TECNICA Y ADMINISTRATIVA A L0S PROCESOS DEL SISBEN III Y SISBENNET EN LOS MUNICIPIOS DE BOLIVAR</t>
  </si>
  <si>
    <t xml:space="preserve">No de Municipios con el aplicativo SisbenNet </t>
  </si>
  <si>
    <t xml:space="preserve">46 municipios funcionando con el aplicativo SisbenNet </t>
  </si>
  <si>
    <t xml:space="preserve">No de Municipios capacitatados en el aplicativo SisbenNet y Bases de Datos. </t>
  </si>
  <si>
    <t xml:space="preserve">46 Municipios asistidos en el aplicativo SisbenNet y Bases de Datos. </t>
  </si>
  <si>
    <t>No de capacitaciones a los Administradores del Sisben</t>
  </si>
  <si>
    <t>Capcitación a los 46 Administardores Municipales del Sisben</t>
  </si>
  <si>
    <t xml:space="preserve">No de Municipios monitoriados en el cumplimiento de la actualización de Bases de Datos del Sisben </t>
  </si>
  <si>
    <t xml:space="preserve">46 municipios monitoriados en el cumplimiento de las actualizaciones obligatorias anuales de Bases de Datos de Sisben </t>
  </si>
  <si>
    <t>El Departamento de Bolívar no cuenta con un Sistema de información Geográfico</t>
  </si>
  <si>
    <t>Contar con información territorial de los 46 municipios del Departamento de Bolívar: clasificación de suelos (urbano, rural, de expansión, de protección); estructura vial redes primarias y secundarias; localización de equipamientos de salud y educación.</t>
  </si>
  <si>
    <t>SISTEMA DE GESTION DE GOBIERNO</t>
  </si>
  <si>
    <t>Sistema de gestión de gobierno departamental implementado</t>
  </si>
  <si>
    <t>Un (1) Sistema de gestión de gobierno departamental  implementado</t>
  </si>
  <si>
    <t xml:space="preserve">Sistema de información geografica departamental </t>
  </si>
  <si>
    <t>Un (1) Sistema de información geografica departamental implementado</t>
  </si>
  <si>
    <t>CENTRO DE PENSAMIENTO Y GOBERNANZA DEPARTAMENTAL</t>
  </si>
  <si>
    <t>No de Centros de pensamiento y Gobernanza Departamental implementados</t>
  </si>
  <si>
    <t>Centro de pensamiento y Gobernanza Departamental implementado</t>
  </si>
  <si>
    <t xml:space="preserve">1.- PROYECTOS PRESENTADOS ANTE REGALIAS: - PROYECTO DE CAPACITACION A DOCENTES PARA ATENCION A POBLACION DISCAPACITADA Y ADECUACION DE AULAS PARA LA MISMA POBLACION. - PROGRAMA FLUVIAL EN SALUD PARA LA ATENCION MEDICA ESPECIALIZADA DE POBLACION DE MUNICIPIOS DEL SUR DE BOLIVAR . 2.- SE FORMULO PROYECTO PARA ADECUACION DE OFICINA VICTIMAS ANTE LA UNIDAD DE ATENCION Y REPARACION A VICTIMAS DE LA PRESIDENCIA.  </t>
  </si>
  <si>
    <t>ASESORAR, ACOMPAÑAR Y ESTABLECER NECESIDADES A LOS MUNICIPIOS DEL SUR DE BOLIVAR</t>
  </si>
  <si>
    <t>Gerencia Regional del Sur fortalecida</t>
  </si>
  <si>
    <t>100% fortalecimiento de la Gerencia regional del Sur</t>
  </si>
  <si>
    <t>GERENCIA REGIONAL DEL SUR</t>
  </si>
  <si>
    <t xml:space="preserve"> 1.- ESCUELA DE GOBIERNO DEPARTAMENTAL. 2.- PROYECTO PORTAL TURSITICO PARA LAS ZODES DEL SUR DE BOLIVAR. 3.- BRIGADAS DE CONSULTORIO JURIDICO. 4.- PROYECTO DE PLANEACION, PARTICIPACION CIUDADANA Y RENDICION DE CUENTAS. 5.- ARTICULACION INTER INSTITUCIONAL (SERVICIOS PUBLICOS). 6.- AGENDA DE ENCUENTROS CON ALCALDES DEL SUR DE BOLIVAR, PARA SERVIRI DE ENLACE Y ESTABLECER PRIORIDADES DE NECESIDADES E INFORMAR AVANCES. 7.- REDORZAMIENTO A LAS  ASOCIACIONES DE MUNICIPIOS DEL SUR DE BOLIVAR. 8.- MAPEO, ASESORIAS Y ENLACE DE LA OFERTA INSTITUCIONAL A NIVEL NACIONAL Y COOPERACION INTERNACIONAL. 9.- APOYO Y SEGUIMIENTO A LOS BANCOS DE PROYECTOS DE LOS MUNICIPIOS DEL SUR DE BOLIVAR. 10.- APOYO Y SEGUMIENTO A LA ATENCION A VICTIMAS DEL CONFLICTO QUE SEN ENCUENTREN EN LOS MUNICIPIOS DEL SUR DE BOLIVAR. 11.- CONVENIOS CON EMPRESAS PRIVADAS CON IMPACTO SOCIAL SE ENCUENTREN EN LAS ZODES DEL SUR DE BOLIVAR.</t>
  </si>
  <si>
    <t xml:space="preserve">ATENCION A LA POBLACION DEL SUR DE BOLIVAR EN UN 100% </t>
  </si>
  <si>
    <t>SHEYLA ALI BARROS</t>
  </si>
  <si>
    <t>31 DICIEMBRE DE 2013</t>
  </si>
  <si>
    <t>LA OFICINA NO CUENTA CON RUBRO PRESUPUESTAL HASTA EL MOMENTO</t>
  </si>
  <si>
    <t>DEPENDENCIA:  DEPARTAMENTO ADMINISTRATIVO JURIDICO</t>
  </si>
  <si>
    <t>FECHA DE ELABORACION: 28 DE ENERO DE 2013</t>
  </si>
  <si>
    <t>APOYO Y FORTALECIMIENTO  AL GRUPO DE INSPECCION, VIGILANCIA Y CONTROL DE LAS ESAL.</t>
  </si>
  <si>
    <t>No de ESAL visitadas</t>
  </si>
  <si>
    <t>No de ESAL que se han visitado</t>
  </si>
  <si>
    <t xml:space="preserve">600  ESAL visitadas </t>
  </si>
  <si>
    <t>DEPARTAMENTO ADMINISTRATIVO JURIDCO</t>
  </si>
  <si>
    <t>Planeación de visitas a ESAL de la Zodes Dique y Montes de María.</t>
  </si>
  <si>
    <t>100 visitas planeadas.</t>
  </si>
  <si>
    <t xml:space="preserve">Desarrollo proceso gestión de viaticos </t>
  </si>
  <si>
    <t>100  Procesos de viaticos.</t>
  </si>
  <si>
    <t>Ejecución  y realización de visitas a ESAL de las zodes Dique y Montes de María.</t>
  </si>
  <si>
    <t>100 visitas a las ESAL de las zodes Dique y Montes de María realizadas.</t>
  </si>
  <si>
    <t>No de ESAL registradas en el ente Departamental</t>
  </si>
  <si>
    <t>No de ESAL  que han sido registradas en el ente Departamental</t>
  </si>
  <si>
    <t xml:space="preserve">12.400  ESAL  registradas en el ente Departamental </t>
  </si>
  <si>
    <t>Registro e inscripción de nuevas ESAL</t>
  </si>
  <si>
    <t>100 ESAL inscritas y registradas</t>
  </si>
  <si>
    <t>EJECUCION DE LA FUNCION DE INSPECCION, VIGILANCIA Y CONTROL A LAS ESAL EN EL DEPARTAMENTO DE BOLIVAR.</t>
  </si>
  <si>
    <t>No. De talleres de capacitación realizados</t>
  </si>
  <si>
    <t>No. De talleres de capacitación que han sido realizados</t>
  </si>
  <si>
    <t>18 talleres de capacitación realizados.</t>
  </si>
  <si>
    <t>Planeación de talleres de capacitación para funcionarios y empleados de la Gobernación de Bolívar.</t>
  </si>
  <si>
    <t>2 talleres de capacitación planeados.</t>
  </si>
  <si>
    <t xml:space="preserve">Desarrollo de talleres de capacitación. </t>
  </si>
  <si>
    <t xml:space="preserve">2  procesos para realizar talleres de capacitación. </t>
  </si>
  <si>
    <t>Ejecución  y realización de de talleres de capacitación.</t>
  </si>
  <si>
    <t xml:space="preserve">2 talleres de capacitación realizados. </t>
  </si>
  <si>
    <t xml:space="preserve">Contratar la consultoria para realizar censo en la zona minera de la parte alta de la serrania de San Lucas </t>
  </si>
  <si>
    <t>SECRETARIA DE MINAS Y ENERGIA</t>
  </si>
  <si>
    <t>31 DE DICIEMBRE DE 2013</t>
  </si>
  <si>
    <t>12.4.23.01.01</t>
  </si>
  <si>
    <t xml:space="preserve">Delegacion de Funciones Mineras </t>
  </si>
  <si>
    <t>Realizacion de talleres en las zonas mineras. Asistencia en las explotaciones mineras existentes en los sectores Beneficiados. Elaboracion de material Didactico afiches folletos, pendones etc.</t>
  </si>
  <si>
    <t>MAYO 31 DE 2013</t>
  </si>
  <si>
    <t xml:space="preserve">DELEGACION DE FUNCIONES </t>
  </si>
  <si>
    <t>Contratar consultoria Realizacion de Talleres . Elaboracion de material Didactico</t>
  </si>
  <si>
    <t>30 DE JUNIO DE 2013</t>
  </si>
  <si>
    <t xml:space="preserve">DELEGACION DE FUNCIONES MINERAS </t>
  </si>
  <si>
    <t>293.402.000</t>
  </si>
  <si>
    <t>Realizacion de talleres en las zonas mineras. en las explotaciones mineras existentes en los sectores Beneficiados. Elaboracion de material Didactico afiches folletos, pendones etc.</t>
  </si>
  <si>
    <t>31 DE JUNIO DE 2012</t>
  </si>
  <si>
    <t>Realizacion de convenio de Cooperacion con el SENA . Dotar y puesta en funcionamiento la Unidad Minera de Santa Rosa</t>
  </si>
  <si>
    <t xml:space="preserve">SECRETARIA DE MINAS Y SENA </t>
  </si>
  <si>
    <t xml:space="preserve">DELEGACION DE FUNCIONES MINERAS Y RECURSOS DE COOPERACION INTERNACIONAL </t>
  </si>
  <si>
    <t xml:space="preserve">Dotacion de estaciones moviles. Talleres para capacitar a los mineros </t>
  </si>
  <si>
    <t xml:space="preserve">DELEGACION DE FUNCIONES MINERAS  </t>
  </si>
  <si>
    <t>Talleres de capacitacion. Elaboracion de material didactico y apoyo a las escuelas.</t>
  </si>
  <si>
    <t xml:space="preserve">SECRETARIA DE MINAS Y ENERGIA </t>
  </si>
  <si>
    <t>31 DE MAYO DE 2013</t>
  </si>
  <si>
    <t xml:space="preserve">Contrato de consultoria. Visitas de campo. Elaboracion de formatos tabulacion </t>
  </si>
  <si>
    <t xml:space="preserve">Electrificación Rural Corregimiento Las Palmas y Bajo Grande, Convenios con las Alcaldias de Mahates y San Juan para Cofinanciar 100 millones de pesos para la terminación del los proyectos; COSNTRUCCION DE DOS SUBESTACIÓNES ELECTRICAS 5/6.5 MVA, CONSTRUCCION DE LINEA A 34,5 KV ENTRE SAN JUAN-SAN JACINTO Y MAHATES-GAMBOTE . </t>
  </si>
  <si>
    <t>DICIEMBRE 31 DE 2013</t>
  </si>
  <si>
    <t xml:space="preserve">12.7.22.01.01 ELECTRIFICACION CON FUENTES DE ENERGIA CONVENCIONAL Y NO CONVENCIONAL, PARA ZONAS RURALES Y URBANAS EN BOLIVAR </t>
  </si>
  <si>
    <t>ESTAMPILLA PRO-ELECTRIFICACIÓN RURAL</t>
  </si>
  <si>
    <t>Construccion de Redes Electricas de Media y Baja Tension Vereda Mamón de Maria Municipio El Carmen de Bolivar</t>
  </si>
  <si>
    <t>Conexión al Servicio de Gas Natural de El Salado (El Carmen de Bolívar) y El Sur de Bolívar</t>
  </si>
  <si>
    <t>SECRETARÍA DE MINAS Y ENERGÍA</t>
  </si>
  <si>
    <t>Conexión al Servicio de Gas Natural de San Basilio de Palenque  (Mahates</t>
  </si>
  <si>
    <t>JUNIO DE 2013</t>
  </si>
  <si>
    <t>12.7.40.11.01.01  -  12.7.10.01.04</t>
  </si>
  <si>
    <t>INGRESOS CORRIENTES DE LIBNRE DESTINACIÓN</t>
  </si>
  <si>
    <t>791.210.440</t>
  </si>
  <si>
    <t>1.800.560.741</t>
  </si>
</sst>
</file>

<file path=xl/styles.xml><?xml version="1.0" encoding="utf-8"?>
<styleSheet xmlns="http://schemas.openxmlformats.org/spreadsheetml/2006/main">
  <numFmts count="16">
    <numFmt numFmtId="6" formatCode="&quot;$&quot;\ #,##0_);[Red]\(&quot;$&quot;\ #,##0\)"/>
    <numFmt numFmtId="44" formatCode="_(&quot;$&quot;\ * #,##0.00_);_(&quot;$&quot;\ * \(#,##0.00\);_(&quot;$&quot;\ * &quot;-&quot;??_);_(@_)"/>
    <numFmt numFmtId="164" formatCode="_-* #,##0.00\ _€_-;\-* #,##0.00\ _€_-;_-* &quot;-&quot;??\ _€_-;_-@_-"/>
    <numFmt numFmtId="165" formatCode="0.000"/>
    <numFmt numFmtId="166" formatCode="#,##0\ _€"/>
    <numFmt numFmtId="167" formatCode="#,##0_ ;\-#,##0\ "/>
    <numFmt numFmtId="168" formatCode="_-* #,##0\ _€_-;\-* #,##0\ _€_-;_-* &quot;-&quot;??\ _€_-;_-@_-"/>
    <numFmt numFmtId="169" formatCode="_-&quot;$&quot;* #,##0.00_-;\-&quot;$&quot;* #,##0.00_-;_-&quot;$&quot;* &quot;-&quot;??_-;_-@_-"/>
    <numFmt numFmtId="170" formatCode="&quot;$&quot;#,##0.00"/>
    <numFmt numFmtId="171" formatCode="&quot;$&quot;#,##0.00;\-&quot;$&quot;#,##0.00"/>
    <numFmt numFmtId="172" formatCode="_ * #,##0.00_ ;_ * \-#,##0.00_ ;_ * &quot;-&quot;??_ ;_ @_ "/>
    <numFmt numFmtId="173" formatCode="0.0"/>
    <numFmt numFmtId="174" formatCode="_(&quot;$&quot;\ * #,##0_);_(&quot;$&quot;\ * \(#,##0\);_(&quot;$&quot;\ * &quot;-&quot;??_);_(@_)"/>
    <numFmt numFmtId="175" formatCode="&quot;$&quot;\ #,##0"/>
    <numFmt numFmtId="176" formatCode="#,##0;[Red]#,##0"/>
    <numFmt numFmtId="177" formatCode="_-* #,##0.00\ &quot;€&quot;_-;\-* #,##0.00\ &quot;€&quot;_-;_-* &quot;-&quot;??\ &quot;€&quot;_-;_-@_-"/>
  </numFmts>
  <fonts count="42">
    <font>
      <sz val="11"/>
      <color theme="1"/>
      <name val="Calibri"/>
      <family val="2"/>
      <scheme val="minor"/>
    </font>
    <font>
      <sz val="11"/>
      <color theme="1"/>
      <name val="Calibri"/>
      <family val="2"/>
      <scheme val="minor"/>
    </font>
    <font>
      <sz val="8"/>
      <color theme="1"/>
      <name val="Calibri"/>
      <family val="2"/>
      <scheme val="minor"/>
    </font>
    <font>
      <sz val="8"/>
      <name val="Calibri"/>
      <family val="2"/>
      <scheme val="minor"/>
    </font>
    <font>
      <b/>
      <sz val="8"/>
      <color theme="1"/>
      <name val="Calibri"/>
      <family val="2"/>
      <scheme val="minor"/>
    </font>
    <font>
      <sz val="8"/>
      <color rgb="FF000000"/>
      <name val="Calibri"/>
      <family val="2"/>
      <scheme val="minor"/>
    </font>
    <font>
      <b/>
      <sz val="18"/>
      <color theme="1"/>
      <name val="Calibri"/>
      <family val="2"/>
      <scheme val="minor"/>
    </font>
    <font>
      <b/>
      <sz val="14"/>
      <color theme="1"/>
      <name val="Calibri"/>
      <family val="2"/>
      <scheme val="minor"/>
    </font>
    <font>
      <b/>
      <sz val="8"/>
      <name val="Calibri"/>
      <family val="2"/>
      <scheme val="minor"/>
    </font>
    <font>
      <b/>
      <sz val="8"/>
      <color indexed="81"/>
      <name val="Tahoma"/>
      <family val="2"/>
    </font>
    <font>
      <sz val="7"/>
      <name val="Calibri"/>
      <family val="2"/>
      <scheme val="minor"/>
    </font>
    <font>
      <sz val="7"/>
      <color theme="1"/>
      <name val="Calibri"/>
      <family val="2"/>
      <scheme val="minor"/>
    </font>
    <font>
      <sz val="8"/>
      <color indexed="81"/>
      <name val="Tahoma"/>
      <family val="2"/>
    </font>
    <font>
      <sz val="8"/>
      <color indexed="8"/>
      <name val="Calibri"/>
      <family val="2"/>
      <scheme val="minor"/>
    </font>
    <font>
      <b/>
      <sz val="9"/>
      <color indexed="81"/>
      <name val="Tahoma"/>
      <family val="2"/>
    </font>
    <font>
      <sz val="9"/>
      <color indexed="81"/>
      <name val="Tahoma"/>
      <family val="2"/>
    </font>
    <font>
      <u/>
      <sz val="8"/>
      <color indexed="8"/>
      <name val="Calibri"/>
      <family val="2"/>
    </font>
    <font>
      <b/>
      <sz val="8"/>
      <color rgb="FF000000"/>
      <name val="Calibri"/>
      <family val="2"/>
      <scheme val="minor"/>
    </font>
    <font>
      <b/>
      <sz val="11"/>
      <color theme="1"/>
      <name val="Calibri"/>
      <family val="2"/>
      <scheme val="minor"/>
    </font>
    <font>
      <sz val="8"/>
      <color rgb="FFFF0000"/>
      <name val="Calibri"/>
      <family val="2"/>
      <scheme val="minor"/>
    </font>
    <font>
      <sz val="9"/>
      <color theme="1"/>
      <name val="Calibri"/>
      <family val="2"/>
      <scheme val="minor"/>
    </font>
    <font>
      <b/>
      <sz val="9"/>
      <color theme="1"/>
      <name val="Calibri"/>
      <family val="2"/>
      <scheme val="minor"/>
    </font>
    <font>
      <sz val="9"/>
      <name val="Calibri"/>
      <family val="2"/>
      <scheme val="minor"/>
    </font>
    <font>
      <b/>
      <sz val="9"/>
      <name val="Calibri"/>
      <family val="2"/>
      <scheme val="minor"/>
    </font>
    <font>
      <sz val="9"/>
      <color rgb="FF000000"/>
      <name val="Calibri"/>
      <family val="2"/>
      <scheme val="minor"/>
    </font>
    <font>
      <b/>
      <sz val="11"/>
      <name val="Calibri"/>
      <family val="2"/>
      <scheme val="minor"/>
    </font>
    <font>
      <sz val="10"/>
      <name val="Arial"/>
      <family val="2"/>
    </font>
    <font>
      <sz val="8"/>
      <name val="Calibri"/>
      <family val="2"/>
    </font>
    <font>
      <sz val="9"/>
      <name val="Arial"/>
      <family val="2"/>
    </font>
    <font>
      <sz val="9"/>
      <color indexed="8"/>
      <name val="Calibri"/>
      <family val="2"/>
      <scheme val="minor"/>
    </font>
    <font>
      <sz val="10"/>
      <name val="Arial"/>
      <family val="2"/>
    </font>
    <font>
      <b/>
      <sz val="9"/>
      <color rgb="FFFF0000"/>
      <name val="Calibri"/>
      <family val="2"/>
      <scheme val="minor"/>
    </font>
    <font>
      <sz val="11"/>
      <color indexed="60"/>
      <name val="Calibri"/>
      <family val="2"/>
    </font>
    <font>
      <b/>
      <sz val="10"/>
      <color theme="1"/>
      <name val="Calibri"/>
      <family val="2"/>
      <scheme val="minor"/>
    </font>
    <font>
      <sz val="9"/>
      <color indexed="8"/>
      <name val="Arial"/>
      <family val="2"/>
    </font>
    <font>
      <sz val="9"/>
      <color theme="1"/>
      <name val="Arial"/>
      <family val="2"/>
    </font>
    <font>
      <sz val="9"/>
      <color rgb="FF000000"/>
      <name val="Arial"/>
      <family val="2"/>
    </font>
    <font>
      <sz val="8"/>
      <name val="Lucida Grande"/>
    </font>
    <font>
      <u/>
      <sz val="8"/>
      <color theme="1"/>
      <name val="Calibri"/>
      <family val="2"/>
      <scheme val="minor"/>
    </font>
    <font>
      <b/>
      <sz val="18"/>
      <name val="Calibri"/>
      <family val="2"/>
      <scheme val="minor"/>
    </font>
    <font>
      <b/>
      <sz val="14"/>
      <name val="Calibri"/>
      <family val="2"/>
      <scheme val="minor"/>
    </font>
    <font>
      <sz val="11"/>
      <name val="Calibri"/>
      <family val="2"/>
      <scheme val="minor"/>
    </font>
  </fonts>
  <fills count="21">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
      <patternFill patternType="solid">
        <fgColor rgb="FF25FB25"/>
        <bgColor indexed="64"/>
      </patternFill>
    </fill>
    <fill>
      <patternFill patternType="solid">
        <fgColor theme="0"/>
        <bgColor indexed="64"/>
      </patternFill>
    </fill>
    <fill>
      <patternFill patternType="solid">
        <fgColor theme="9"/>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FFFF66"/>
        <bgColor indexed="64"/>
      </patternFill>
    </fill>
    <fill>
      <patternFill patternType="solid">
        <fgColor theme="0" tint="-0.49998474074526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indexed="43"/>
        <bgColor indexed="26"/>
      </patternFill>
    </fill>
    <fill>
      <patternFill patternType="solid">
        <fgColor theme="0" tint="-0.14999847407452621"/>
        <bgColor indexed="64"/>
      </patternFill>
    </fill>
    <fill>
      <patternFill patternType="solid">
        <fgColor theme="9" tint="0.79998168889431442"/>
        <bgColor indexed="64"/>
      </patternFill>
    </fill>
    <fill>
      <patternFill patternType="solid">
        <fgColor rgb="FFCCFF99"/>
        <bgColor indexed="64"/>
      </patternFill>
    </fill>
    <fill>
      <patternFill patternType="solid">
        <fgColor rgb="FF99FF66"/>
        <bgColor indexed="64"/>
      </patternFill>
    </fill>
    <fill>
      <patternFill patternType="solid">
        <fgColor theme="3" tint="0.79998168889431442"/>
        <bgColor indexed="64"/>
      </patternFill>
    </fill>
    <fill>
      <patternFill patternType="solid">
        <fgColor rgb="FFFF0000"/>
        <bgColor indexed="64"/>
      </patternFill>
    </fill>
    <fill>
      <patternFill patternType="solid">
        <fgColor theme="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right/>
      <top/>
      <bottom style="medium">
        <color indexed="64"/>
      </bottom>
      <diagonal/>
    </border>
    <border>
      <left style="thin">
        <color indexed="64"/>
      </left>
      <right style="thin">
        <color indexed="64"/>
      </right>
      <top/>
      <bottom style="double">
        <color indexed="64"/>
      </bottom>
      <diagonal/>
    </border>
    <border>
      <left/>
      <right/>
      <top style="double">
        <color indexed="64"/>
      </top>
      <bottom/>
      <diagonal/>
    </border>
    <border>
      <left/>
      <right style="double">
        <color indexed="64"/>
      </right>
      <top style="double">
        <color indexed="64"/>
      </top>
      <bottom/>
      <diagonal/>
    </border>
    <border>
      <left style="thin">
        <color indexed="64"/>
      </left>
      <right/>
      <top style="thin">
        <color indexed="10"/>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10"/>
      </top>
      <bottom style="thin">
        <color indexed="10"/>
      </bottom>
      <diagonal/>
    </border>
    <border>
      <left style="thin">
        <color indexed="64"/>
      </left>
      <right/>
      <top style="thin">
        <color indexed="10"/>
      </top>
      <bottom style="thin">
        <color indexed="10"/>
      </bottom>
      <diagonal/>
    </border>
    <border>
      <left/>
      <right/>
      <top style="thin">
        <color indexed="10"/>
      </top>
      <bottom style="thin">
        <color indexed="10"/>
      </bottom>
      <diagonal/>
    </border>
    <border>
      <left style="thin">
        <color indexed="64"/>
      </left>
      <right style="thin">
        <color indexed="64"/>
      </right>
      <top style="thin">
        <color indexed="10"/>
      </top>
      <bottom style="thin">
        <color indexed="64"/>
      </bottom>
      <diagonal/>
    </border>
    <border>
      <left style="thin">
        <color indexed="64"/>
      </left>
      <right/>
      <top style="thin">
        <color indexed="10"/>
      </top>
      <bottom style="thin">
        <color indexed="64"/>
      </bottom>
      <diagonal/>
    </border>
    <border>
      <left/>
      <right style="thin">
        <color indexed="64"/>
      </right>
      <top style="thin">
        <color indexed="10"/>
      </top>
      <bottom style="thin">
        <color indexed="64"/>
      </bottom>
      <diagonal/>
    </border>
    <border>
      <left style="thin">
        <color indexed="10"/>
      </left>
      <right/>
      <top/>
      <bottom style="thin">
        <color indexed="10"/>
      </bottom>
      <diagonal/>
    </border>
    <border>
      <left style="thin">
        <color indexed="10"/>
      </left>
      <right/>
      <top style="thin">
        <color indexed="10"/>
      </top>
      <bottom style="thin">
        <color indexed="10"/>
      </bottom>
      <diagonal/>
    </border>
    <border>
      <left style="thin">
        <color indexed="64"/>
      </left>
      <right/>
      <top/>
      <bottom style="thin">
        <color indexed="10"/>
      </bottom>
      <diagonal/>
    </border>
    <border>
      <left/>
      <right/>
      <top/>
      <bottom style="thin">
        <color indexed="64"/>
      </bottom>
      <diagonal/>
    </border>
    <border>
      <left style="thin">
        <color indexed="64"/>
      </left>
      <right style="thin">
        <color indexed="64"/>
      </right>
      <top style="thin">
        <color indexed="64"/>
      </top>
      <bottom style="thin">
        <color indexed="10"/>
      </bottom>
      <diagonal/>
    </border>
    <border>
      <left/>
      <right/>
      <top/>
      <bottom style="thin">
        <color indexed="10"/>
      </bottom>
      <diagonal/>
    </border>
    <border>
      <left style="thin">
        <color indexed="64"/>
      </left>
      <right/>
      <top style="thin">
        <color indexed="64"/>
      </top>
      <bottom style="thin">
        <color indexed="10"/>
      </bottom>
      <diagonal/>
    </border>
  </borders>
  <cellStyleXfs count="10">
    <xf numFmtId="0" fontId="0" fillId="0" borderId="0"/>
    <xf numFmtId="16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26" fillId="0" borderId="0"/>
    <xf numFmtId="169" fontId="30" fillId="0" borderId="0" applyFill="0" applyBorder="0" applyAlignment="0" applyProtection="0"/>
    <xf numFmtId="0" fontId="32" fillId="13" borderId="0" applyNumberFormat="0" applyBorder="0" applyAlignment="0" applyProtection="0"/>
    <xf numFmtId="9" fontId="26" fillId="0" borderId="0" applyFont="0" applyFill="0" applyBorder="0" applyAlignment="0" applyProtection="0"/>
    <xf numFmtId="177" fontId="1" fillId="0" borderId="0" applyFont="0" applyFill="0" applyBorder="0" applyAlignment="0" applyProtection="0"/>
    <xf numFmtId="0" fontId="26" fillId="0" borderId="0"/>
  </cellStyleXfs>
  <cellXfs count="1115">
    <xf numFmtId="0" fontId="0" fillId="0" borderId="0" xfId="0"/>
    <xf numFmtId="0" fontId="2" fillId="0" borderId="0" xfId="0" applyFont="1" applyBorder="1" applyAlignment="1">
      <alignment horizontal="center" vertical="center" wrapText="1"/>
    </xf>
    <xf numFmtId="0" fontId="2" fillId="0" borderId="0" xfId="0" applyFont="1" applyBorder="1" applyAlignment="1">
      <alignment horizontal="center" vertical="center" textRotation="90" wrapText="1"/>
    </xf>
    <xf numFmtId="0" fontId="2" fillId="0" borderId="0" xfId="0" applyFont="1" applyBorder="1"/>
    <xf numFmtId="0" fontId="2" fillId="0" borderId="0" xfId="0" applyFont="1" applyBorder="1" applyAlignment="1">
      <alignment horizontal="center"/>
    </xf>
    <xf numFmtId="9" fontId="2" fillId="0" borderId="0" xfId="2" applyFont="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Alignment="1">
      <alignment horizontal="center" vertical="center" wrapText="1"/>
    </xf>
    <xf numFmtId="0" fontId="2" fillId="0" borderId="0" xfId="0" applyFont="1"/>
    <xf numFmtId="0" fontId="3" fillId="0" borderId="0" xfId="0" applyFont="1" applyBorder="1" applyAlignment="1">
      <alignment horizontal="center" wrapText="1"/>
    </xf>
    <xf numFmtId="0" fontId="3" fillId="0" borderId="0" xfId="0" applyFont="1" applyBorder="1" applyAlignment="1">
      <alignment horizontal="center" vertical="center" wrapText="1"/>
    </xf>
    <xf numFmtId="0" fontId="3" fillId="0" borderId="0" xfId="0" applyFont="1" applyBorder="1" applyAlignment="1">
      <alignment wrapText="1"/>
    </xf>
    <xf numFmtId="9" fontId="3" fillId="0" borderId="0" xfId="2" applyFont="1" applyBorder="1" applyAlignment="1">
      <alignment wrapText="1"/>
    </xf>
    <xf numFmtId="0" fontId="3" fillId="0" borderId="0" xfId="0" applyFont="1" applyFill="1" applyBorder="1" applyAlignment="1">
      <alignment horizontal="center" wrapText="1"/>
    </xf>
    <xf numFmtId="0" fontId="2" fillId="0" borderId="0" xfId="0" applyFont="1" applyAlignment="1">
      <alignment horizontal="center"/>
    </xf>
    <xf numFmtId="0" fontId="2" fillId="0" borderId="0" xfId="0" applyFont="1" applyAlignment="1">
      <alignment horizontal="center" vertical="center" textRotation="90" wrapText="1"/>
    </xf>
    <xf numFmtId="0" fontId="2" fillId="0" borderId="0" xfId="0" applyFont="1" applyAlignment="1">
      <alignment horizontal="center" wrapText="1"/>
    </xf>
    <xf numFmtId="0" fontId="3" fillId="0" borderId="0" xfId="0" applyFont="1" applyBorder="1" applyAlignment="1">
      <alignment horizontal="right" wrapText="1"/>
    </xf>
    <xf numFmtId="9" fontId="3" fillId="0" borderId="0" xfId="2" applyFont="1" applyBorder="1" applyAlignment="1">
      <alignment horizontal="right"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textRotation="90" wrapText="1"/>
    </xf>
    <xf numFmtId="9" fontId="4" fillId="2" borderId="1" xfId="2" applyFont="1" applyFill="1" applyBorder="1" applyAlignment="1">
      <alignment horizontal="center" vertical="center" wrapText="1"/>
    </xf>
    <xf numFmtId="0" fontId="4"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0" fontId="4" fillId="0" borderId="0" xfId="0" applyFont="1" applyFill="1" applyAlignment="1">
      <alignment wrapText="1"/>
    </xf>
    <xf numFmtId="0" fontId="4" fillId="0" borderId="0" xfId="0" applyFont="1" applyFill="1"/>
    <xf numFmtId="0" fontId="2" fillId="0" borderId="1" xfId="0" applyFont="1" applyFill="1" applyBorder="1" applyAlignment="1">
      <alignment horizont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textRotation="90" wrapText="1"/>
    </xf>
    <xf numFmtId="9" fontId="2" fillId="0" borderId="1" xfId="2"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166" fontId="2" fillId="0" borderId="1" xfId="0" applyNumberFormat="1" applyFont="1" applyFill="1" applyBorder="1" applyAlignment="1">
      <alignment horizontal="center" vertical="center" wrapText="1"/>
    </xf>
    <xf numFmtId="0" fontId="2" fillId="0" borderId="1" xfId="0" applyFont="1" applyFill="1" applyBorder="1"/>
    <xf numFmtId="0" fontId="2" fillId="0" borderId="0" xfId="0" applyFont="1" applyFill="1"/>
    <xf numFmtId="9" fontId="2" fillId="0" borderId="1" xfId="0" applyNumberFormat="1" applyFont="1" applyFill="1" applyBorder="1" applyAlignment="1">
      <alignment horizontal="center" vertical="center" wrapText="1"/>
    </xf>
    <xf numFmtId="167" fontId="5" fillId="0" borderId="1" xfId="1" applyNumberFormat="1" applyFont="1" applyFill="1" applyBorder="1" applyAlignment="1">
      <alignment horizontal="center" vertical="center" wrapText="1"/>
    </xf>
    <xf numFmtId="0" fontId="2" fillId="0" borderId="1" xfId="0" applyFont="1" applyFill="1" applyBorder="1" applyAlignment="1">
      <alignment vertical="center" wrapText="1"/>
    </xf>
    <xf numFmtId="168" fontId="2" fillId="0" borderId="1" xfId="1" applyNumberFormat="1" applyFont="1" applyFill="1" applyBorder="1" applyAlignment="1">
      <alignment horizontal="center" vertical="center" wrapText="1"/>
    </xf>
    <xf numFmtId="0" fontId="2" fillId="0" borderId="0" xfId="0" applyFont="1" applyFill="1" applyAlignment="1">
      <alignment horizontal="center"/>
    </xf>
    <xf numFmtId="0" fontId="2" fillId="0" borderId="0" xfId="0" applyFont="1" applyFill="1" applyAlignment="1">
      <alignment horizontal="center" vertical="center" textRotation="90" wrapText="1"/>
    </xf>
    <xf numFmtId="0" fontId="2" fillId="0" borderId="0" xfId="0" applyFont="1" applyFill="1" applyAlignment="1">
      <alignment horizontal="center" wrapText="1"/>
    </xf>
    <xf numFmtId="9" fontId="2" fillId="0" borderId="0" xfId="2" applyFont="1" applyFill="1"/>
    <xf numFmtId="9" fontId="2" fillId="0" borderId="0" xfId="2" applyFont="1" applyFill="1" applyAlignment="1">
      <alignment horizontal="center" vertical="center" wrapText="1"/>
    </xf>
    <xf numFmtId="2" fontId="2" fillId="0" borderId="0" xfId="0" applyNumberFormat="1" applyFont="1" applyFill="1" applyAlignment="1">
      <alignment horizontal="center" vertical="center" wrapText="1"/>
    </xf>
    <xf numFmtId="9" fontId="2" fillId="0" borderId="0" xfId="2" applyFont="1"/>
    <xf numFmtId="9" fontId="2" fillId="0" borderId="0" xfId="2" applyFont="1" applyAlignment="1">
      <alignment horizontal="center" vertical="center" wrapText="1"/>
    </xf>
    <xf numFmtId="0" fontId="2" fillId="0" borderId="1" xfId="0" applyFont="1" applyFill="1" applyBorder="1" applyAlignment="1">
      <alignment horizontal="center" vertical="center" textRotation="90" wrapText="1"/>
    </xf>
    <xf numFmtId="0" fontId="2" fillId="0" borderId="2" xfId="0" applyFont="1" applyFill="1" applyBorder="1" applyAlignment="1">
      <alignment horizontal="center" vertical="center" textRotation="90" wrapText="1"/>
    </xf>
    <xf numFmtId="0" fontId="2" fillId="0" borderId="3" xfId="0" applyFont="1" applyFill="1" applyBorder="1" applyAlignment="1">
      <alignment horizontal="center"/>
    </xf>
    <xf numFmtId="0" fontId="2" fillId="0" borderId="3" xfId="0" applyFont="1" applyFill="1" applyBorder="1" applyAlignment="1">
      <alignment horizontal="center" vertical="center" wrapText="1"/>
    </xf>
    <xf numFmtId="9" fontId="2" fillId="0" borderId="4" xfId="2" applyFont="1" applyFill="1" applyBorder="1" applyAlignment="1">
      <alignment horizontal="center" vertical="center" wrapText="1"/>
    </xf>
    <xf numFmtId="9" fontId="2" fillId="0" borderId="5" xfId="2" applyFont="1" applyFill="1" applyBorder="1" applyAlignment="1">
      <alignment horizontal="center" vertical="center" wrapText="1"/>
    </xf>
    <xf numFmtId="0" fontId="4" fillId="2" borderId="6" xfId="0" applyFont="1" applyFill="1" applyBorder="1" applyAlignment="1">
      <alignment horizontal="center" vertical="center" textRotation="90" wrapText="1"/>
    </xf>
    <xf numFmtId="0" fontId="4" fillId="0" borderId="1" xfId="0" applyNumberFormat="1" applyFont="1" applyFill="1" applyBorder="1" applyAlignment="1">
      <alignment horizontal="center" vertical="center" wrapText="1"/>
    </xf>
    <xf numFmtId="9" fontId="2" fillId="0" borderId="1" xfId="2" applyFont="1" applyFill="1" applyBorder="1" applyAlignment="1">
      <alignment horizontal="justify" vertical="center" wrapText="1"/>
    </xf>
    <xf numFmtId="1"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textRotation="90" wrapText="1"/>
    </xf>
    <xf numFmtId="0" fontId="2" fillId="0" borderId="0" xfId="0" applyFont="1" applyFill="1" applyBorder="1" applyAlignment="1">
      <alignment horizontal="center" vertical="center" wrapText="1"/>
    </xf>
    <xf numFmtId="0" fontId="2" fillId="0" borderId="0" xfId="0" applyFont="1"/>
    <xf numFmtId="0" fontId="2" fillId="0" borderId="0" xfId="0" applyFont="1" applyAlignment="1">
      <alignment horizontal="center"/>
    </xf>
    <xf numFmtId="0" fontId="2" fillId="0" borderId="0" xfId="0" applyFont="1" applyBorder="1" applyAlignment="1">
      <alignment horizontal="center" vertical="center" wrapText="1"/>
    </xf>
    <xf numFmtId="0" fontId="2" fillId="0" borderId="6" xfId="0" applyFont="1" applyFill="1" applyBorder="1" applyAlignment="1">
      <alignment horizontal="center" vertical="center" textRotation="90" wrapText="1"/>
    </xf>
    <xf numFmtId="0" fontId="2" fillId="0" borderId="0" xfId="0" applyFont="1"/>
    <xf numFmtId="0" fontId="2" fillId="0" borderId="6" xfId="0" applyFont="1" applyFill="1" applyBorder="1" applyAlignment="1">
      <alignment horizontal="center" vertical="center" textRotation="90" wrapText="1"/>
    </xf>
    <xf numFmtId="0" fontId="2" fillId="0" borderId="0" xfId="0" applyFont="1" applyBorder="1" applyAlignment="1">
      <alignment horizontal="center" vertical="center" wrapText="1"/>
    </xf>
    <xf numFmtId="0" fontId="2" fillId="0" borderId="0" xfId="0" applyFont="1" applyAlignment="1">
      <alignment horizontal="center"/>
    </xf>
    <xf numFmtId="0" fontId="2" fillId="0" borderId="1" xfId="0" applyFont="1" applyFill="1" applyBorder="1" applyAlignment="1">
      <alignment horizontal="center" vertical="center" textRotation="90" wrapText="1"/>
    </xf>
    <xf numFmtId="0" fontId="2" fillId="0" borderId="1" xfId="0" applyFont="1" applyFill="1" applyBorder="1" applyAlignment="1">
      <alignment horizontal="center" vertical="center"/>
    </xf>
    <xf numFmtId="3"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9" fontId="2" fillId="3" borderId="1" xfId="2"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3" fontId="2" fillId="3" borderId="1" xfId="0" applyNumberFormat="1" applyFont="1" applyFill="1" applyBorder="1" applyAlignment="1">
      <alignment horizontal="center" vertical="center" wrapText="1"/>
    </xf>
    <xf numFmtId="167" fontId="5" fillId="3" borderId="1" xfId="1" applyNumberFormat="1" applyFont="1" applyFill="1" applyBorder="1" applyAlignment="1">
      <alignment horizontal="center" vertical="center" wrapText="1"/>
    </xf>
    <xf numFmtId="0" fontId="2" fillId="3" borderId="1" xfId="0" applyFont="1" applyFill="1" applyBorder="1"/>
    <xf numFmtId="170" fontId="2" fillId="3" borderId="1" xfId="3" applyNumberFormat="1" applyFont="1" applyFill="1" applyBorder="1" applyAlignment="1">
      <alignment vertical="center"/>
    </xf>
    <xf numFmtId="170" fontId="2" fillId="3" borderId="1" xfId="0" applyNumberFormat="1" applyFont="1" applyFill="1" applyBorder="1" applyAlignment="1">
      <alignment vertical="center"/>
    </xf>
    <xf numFmtId="0" fontId="2" fillId="3" borderId="2" xfId="0" applyFont="1" applyFill="1" applyBorder="1" applyAlignment="1">
      <alignment horizontal="center" vertical="center" wrapText="1"/>
    </xf>
    <xf numFmtId="171" fontId="2" fillId="3" borderId="1" xfId="3" applyNumberFormat="1" applyFont="1" applyFill="1" applyBorder="1" applyAlignment="1">
      <alignment vertical="center"/>
    </xf>
    <xf numFmtId="171" fontId="2" fillId="3" borderId="1" xfId="0" applyNumberFormat="1" applyFont="1" applyFill="1" applyBorder="1" applyAlignment="1">
      <alignment vertical="center"/>
    </xf>
    <xf numFmtId="0" fontId="2" fillId="0" borderId="2"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6" xfId="0" applyFont="1" applyFill="1" applyBorder="1" applyAlignment="1">
      <alignment horizontal="center" vertical="center"/>
    </xf>
    <xf numFmtId="3" fontId="2" fillId="3" borderId="6" xfId="0" applyNumberFormat="1" applyFont="1" applyFill="1" applyBorder="1" applyAlignment="1">
      <alignment horizontal="center" vertical="center" wrapText="1"/>
    </xf>
    <xf numFmtId="0" fontId="2" fillId="3" borderId="1" xfId="1" applyNumberFormat="1" applyFont="1" applyFill="1" applyBorder="1" applyAlignment="1">
      <alignment horizontal="center" vertical="center" wrapText="1"/>
    </xf>
    <xf numFmtId="169" fontId="2" fillId="3" borderId="1" xfId="3" applyNumberFormat="1" applyFont="1" applyFill="1" applyBorder="1"/>
    <xf numFmtId="169" fontId="2" fillId="3" borderId="1" xfId="0" applyNumberFormat="1" applyFont="1" applyFill="1" applyBorder="1" applyAlignment="1">
      <alignment vertical="center"/>
    </xf>
    <xf numFmtId="0" fontId="2" fillId="3" borderId="6" xfId="1"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170" fontId="2" fillId="3" borderId="1" xfId="3" applyNumberFormat="1" applyFont="1" applyFill="1" applyBorder="1" applyAlignment="1">
      <alignment horizontal="center" vertical="center"/>
    </xf>
    <xf numFmtId="170" fontId="2" fillId="3" borderId="1" xfId="3" applyNumberFormat="1" applyFont="1" applyFill="1" applyBorder="1" applyAlignment="1">
      <alignment horizontal="center" vertical="center" wrapText="1"/>
    </xf>
    <xf numFmtId="170" fontId="2" fillId="3" borderId="1" xfId="0" applyNumberFormat="1" applyFont="1" applyFill="1" applyBorder="1" applyAlignment="1">
      <alignment horizontal="center" vertical="center" wrapText="1"/>
    </xf>
    <xf numFmtId="0" fontId="2" fillId="0" borderId="1" xfId="0" applyFont="1" applyFill="1" applyBorder="1" applyAlignment="1">
      <alignment vertical="center" textRotation="90" wrapText="1"/>
    </xf>
    <xf numFmtId="170" fontId="2" fillId="0" borderId="0" xfId="0" applyNumberFormat="1" applyFont="1" applyFill="1"/>
    <xf numFmtId="170" fontId="2" fillId="0" borderId="0" xfId="3" applyNumberFormat="1" applyFont="1" applyFill="1"/>
    <xf numFmtId="0" fontId="2" fillId="0" borderId="0" xfId="0" applyFont="1" applyFill="1"/>
    <xf numFmtId="0" fontId="2" fillId="0" borderId="0" xfId="0" applyFont="1" applyFill="1" applyAlignment="1">
      <alignment horizontal="center"/>
    </xf>
    <xf numFmtId="0" fontId="2" fillId="0" borderId="7" xfId="0" applyFont="1" applyFill="1" applyBorder="1" applyAlignment="1">
      <alignment horizontal="center" vertical="center" textRotation="90" wrapText="1"/>
    </xf>
    <xf numFmtId="0" fontId="3" fillId="0" borderId="1" xfId="0" applyFont="1" applyFill="1" applyBorder="1" applyAlignment="1">
      <alignment horizontal="center" vertical="center" textRotation="90" wrapText="1"/>
    </xf>
    <xf numFmtId="0" fontId="2" fillId="0" borderId="1" xfId="0" applyFont="1" applyFill="1" applyBorder="1" applyAlignment="1">
      <alignment horizontal="justify" vertical="center" wrapText="1"/>
    </xf>
    <xf numFmtId="166" fontId="2" fillId="0" borderId="1" xfId="1" applyNumberFormat="1" applyFont="1" applyFill="1" applyBorder="1" applyAlignment="1">
      <alignment vertical="center" wrapText="1"/>
    </xf>
    <xf numFmtId="0" fontId="2" fillId="0" borderId="1" xfId="0" applyNumberFormat="1" applyFont="1" applyFill="1" applyBorder="1" applyAlignment="1">
      <alignment horizontal="center" vertical="center" wrapText="1"/>
    </xf>
    <xf numFmtId="0" fontId="2" fillId="0" borderId="0" xfId="0" applyFont="1" applyFill="1" applyBorder="1"/>
    <xf numFmtId="0" fontId="2" fillId="0" borderId="0" xfId="0" applyFont="1" applyFill="1" applyBorder="1" applyAlignment="1">
      <alignment horizontal="center"/>
    </xf>
    <xf numFmtId="0" fontId="3" fillId="0" borderId="0" xfId="0" applyFont="1" applyFill="1" applyBorder="1" applyAlignment="1">
      <alignment horizontal="center" vertical="center" wrapText="1"/>
    </xf>
    <xf numFmtId="0" fontId="3" fillId="0" borderId="0" xfId="0" applyFont="1" applyFill="1" applyBorder="1" applyAlignment="1">
      <alignment wrapText="1"/>
    </xf>
    <xf numFmtId="9" fontId="3" fillId="0" borderId="0" xfId="2" applyFont="1" applyFill="1" applyBorder="1" applyAlignment="1">
      <alignment wrapText="1"/>
    </xf>
    <xf numFmtId="0" fontId="3" fillId="0" borderId="0" xfId="0" applyFont="1" applyFill="1" applyBorder="1" applyAlignment="1">
      <alignment horizontal="right" wrapText="1"/>
    </xf>
    <xf numFmtId="9" fontId="3" fillId="0" borderId="0" xfId="2" applyFont="1" applyFill="1" applyBorder="1" applyAlignment="1">
      <alignment horizontal="right" wrapText="1"/>
    </xf>
    <xf numFmtId="0" fontId="4" fillId="2" borderId="6" xfId="0" applyFont="1" applyFill="1" applyBorder="1" applyAlignment="1">
      <alignment horizontal="center" vertical="center" wrapText="1"/>
    </xf>
    <xf numFmtId="9" fontId="2" fillId="0" borderId="6" xfId="2"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0" fillId="0" borderId="3" xfId="0"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7" fontId="2" fillId="0" borderId="6" xfId="0" applyNumberFormat="1" applyFont="1" applyFill="1" applyBorder="1" applyAlignment="1">
      <alignment horizontal="center" vertical="center"/>
    </xf>
    <xf numFmtId="0" fontId="2" fillId="0" borderId="6" xfId="0" applyFont="1" applyFill="1" applyBorder="1" applyAlignment="1">
      <alignment horizontal="center" vertical="center"/>
    </xf>
    <xf numFmtId="9" fontId="2" fillId="0" borderId="7" xfId="2" applyFont="1" applyFill="1" applyBorder="1" applyAlignment="1">
      <alignment horizontal="center" vertical="center" wrapText="1"/>
    </xf>
    <xf numFmtId="0" fontId="10" fillId="0" borderId="11" xfId="0" applyFont="1" applyFill="1" applyBorder="1" applyAlignment="1">
      <alignment horizontal="center" vertical="center" wrapText="1"/>
    </xf>
    <xf numFmtId="17" fontId="2" fillId="0" borderId="7" xfId="0" applyNumberFormat="1" applyFont="1" applyFill="1" applyBorder="1" applyAlignment="1">
      <alignment horizontal="center" vertical="center"/>
    </xf>
    <xf numFmtId="0" fontId="2" fillId="0" borderId="7" xfId="0" applyFont="1" applyFill="1" applyBorder="1" applyAlignment="1">
      <alignment horizontal="center" vertical="center" wrapText="1"/>
    </xf>
    <xf numFmtId="9" fontId="2" fillId="0" borderId="2" xfId="2" applyFont="1" applyFill="1" applyBorder="1" applyAlignment="1">
      <alignment horizontal="center" vertical="center" wrapText="1"/>
    </xf>
    <xf numFmtId="0" fontId="10" fillId="0" borderId="10" xfId="0" applyFont="1" applyFill="1" applyBorder="1" applyAlignment="1">
      <alignment horizontal="center" vertical="center" wrapText="1"/>
    </xf>
    <xf numFmtId="172" fontId="3" fillId="0" borderId="1" xfId="0" applyNumberFormat="1" applyFont="1" applyFill="1" applyBorder="1" applyAlignment="1">
      <alignment horizontal="center" vertical="center" wrapText="1"/>
    </xf>
    <xf numFmtId="17"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0" xfId="0" applyFont="1" applyFill="1" applyAlignment="1">
      <alignment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2" fillId="0" borderId="6" xfId="0" applyFont="1" applyFill="1" applyBorder="1"/>
    <xf numFmtId="0" fontId="11" fillId="0" borderId="7" xfId="0" applyFont="1" applyFill="1" applyBorder="1" applyAlignment="1">
      <alignment horizontal="center" vertical="center" wrapText="1"/>
    </xf>
    <xf numFmtId="0" fontId="2" fillId="0" borderId="7" xfId="0" applyFont="1" applyFill="1" applyBorder="1"/>
    <xf numFmtId="0" fontId="11" fillId="0" borderId="2" xfId="0" applyFont="1" applyFill="1" applyBorder="1" applyAlignment="1">
      <alignment horizontal="center" vertical="center" wrapText="1"/>
    </xf>
    <xf numFmtId="0" fontId="2" fillId="0" borderId="2" xfId="0" applyFont="1" applyFill="1" applyBorder="1"/>
    <xf numFmtId="0" fontId="3"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3" fillId="0" borderId="7" xfId="0" applyFont="1" applyFill="1" applyBorder="1" applyAlignment="1">
      <alignment horizontal="center" vertical="center" wrapText="1"/>
    </xf>
    <xf numFmtId="4" fontId="2" fillId="0" borderId="0" xfId="0" applyNumberFormat="1" applyFont="1" applyFill="1" applyBorder="1" applyAlignment="1">
      <alignment horizontal="center" vertical="center"/>
    </xf>
    <xf numFmtId="4" fontId="2" fillId="0" borderId="0" xfId="0" applyNumberFormat="1" applyFont="1" applyFill="1" applyBorder="1" applyAlignment="1">
      <alignment horizontal="center" vertical="center" wrapText="1"/>
    </xf>
    <xf numFmtId="4" fontId="2" fillId="0" borderId="15" xfId="0" applyNumberFormat="1" applyFont="1" applyFill="1" applyBorder="1" applyAlignment="1">
      <alignment horizontal="center" vertical="center"/>
    </xf>
    <xf numFmtId="4" fontId="2" fillId="0" borderId="15" xfId="0" applyNumberFormat="1" applyFont="1" applyFill="1" applyBorder="1" applyAlignment="1">
      <alignment horizontal="center" vertical="center" wrapText="1"/>
    </xf>
    <xf numFmtId="0" fontId="2" fillId="0" borderId="15" xfId="0" applyFont="1" applyFill="1" applyBorder="1"/>
    <xf numFmtId="0" fontId="2" fillId="0" borderId="1" xfId="0" applyFont="1" applyFill="1" applyBorder="1" applyAlignment="1">
      <alignment horizontal="justify" vertical="center"/>
    </xf>
    <xf numFmtId="17" fontId="2" fillId="0" borderId="1" xfId="0" applyNumberFormat="1" applyFont="1" applyFill="1" applyBorder="1"/>
    <xf numFmtId="0" fontId="3" fillId="0" borderId="1" xfId="0" applyFont="1" applyFill="1" applyBorder="1" applyAlignment="1">
      <alignment horizontal="center"/>
    </xf>
    <xf numFmtId="9" fontId="3" fillId="0" borderId="1" xfId="0" applyNumberFormat="1" applyFont="1" applyFill="1" applyBorder="1" applyAlignment="1">
      <alignment horizontal="center" vertical="center" wrapText="1"/>
    </xf>
    <xf numFmtId="0" fontId="3" fillId="0" borderId="1" xfId="0" applyFont="1" applyFill="1" applyBorder="1"/>
    <xf numFmtId="3" fontId="3" fillId="0" borderId="1" xfId="0" applyNumberFormat="1" applyFont="1" applyFill="1" applyBorder="1"/>
    <xf numFmtId="0" fontId="2" fillId="0" borderId="1" xfId="0" applyFont="1" applyFill="1" applyBorder="1"/>
    <xf numFmtId="167" fontId="3" fillId="0" borderId="1" xfId="1"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174" fontId="2" fillId="0" borderId="0" xfId="3" applyNumberFormat="1" applyFont="1"/>
    <xf numFmtId="9" fontId="4" fillId="4" borderId="1" xfId="2"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textRotation="90" wrapText="1"/>
    </xf>
    <xf numFmtId="174" fontId="4" fillId="4" borderId="1" xfId="3" applyNumberFormat="1" applyFont="1" applyFill="1" applyBorder="1" applyAlignment="1">
      <alignment horizontal="center" vertical="center" textRotation="90" wrapText="1"/>
    </xf>
    <xf numFmtId="174" fontId="2" fillId="0" borderId="1" xfId="3"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9" fontId="3" fillId="0" borderId="1" xfId="2"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 fontId="2" fillId="0" borderId="1" xfId="2" applyNumberFormat="1" applyFont="1" applyFill="1" applyBorder="1" applyAlignment="1">
      <alignment horizontal="center" vertical="center" wrapText="1"/>
    </xf>
    <xf numFmtId="175" fontId="2" fillId="0" borderId="1" xfId="0" applyNumberFormat="1" applyFont="1" applyFill="1" applyBorder="1" applyAlignment="1">
      <alignment horizontal="center" vertical="center" wrapText="1"/>
    </xf>
    <xf numFmtId="174" fontId="2" fillId="5" borderId="1" xfId="3"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9" fontId="2" fillId="5" borderId="1" xfId="2" applyFont="1" applyFill="1" applyBorder="1" applyAlignment="1">
      <alignment horizontal="center" vertical="center" wrapText="1"/>
    </xf>
    <xf numFmtId="9" fontId="3" fillId="0" borderId="3"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17" fontId="2" fillId="0"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2" fillId="6" borderId="1" xfId="0" applyNumberFormat="1" applyFont="1" applyFill="1" applyBorder="1" applyAlignment="1">
      <alignment horizontal="center" vertical="center" wrapText="1"/>
    </xf>
    <xf numFmtId="0" fontId="2" fillId="5" borderId="1" xfId="0" applyNumberFormat="1" applyFont="1" applyFill="1" applyBorder="1" applyAlignment="1">
      <alignment horizontal="center" vertical="center" wrapText="1"/>
    </xf>
    <xf numFmtId="9" fontId="2" fillId="0" borderId="3" xfId="0" applyNumberFormat="1" applyFont="1" applyFill="1" applyBorder="1" applyAlignment="1">
      <alignment horizontal="center" vertical="center" wrapText="1"/>
    </xf>
    <xf numFmtId="9" fontId="2" fillId="0" borderId="0" xfId="0" applyNumberFormat="1" applyFont="1" applyFill="1" applyBorder="1" applyAlignment="1">
      <alignment horizontal="center" vertical="center" wrapText="1"/>
    </xf>
    <xf numFmtId="9" fontId="3" fillId="0" borderId="0" xfId="0" applyNumberFormat="1" applyFont="1" applyFill="1" applyBorder="1" applyAlignment="1">
      <alignment horizontal="center" vertical="center" wrapText="1"/>
    </xf>
    <xf numFmtId="9" fontId="2" fillId="0" borderId="0" xfId="2"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165" fontId="2" fillId="0" borderId="0" xfId="0" applyNumberFormat="1" applyFont="1" applyFill="1" applyBorder="1" applyAlignment="1">
      <alignment horizontal="center" vertical="center" wrapText="1"/>
    </xf>
    <xf numFmtId="167" fontId="5" fillId="0" borderId="0" xfId="1" applyNumberFormat="1" applyFont="1" applyFill="1" applyBorder="1" applyAlignment="1">
      <alignment horizontal="center" vertical="center" wrapText="1"/>
    </xf>
    <xf numFmtId="175" fontId="2" fillId="0" borderId="0"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174" fontId="2" fillId="0" borderId="0" xfId="3" applyNumberFormat="1" applyFont="1" applyFill="1" applyAlignment="1">
      <alignment horizontal="center" vertical="center" wrapText="1"/>
    </xf>
    <xf numFmtId="174" fontId="2" fillId="0" borderId="0" xfId="3" applyNumberFormat="1" applyFont="1" applyFill="1"/>
    <xf numFmtId="0" fontId="2" fillId="0" borderId="1" xfId="0" applyFont="1" applyFill="1" applyBorder="1" applyAlignment="1">
      <alignment wrapText="1"/>
    </xf>
    <xf numFmtId="0" fontId="5" fillId="0" borderId="1" xfId="0" applyFont="1" applyFill="1" applyBorder="1" applyAlignment="1">
      <alignment horizontal="center" vertical="center" textRotation="90" wrapText="1"/>
    </xf>
    <xf numFmtId="3" fontId="2" fillId="0" borderId="1" xfId="0" applyNumberFormat="1" applyFont="1" applyFill="1" applyBorder="1"/>
    <xf numFmtId="3" fontId="2" fillId="0" borderId="1" xfId="0" applyNumberFormat="1" applyFont="1" applyFill="1" applyBorder="1" applyAlignment="1">
      <alignment horizontal="center" vertical="center"/>
    </xf>
    <xf numFmtId="0" fontId="5" fillId="0" borderId="1" xfId="0" applyFont="1" applyFill="1" applyBorder="1" applyAlignment="1">
      <alignment vertical="center" wrapText="1"/>
    </xf>
    <xf numFmtId="9" fontId="5" fillId="0" borderId="1" xfId="0" applyNumberFormat="1" applyFont="1" applyFill="1" applyBorder="1" applyAlignment="1">
      <alignment horizontal="center" vertical="center" wrapText="1"/>
    </xf>
    <xf numFmtId="164" fontId="5" fillId="0" borderId="1" xfId="1" applyFont="1" applyFill="1" applyBorder="1" applyAlignment="1">
      <alignment horizontal="center" vertical="center" wrapText="1"/>
    </xf>
    <xf numFmtId="0" fontId="2" fillId="0" borderId="16" xfId="0" applyFont="1" applyFill="1" applyBorder="1"/>
    <xf numFmtId="0" fontId="5" fillId="0" borderId="1" xfId="0" applyFont="1" applyFill="1" applyBorder="1" applyAlignment="1">
      <alignment horizontal="center" wrapText="1"/>
    </xf>
    <xf numFmtId="14" fontId="2"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2" fillId="0" borderId="1" xfId="0" applyFont="1" applyFill="1" applyBorder="1" applyAlignment="1">
      <alignment horizontal="center" vertical="center" textRotation="90"/>
    </xf>
    <xf numFmtId="9" fontId="2" fillId="7" borderId="1" xfId="2"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justify" wrapText="1"/>
    </xf>
    <xf numFmtId="0" fontId="2" fillId="0" borderId="1" xfId="0" applyFont="1" applyFill="1" applyBorder="1" applyAlignment="1">
      <alignment horizontal="center" vertical="center"/>
    </xf>
    <xf numFmtId="0" fontId="2" fillId="0" borderId="1" xfId="0" applyFont="1" applyFill="1" applyBorder="1" applyAlignment="1">
      <alignment horizontal="center" wrapText="1"/>
    </xf>
    <xf numFmtId="0" fontId="2" fillId="0" borderId="1" xfId="0" applyFont="1" applyFill="1" applyBorder="1" applyAlignment="1">
      <alignment horizontal="center" vertical="center" textRotation="90" wrapText="1"/>
    </xf>
    <xf numFmtId="0" fontId="2" fillId="0" borderId="0" xfId="0" applyFont="1" applyAlignment="1">
      <alignment horizontal="center"/>
    </xf>
    <xf numFmtId="0" fontId="2" fillId="0" borderId="0" xfId="0" applyFont="1"/>
    <xf numFmtId="0" fontId="2" fillId="0" borderId="0" xfId="0" applyFont="1" applyBorder="1" applyAlignment="1">
      <alignment horizontal="center" vertical="center" wrapText="1"/>
    </xf>
    <xf numFmtId="0" fontId="2" fillId="0" borderId="6" xfId="0" applyFont="1" applyFill="1" applyBorder="1" applyAlignment="1">
      <alignment horizontal="center" vertical="center" textRotation="90" wrapText="1"/>
    </xf>
    <xf numFmtId="0" fontId="2" fillId="0" borderId="2" xfId="0" applyFont="1" applyFill="1" applyBorder="1" applyAlignment="1">
      <alignment horizontal="center" vertical="center" textRotation="90" wrapText="1"/>
    </xf>
    <xf numFmtId="0" fontId="2" fillId="0" borderId="0" xfId="0" applyFont="1" applyFill="1" applyAlignment="1">
      <alignment horizontal="center"/>
    </xf>
    <xf numFmtId="0" fontId="2" fillId="0" borderId="0" xfId="0" applyFont="1" applyFill="1"/>
    <xf numFmtId="0" fontId="2" fillId="0" borderId="7" xfId="0" applyFont="1" applyFill="1" applyBorder="1" applyAlignment="1">
      <alignment horizontal="center" vertical="center" textRotation="90" wrapText="1"/>
    </xf>
    <xf numFmtId="0" fontId="3" fillId="0" borderId="1" xfId="0" applyFont="1" applyFill="1" applyBorder="1" applyAlignment="1">
      <alignment horizontal="center" vertical="center" wrapText="1"/>
    </xf>
    <xf numFmtId="0" fontId="2" fillId="0" borderId="1" xfId="0" applyFont="1" applyFill="1" applyBorder="1"/>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textRotation="90" wrapText="1"/>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 fontId="2"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xf>
    <xf numFmtId="0" fontId="2" fillId="0" borderId="1" xfId="0" applyFont="1" applyFill="1" applyBorder="1" applyAlignment="1">
      <alignment textRotation="90"/>
    </xf>
    <xf numFmtId="6" fontId="2" fillId="0" borderId="1" xfId="0" applyNumberFormat="1" applyFont="1" applyFill="1" applyBorder="1" applyAlignment="1">
      <alignment vertical="center"/>
    </xf>
    <xf numFmtId="0" fontId="2" fillId="3" borderId="0" xfId="0" applyFont="1" applyFill="1" applyAlignment="1">
      <alignment horizontal="center" vertical="center" wrapText="1"/>
    </xf>
    <xf numFmtId="0" fontId="3" fillId="3" borderId="0" xfId="0" applyFont="1" applyFill="1" applyBorder="1" applyAlignment="1">
      <alignment horizontal="center" wrapText="1"/>
    </xf>
    <xf numFmtId="0" fontId="2" fillId="8" borderId="0"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9" fontId="3" fillId="0" borderId="1" xfId="0" applyNumberFormat="1" applyFont="1" applyFill="1" applyBorder="1"/>
    <xf numFmtId="166" fontId="3" fillId="0" borderId="1" xfId="1" applyNumberFormat="1" applyFont="1" applyFill="1" applyBorder="1" applyAlignment="1">
      <alignment horizontal="center" vertical="center" wrapText="1"/>
    </xf>
    <xf numFmtId="166" fontId="3" fillId="0" borderId="1" xfId="0" applyNumberFormat="1" applyFont="1" applyFill="1" applyBorder="1"/>
    <xf numFmtId="0" fontId="3" fillId="0" borderId="0" xfId="0" applyFont="1" applyFill="1"/>
    <xf numFmtId="166" fontId="3" fillId="0" borderId="1" xfId="2" applyNumberFormat="1" applyFont="1" applyFill="1" applyBorder="1"/>
    <xf numFmtId="0" fontId="3" fillId="0" borderId="1" xfId="0" applyFont="1" applyFill="1" applyBorder="1" applyAlignment="1">
      <alignment horizontal="justify" vertical="justify"/>
    </xf>
    <xf numFmtId="9" fontId="3" fillId="0" borderId="1" xfId="2" applyFont="1" applyFill="1" applyBorder="1"/>
    <xf numFmtId="0" fontId="19" fillId="0" borderId="1" xfId="0" applyFont="1" applyFill="1" applyBorder="1"/>
    <xf numFmtId="0" fontId="3" fillId="0" borderId="1" xfId="0" applyFont="1" applyFill="1" applyBorder="1" applyAlignment="1">
      <alignment wrapText="1"/>
    </xf>
    <xf numFmtId="0" fontId="5" fillId="0" borderId="1" xfId="0" applyFont="1" applyFill="1" applyBorder="1" applyAlignment="1">
      <alignment horizontal="center" vertical="center" textRotation="90" wrapText="1"/>
    </xf>
    <xf numFmtId="0" fontId="5" fillId="8"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167" fontId="3" fillId="3" borderId="1" xfId="1" applyNumberFormat="1" applyFont="1" applyFill="1" applyBorder="1" applyAlignment="1">
      <alignment horizontal="center" vertical="center" wrapText="1"/>
    </xf>
    <xf numFmtId="0" fontId="2" fillId="8" borderId="0" xfId="0" applyFont="1" applyFill="1"/>
    <xf numFmtId="0" fontId="20" fillId="0" borderId="0" xfId="0" applyFont="1" applyBorder="1" applyAlignment="1">
      <alignment horizontal="center" vertical="center" wrapText="1"/>
    </xf>
    <xf numFmtId="0" fontId="20" fillId="0" borderId="0" xfId="0" applyFont="1" applyBorder="1" applyAlignment="1">
      <alignment horizontal="center" vertical="center" textRotation="90" wrapText="1"/>
    </xf>
    <xf numFmtId="0" fontId="20" fillId="0" borderId="0" xfId="0" applyFont="1" applyBorder="1"/>
    <xf numFmtId="0" fontId="20" fillId="0" borderId="0" xfId="0" applyFont="1" applyBorder="1" applyAlignment="1">
      <alignment horizontal="center"/>
    </xf>
    <xf numFmtId="9" fontId="20" fillId="0" borderId="0" xfId="2" applyFont="1" applyBorder="1" applyAlignment="1">
      <alignment horizontal="center" vertical="center" wrapText="1"/>
    </xf>
    <xf numFmtId="0" fontId="20" fillId="0" borderId="0" xfId="0" applyFont="1" applyFill="1" applyAlignment="1">
      <alignment horizontal="center" vertical="center" wrapText="1"/>
    </xf>
    <xf numFmtId="0" fontId="20" fillId="0" borderId="0" xfId="0" applyFont="1" applyAlignment="1">
      <alignment horizontal="center" vertical="center" wrapText="1"/>
    </xf>
    <xf numFmtId="0" fontId="20" fillId="0" borderId="0" xfId="0" applyFont="1"/>
    <xf numFmtId="0" fontId="22" fillId="0" borderId="0" xfId="0" applyFont="1" applyBorder="1" applyAlignment="1">
      <alignment horizontal="center" wrapText="1"/>
    </xf>
    <xf numFmtId="0" fontId="22" fillId="0" borderId="0" xfId="0" applyFont="1" applyBorder="1" applyAlignment="1">
      <alignment horizontal="center" vertical="center" wrapText="1"/>
    </xf>
    <xf numFmtId="0" fontId="22" fillId="0" borderId="0" xfId="0" applyFont="1" applyBorder="1" applyAlignment="1">
      <alignment wrapText="1"/>
    </xf>
    <xf numFmtId="9" fontId="22" fillId="0" borderId="0" xfId="2" applyFont="1" applyBorder="1" applyAlignment="1">
      <alignment wrapText="1"/>
    </xf>
    <xf numFmtId="0" fontId="22" fillId="0" borderId="0" xfId="0" applyFont="1" applyFill="1" applyBorder="1" applyAlignment="1">
      <alignment horizontal="center" wrapText="1"/>
    </xf>
    <xf numFmtId="0" fontId="20" fillId="0" borderId="0" xfId="0" applyFont="1" applyAlignment="1">
      <alignment horizontal="center"/>
    </xf>
    <xf numFmtId="0" fontId="20" fillId="0" borderId="0" xfId="0" applyFont="1" applyAlignment="1">
      <alignment horizontal="center" vertical="center" textRotation="90" wrapText="1"/>
    </xf>
    <xf numFmtId="0" fontId="20" fillId="0" borderId="0" xfId="0" applyFont="1" applyAlignment="1">
      <alignment horizontal="center" wrapText="1"/>
    </xf>
    <xf numFmtId="0" fontId="22" fillId="0" borderId="0" xfId="0" applyFont="1" applyBorder="1" applyAlignment="1">
      <alignment horizontal="right" wrapText="1"/>
    </xf>
    <xf numFmtId="9" fontId="22" fillId="0" borderId="0" xfId="2" applyFont="1" applyBorder="1" applyAlignment="1">
      <alignment horizontal="right" wrapText="1"/>
    </xf>
    <xf numFmtId="0" fontId="21" fillId="2" borderId="1" xfId="0" applyFont="1" applyFill="1" applyBorder="1" applyAlignment="1">
      <alignment horizontal="center" vertical="center" wrapText="1"/>
    </xf>
    <xf numFmtId="0" fontId="21" fillId="2" borderId="1" xfId="0" applyFont="1" applyFill="1" applyBorder="1" applyAlignment="1">
      <alignment horizontal="center" vertical="center" textRotation="90" wrapText="1"/>
    </xf>
    <xf numFmtId="9" fontId="21" fillId="2" borderId="1" xfId="2" applyFont="1" applyFill="1" applyBorder="1" applyAlignment="1">
      <alignment horizontal="center" vertical="center" wrapText="1"/>
    </xf>
    <xf numFmtId="0" fontId="21" fillId="0" borderId="1" xfId="0" applyFont="1" applyBorder="1" applyAlignment="1">
      <alignment horizontal="center" vertical="center" wrapText="1"/>
    </xf>
    <xf numFmtId="3" fontId="21" fillId="0" borderId="1" xfId="0" applyNumberFormat="1" applyFont="1" applyBorder="1" applyAlignment="1">
      <alignment horizontal="center" vertical="center" wrapText="1"/>
    </xf>
    <xf numFmtId="0" fontId="21" fillId="0" borderId="0" xfId="0" applyFont="1" applyFill="1" applyAlignment="1">
      <alignment wrapText="1"/>
    </xf>
    <xf numFmtId="0" fontId="21" fillId="0" borderId="0" xfId="0" applyFont="1" applyFill="1"/>
    <xf numFmtId="0" fontId="20" fillId="0" borderId="1" xfId="0" applyFont="1" applyFill="1" applyBorder="1" applyAlignment="1">
      <alignment horizontal="center"/>
    </xf>
    <xf numFmtId="9" fontId="20" fillId="9" borderId="1" xfId="0" applyNumberFormat="1" applyFont="1" applyFill="1" applyBorder="1" applyAlignment="1">
      <alignment horizontal="center" vertical="center" wrapText="1"/>
    </xf>
    <xf numFmtId="9" fontId="22" fillId="9" borderId="1" xfId="0" applyNumberFormat="1" applyFont="1" applyFill="1" applyBorder="1" applyAlignment="1">
      <alignment horizontal="center" vertical="center" wrapText="1"/>
    </xf>
    <xf numFmtId="9" fontId="20" fillId="9" borderId="1" xfId="2" applyFont="1" applyFill="1" applyBorder="1" applyAlignment="1">
      <alignment horizontal="center" vertical="center" wrapText="1"/>
    </xf>
    <xf numFmtId="0" fontId="20" fillId="9" borderId="1" xfId="0" applyFont="1" applyFill="1" applyBorder="1" applyAlignment="1">
      <alignment horizontal="center" vertical="center" wrapText="1"/>
    </xf>
    <xf numFmtId="165" fontId="20" fillId="9" borderId="1" xfId="0" applyNumberFormat="1" applyFont="1" applyFill="1" applyBorder="1" applyAlignment="1">
      <alignment horizontal="center" vertical="center" wrapText="1"/>
    </xf>
    <xf numFmtId="0" fontId="22" fillId="9" borderId="1" xfId="0" applyFont="1" applyFill="1" applyBorder="1" applyAlignment="1">
      <alignment horizontal="center" vertical="center" wrapText="1"/>
    </xf>
    <xf numFmtId="166" fontId="22" fillId="9" borderId="1" xfId="0" applyNumberFormat="1" applyFont="1" applyFill="1" applyBorder="1" applyAlignment="1">
      <alignment horizontal="center" vertical="center" wrapText="1"/>
    </xf>
    <xf numFmtId="0" fontId="20" fillId="9" borderId="1" xfId="0" applyFont="1" applyFill="1" applyBorder="1"/>
    <xf numFmtId="0" fontId="22" fillId="9" borderId="1" xfId="0" applyFont="1" applyFill="1" applyBorder="1" applyAlignment="1">
      <alignment horizontal="left" vertical="center" wrapText="1"/>
    </xf>
    <xf numFmtId="0" fontId="20" fillId="9" borderId="1" xfId="0" applyFont="1" applyFill="1" applyBorder="1" applyAlignment="1">
      <alignment vertical="center" wrapText="1"/>
    </xf>
    <xf numFmtId="3" fontId="20" fillId="9" borderId="1" xfId="0" applyNumberFormat="1" applyFont="1" applyFill="1" applyBorder="1" applyAlignment="1">
      <alignment horizontal="center" vertical="center"/>
    </xf>
    <xf numFmtId="0" fontId="20" fillId="0" borderId="0" xfId="0" applyFont="1" applyFill="1"/>
    <xf numFmtId="0" fontId="22" fillId="9" borderId="6" xfId="0" applyFont="1" applyFill="1" applyBorder="1" applyAlignment="1">
      <alignment horizontal="left" vertical="center" wrapText="1"/>
    </xf>
    <xf numFmtId="0" fontId="20" fillId="9" borderId="6" xfId="0" applyFont="1" applyFill="1" applyBorder="1" applyAlignment="1">
      <alignment vertical="center" wrapText="1"/>
    </xf>
    <xf numFmtId="0" fontId="20" fillId="9" borderId="1" xfId="0" applyFont="1" applyFill="1" applyBorder="1" applyAlignment="1">
      <alignment horizontal="center" vertical="center"/>
    </xf>
    <xf numFmtId="0" fontId="22" fillId="9" borderId="1" xfId="0" applyFont="1" applyFill="1" applyBorder="1" applyAlignment="1">
      <alignment vertical="center" wrapText="1"/>
    </xf>
    <xf numFmtId="3" fontId="22" fillId="9" borderId="1" xfId="0" applyNumberFormat="1" applyFont="1" applyFill="1" applyBorder="1" applyAlignment="1">
      <alignment horizontal="center" vertical="center"/>
    </xf>
    <xf numFmtId="0" fontId="24" fillId="9" borderId="1" xfId="0" applyFont="1" applyFill="1" applyBorder="1" applyAlignment="1">
      <alignment horizontal="center" vertical="center" wrapText="1"/>
    </xf>
    <xf numFmtId="0" fontId="20" fillId="9" borderId="1" xfId="0" applyFont="1" applyFill="1" applyBorder="1" applyAlignment="1">
      <alignment horizontal="center" vertical="center" textRotation="90" wrapText="1"/>
    </xf>
    <xf numFmtId="0" fontId="24" fillId="9" borderId="1" xfId="0" applyFont="1" applyFill="1" applyBorder="1" applyAlignment="1">
      <alignment horizontal="left" vertical="center" wrapText="1"/>
    </xf>
    <xf numFmtId="0" fontId="20" fillId="9" borderId="1" xfId="0" applyFont="1" applyFill="1" applyBorder="1" applyAlignment="1">
      <alignment horizontal="left" vertical="center" wrapText="1"/>
    </xf>
    <xf numFmtId="0" fontId="25" fillId="10" borderId="9" xfId="0" applyFont="1" applyFill="1" applyBorder="1" applyAlignment="1">
      <alignment vertical="center" wrapText="1"/>
    </xf>
    <xf numFmtId="3" fontId="25" fillId="10" borderId="12" xfId="0" applyNumberFormat="1" applyFont="1" applyFill="1" applyBorder="1" applyAlignment="1">
      <alignment vertical="center" wrapText="1"/>
    </xf>
    <xf numFmtId="9" fontId="20" fillId="11" borderId="1" xfId="0" applyNumberFormat="1" applyFont="1" applyFill="1" applyBorder="1" applyAlignment="1">
      <alignment horizontal="center" vertical="center" wrapText="1"/>
    </xf>
    <xf numFmtId="9" fontId="22" fillId="11" borderId="1" xfId="0" applyNumberFormat="1" applyFont="1" applyFill="1" applyBorder="1" applyAlignment="1">
      <alignment horizontal="center" vertical="center" wrapText="1"/>
    </xf>
    <xf numFmtId="9" fontId="20" fillId="11" borderId="1" xfId="2" applyFont="1" applyFill="1" applyBorder="1" applyAlignment="1">
      <alignment horizontal="center" vertical="center" wrapText="1"/>
    </xf>
    <xf numFmtId="0" fontId="20" fillId="11" borderId="1" xfId="0" applyFont="1" applyFill="1" applyBorder="1" applyAlignment="1">
      <alignment horizontal="center" vertical="center" wrapText="1"/>
    </xf>
    <xf numFmtId="0" fontId="22" fillId="11" borderId="6" xfId="0" applyFont="1" applyFill="1" applyBorder="1" applyAlignment="1">
      <alignment vertical="center" wrapText="1"/>
    </xf>
    <xf numFmtId="0" fontId="20" fillId="11" borderId="6" xfId="0" applyFont="1" applyFill="1" applyBorder="1" applyAlignment="1">
      <alignment vertical="center"/>
    </xf>
    <xf numFmtId="0" fontId="20" fillId="11" borderId="6" xfId="0" applyFont="1" applyFill="1" applyBorder="1" applyAlignment="1">
      <alignment horizontal="center" vertical="center" wrapText="1"/>
    </xf>
    <xf numFmtId="165" fontId="20" fillId="11" borderId="1" xfId="0" applyNumberFormat="1" applyFont="1" applyFill="1" applyBorder="1" applyAlignment="1">
      <alignment horizontal="center" vertical="center" wrapText="1"/>
    </xf>
    <xf numFmtId="9" fontId="20" fillId="11" borderId="1" xfId="0" applyNumberFormat="1" applyFont="1" applyFill="1" applyBorder="1" applyAlignment="1">
      <alignment horizontal="center" vertical="center"/>
    </xf>
    <xf numFmtId="0" fontId="20" fillId="11" borderId="1" xfId="0" applyFont="1" applyFill="1" applyBorder="1"/>
    <xf numFmtId="0" fontId="22" fillId="11" borderId="1" xfId="0" applyFont="1" applyFill="1" applyBorder="1" applyAlignment="1">
      <alignment horizontal="center" vertical="center" wrapText="1"/>
    </xf>
    <xf numFmtId="166" fontId="22" fillId="11" borderId="1" xfId="0" applyNumberFormat="1" applyFont="1" applyFill="1" applyBorder="1" applyAlignment="1">
      <alignment horizontal="center" vertical="center" wrapText="1"/>
    </xf>
    <xf numFmtId="0" fontId="27" fillId="11" borderId="1" xfId="4" applyFont="1" applyFill="1" applyBorder="1" applyAlignment="1">
      <alignment horizontal="left" vertical="center" wrapText="1"/>
    </xf>
    <xf numFmtId="0" fontId="22" fillId="11" borderId="1" xfId="0" applyFont="1" applyFill="1" applyBorder="1" applyAlignment="1">
      <alignment horizontal="left" vertical="center" wrapText="1"/>
    </xf>
    <xf numFmtId="0" fontId="20" fillId="11" borderId="1" xfId="0" applyFont="1" applyFill="1" applyBorder="1" applyAlignment="1">
      <alignment vertical="center" wrapText="1"/>
    </xf>
    <xf numFmtId="0" fontId="20" fillId="11" borderId="1" xfId="0" applyFont="1" applyFill="1" applyBorder="1" applyAlignment="1">
      <alignment wrapText="1"/>
    </xf>
    <xf numFmtId="3" fontId="20" fillId="11" borderId="1" xfId="0" applyNumberFormat="1" applyFont="1" applyFill="1" applyBorder="1" applyAlignment="1">
      <alignment horizontal="center" vertical="center" wrapText="1"/>
    </xf>
    <xf numFmtId="3" fontId="20" fillId="11" borderId="0" xfId="0" applyNumberFormat="1" applyFont="1" applyFill="1" applyAlignment="1">
      <alignment horizontal="center" vertical="center"/>
    </xf>
    <xf numFmtId="0" fontId="20" fillId="11" borderId="1" xfId="0" applyFont="1" applyFill="1" applyBorder="1" applyAlignment="1">
      <alignment horizontal="center" vertical="center"/>
    </xf>
    <xf numFmtId="9" fontId="22" fillId="11" borderId="1" xfId="0" applyNumberFormat="1" applyFont="1" applyFill="1" applyBorder="1" applyAlignment="1">
      <alignment vertical="center" wrapText="1"/>
    </xf>
    <xf numFmtId="3" fontId="28" fillId="11" borderId="1" xfId="0" applyNumberFormat="1" applyFont="1" applyFill="1" applyBorder="1" applyAlignment="1">
      <alignment horizontal="center" vertical="center"/>
    </xf>
    <xf numFmtId="0" fontId="29" fillId="11" borderId="1" xfId="0" applyFont="1" applyFill="1" applyBorder="1" applyAlignment="1">
      <alignment horizontal="center" vertical="center" wrapText="1"/>
    </xf>
    <xf numFmtId="1" fontId="22" fillId="11" borderId="1" xfId="1" applyNumberFormat="1" applyFont="1" applyFill="1" applyBorder="1" applyAlignment="1">
      <alignment horizontal="left" vertical="center" wrapText="1"/>
    </xf>
    <xf numFmtId="1" fontId="22" fillId="11" borderId="1" xfId="1" applyNumberFormat="1" applyFont="1" applyFill="1" applyBorder="1" applyAlignment="1">
      <alignment horizontal="center" vertical="center" wrapText="1"/>
    </xf>
    <xf numFmtId="49" fontId="27" fillId="11" borderId="1" xfId="5" applyNumberFormat="1" applyFont="1" applyFill="1" applyBorder="1" applyAlignment="1">
      <alignment horizontal="left" vertical="center" wrapText="1"/>
    </xf>
    <xf numFmtId="3" fontId="20" fillId="11" borderId="1" xfId="0" applyNumberFormat="1" applyFont="1" applyFill="1" applyBorder="1" applyAlignment="1">
      <alignment horizontal="center" vertical="center"/>
    </xf>
    <xf numFmtId="0" fontId="20" fillId="12" borderId="1" xfId="0" applyFont="1" applyFill="1" applyBorder="1" applyAlignment="1">
      <alignment horizontal="center" vertical="center" textRotation="90" wrapText="1"/>
    </xf>
    <xf numFmtId="9" fontId="20" fillId="12" borderId="1" xfId="2" applyFont="1" applyFill="1" applyBorder="1" applyAlignment="1">
      <alignment horizontal="center" vertical="center" wrapText="1"/>
    </xf>
    <xf numFmtId="9" fontId="31" fillId="12" borderId="1" xfId="2" applyFont="1" applyFill="1" applyBorder="1" applyAlignment="1">
      <alignment horizontal="center" vertical="center" textRotation="90" wrapText="1"/>
    </xf>
    <xf numFmtId="0" fontId="22" fillId="12" borderId="1" xfId="0" applyFont="1" applyFill="1" applyBorder="1" applyAlignment="1">
      <alignment horizontal="center" vertical="center" wrapText="1"/>
    </xf>
    <xf numFmtId="0" fontId="20" fillId="12" borderId="1" xfId="0" applyFont="1" applyFill="1" applyBorder="1" applyAlignment="1">
      <alignment horizontal="center" vertical="center"/>
    </xf>
    <xf numFmtId="0" fontId="20" fillId="12" borderId="1" xfId="0" applyFont="1" applyFill="1" applyBorder="1" applyAlignment="1">
      <alignment horizontal="center" vertical="center" wrapText="1"/>
    </xf>
    <xf numFmtId="0" fontId="22" fillId="12" borderId="1" xfId="0" applyFont="1" applyFill="1" applyBorder="1" applyAlignment="1">
      <alignment horizontal="left" vertical="center" wrapText="1"/>
    </xf>
    <xf numFmtId="165" fontId="20" fillId="12" borderId="1" xfId="0" applyNumberFormat="1" applyFont="1" applyFill="1" applyBorder="1" applyAlignment="1">
      <alignment horizontal="center" vertical="center" wrapText="1"/>
    </xf>
    <xf numFmtId="0" fontId="20" fillId="12" borderId="1" xfId="0" applyFont="1" applyFill="1" applyBorder="1"/>
    <xf numFmtId="166" fontId="22" fillId="12" borderId="1" xfId="0" applyNumberFormat="1" applyFont="1" applyFill="1" applyBorder="1" applyAlignment="1">
      <alignment horizontal="center" vertical="center" wrapText="1"/>
    </xf>
    <xf numFmtId="0" fontId="20" fillId="12" borderId="1" xfId="0" applyFont="1" applyFill="1" applyBorder="1" applyAlignment="1">
      <alignment vertical="center" wrapText="1"/>
    </xf>
    <xf numFmtId="3" fontId="20" fillId="12" borderId="1" xfId="0" applyNumberFormat="1" applyFont="1" applyFill="1" applyBorder="1"/>
    <xf numFmtId="0" fontId="29" fillId="11" borderId="6" xfId="0" applyFont="1" applyFill="1" applyBorder="1" applyAlignment="1">
      <alignment vertical="center" wrapText="1"/>
    </xf>
    <xf numFmtId="0" fontId="20" fillId="11" borderId="6" xfId="0" applyFont="1" applyFill="1" applyBorder="1" applyAlignment="1">
      <alignment vertical="center" wrapText="1"/>
    </xf>
    <xf numFmtId="9" fontId="27" fillId="11" borderId="1" xfId="6" applyNumberFormat="1" applyFont="1" applyFill="1" applyBorder="1" applyAlignment="1">
      <alignment horizontal="center" vertical="center" wrapText="1"/>
    </xf>
    <xf numFmtId="0" fontId="27" fillId="11" borderId="1" xfId="6" applyFont="1" applyFill="1" applyBorder="1" applyAlignment="1">
      <alignment horizontal="left" vertical="center" wrapText="1"/>
    </xf>
    <xf numFmtId="0" fontId="29" fillId="11" borderId="1" xfId="0" applyFont="1" applyFill="1" applyBorder="1" applyAlignment="1">
      <alignment horizontal="left" vertical="center" wrapText="1"/>
    </xf>
    <xf numFmtId="0" fontId="20" fillId="11" borderId="1" xfId="0" applyFont="1" applyFill="1" applyBorder="1" applyAlignment="1"/>
    <xf numFmtId="0" fontId="27" fillId="11" borderId="6" xfId="6" applyFont="1" applyFill="1" applyBorder="1" applyAlignment="1">
      <alignment vertical="center" wrapText="1"/>
    </xf>
    <xf numFmtId="0" fontId="20" fillId="12" borderId="1" xfId="0" applyFont="1" applyFill="1" applyBorder="1" applyAlignment="1">
      <alignment vertical="center" textRotation="90" wrapText="1"/>
    </xf>
    <xf numFmtId="9" fontId="20" fillId="12" borderId="2" xfId="2" applyFont="1" applyFill="1" applyBorder="1" applyAlignment="1">
      <alignment vertical="center" wrapText="1"/>
    </xf>
    <xf numFmtId="0" fontId="29" fillId="12" borderId="1" xfId="0" applyFont="1" applyFill="1" applyBorder="1" applyAlignment="1">
      <alignment horizontal="center" vertical="center" wrapText="1"/>
    </xf>
    <xf numFmtId="1" fontId="22" fillId="12" borderId="1" xfId="1" applyNumberFormat="1" applyFont="1" applyFill="1" applyBorder="1" applyAlignment="1">
      <alignment horizontal="center" vertical="center" wrapText="1"/>
    </xf>
    <xf numFmtId="9" fontId="22" fillId="12" borderId="1" xfId="2" applyFont="1" applyFill="1" applyBorder="1" applyAlignment="1">
      <alignment horizontal="center" vertical="center" wrapText="1"/>
    </xf>
    <xf numFmtId="9" fontId="22" fillId="11" borderId="1" xfId="2" applyFont="1" applyFill="1" applyBorder="1" applyAlignment="1">
      <alignment horizontal="center" vertical="center" wrapText="1"/>
    </xf>
    <xf numFmtId="0" fontId="22" fillId="11" borderId="0" xfId="0" applyFont="1" applyFill="1" applyAlignment="1">
      <alignment horizontal="left" vertical="center" wrapText="1" readingOrder="1"/>
    </xf>
    <xf numFmtId="0" fontId="20" fillId="11" borderId="1" xfId="0" applyFont="1" applyFill="1" applyBorder="1" applyAlignment="1">
      <alignment horizontal="left" vertical="center" wrapText="1"/>
    </xf>
    <xf numFmtId="0" fontId="22" fillId="11" borderId="1" xfId="0" applyFont="1" applyFill="1" applyBorder="1" applyAlignment="1">
      <alignment horizontal="left" vertical="center" wrapText="1" readingOrder="1"/>
    </xf>
    <xf numFmtId="3" fontId="22" fillId="0" borderId="0" xfId="0" applyNumberFormat="1" applyFont="1" applyFill="1" applyAlignment="1">
      <alignment horizontal="center" vertical="center" wrapText="1"/>
    </xf>
    <xf numFmtId="9" fontId="22" fillId="11" borderId="1" xfId="0" applyNumberFormat="1" applyFont="1" applyFill="1" applyBorder="1" applyAlignment="1">
      <alignment horizontal="left" vertical="center" wrapText="1"/>
    </xf>
    <xf numFmtId="0" fontId="20" fillId="11" borderId="1" xfId="0" applyFont="1" applyFill="1" applyBorder="1" applyAlignment="1">
      <alignment horizontal="center" vertical="center" textRotation="90" wrapText="1"/>
    </xf>
    <xf numFmtId="9" fontId="20" fillId="11" borderId="1" xfId="2" applyFont="1" applyFill="1" applyBorder="1" applyAlignment="1">
      <alignment horizontal="center" vertical="center" textRotation="90" wrapText="1"/>
    </xf>
    <xf numFmtId="9" fontId="20" fillId="11" borderId="1" xfId="2" applyFont="1" applyFill="1" applyBorder="1" applyAlignment="1">
      <alignment vertical="center" textRotation="90" wrapText="1"/>
    </xf>
    <xf numFmtId="9" fontId="20" fillId="11" borderId="6" xfId="0" applyNumberFormat="1" applyFont="1" applyFill="1" applyBorder="1" applyAlignment="1">
      <alignment horizontal="center" vertical="center" wrapText="1"/>
    </xf>
    <xf numFmtId="9" fontId="22" fillId="11" borderId="6" xfId="0" applyNumberFormat="1" applyFont="1" applyFill="1" applyBorder="1" applyAlignment="1">
      <alignment horizontal="center" vertical="center" wrapText="1"/>
    </xf>
    <xf numFmtId="9" fontId="20" fillId="11" borderId="6" xfId="2" applyFont="1" applyFill="1" applyBorder="1" applyAlignment="1">
      <alignment horizontal="center" vertical="center" wrapText="1"/>
    </xf>
    <xf numFmtId="0" fontId="20" fillId="11" borderId="6" xfId="0" applyFont="1" applyFill="1" applyBorder="1" applyAlignment="1">
      <alignment horizontal="center" vertical="center"/>
    </xf>
    <xf numFmtId="165" fontId="20" fillId="11" borderId="6" xfId="0" applyNumberFormat="1" applyFont="1" applyFill="1" applyBorder="1" applyAlignment="1">
      <alignment horizontal="center" vertical="center" wrapText="1"/>
    </xf>
    <xf numFmtId="166" fontId="22" fillId="11" borderId="6" xfId="0" applyNumberFormat="1" applyFont="1" applyFill="1" applyBorder="1" applyAlignment="1">
      <alignment horizontal="center" vertical="center" wrapText="1"/>
    </xf>
    <xf numFmtId="0" fontId="20" fillId="11" borderId="6" xfId="0" applyFont="1" applyFill="1" applyBorder="1"/>
    <xf numFmtId="3" fontId="33" fillId="10" borderId="1" xfId="0" applyNumberFormat="1" applyFont="1" applyFill="1" applyBorder="1" applyAlignment="1">
      <alignment horizontal="right" vertical="center"/>
    </xf>
    <xf numFmtId="9" fontId="20" fillId="14" borderId="1" xfId="0" applyNumberFormat="1" applyFont="1" applyFill="1" applyBorder="1" applyAlignment="1">
      <alignment horizontal="center" vertical="center" wrapText="1"/>
    </xf>
    <xf numFmtId="9" fontId="22" fillId="14" borderId="1" xfId="0" applyNumberFormat="1" applyFont="1" applyFill="1" applyBorder="1" applyAlignment="1">
      <alignment horizontal="center" vertical="center" wrapText="1"/>
    </xf>
    <xf numFmtId="9" fontId="20" fillId="14" borderId="1" xfId="2" applyFont="1" applyFill="1" applyBorder="1" applyAlignment="1">
      <alignment horizontal="center" vertical="center" wrapText="1"/>
    </xf>
    <xf numFmtId="0" fontId="20" fillId="14" borderId="1" xfId="0" applyFont="1" applyFill="1" applyBorder="1" applyAlignment="1">
      <alignment horizontal="center" vertical="center" wrapText="1"/>
    </xf>
    <xf numFmtId="0" fontId="24" fillId="14" borderId="1" xfId="0" applyFont="1" applyFill="1" applyBorder="1" applyAlignment="1">
      <alignment horizontal="center" vertical="center" wrapText="1"/>
    </xf>
    <xf numFmtId="165" fontId="20" fillId="14" borderId="1" xfId="0" applyNumberFormat="1" applyFont="1" applyFill="1" applyBorder="1" applyAlignment="1">
      <alignment horizontal="center" vertical="center" wrapText="1"/>
    </xf>
    <xf numFmtId="165" fontId="20"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166" fontId="22" fillId="0" borderId="1" xfId="0" applyNumberFormat="1" applyFont="1" applyFill="1" applyBorder="1" applyAlignment="1">
      <alignment horizontal="center" vertical="center" wrapText="1"/>
    </xf>
    <xf numFmtId="0" fontId="20" fillId="14" borderId="1" xfId="0" applyFont="1" applyFill="1" applyBorder="1"/>
    <xf numFmtId="0" fontId="22" fillId="14" borderId="1" xfId="0" applyFont="1" applyFill="1" applyBorder="1" applyAlignment="1">
      <alignment horizontal="left" vertical="center" wrapText="1"/>
    </xf>
    <xf numFmtId="0" fontId="20" fillId="14" borderId="1" xfId="0" applyFont="1" applyFill="1" applyBorder="1" applyAlignment="1">
      <alignment horizontal="left" vertical="center" wrapText="1"/>
    </xf>
    <xf numFmtId="0" fontId="20" fillId="14" borderId="1" xfId="0" applyFont="1" applyFill="1" applyBorder="1" applyAlignment="1">
      <alignment vertical="center" wrapText="1"/>
    </xf>
    <xf numFmtId="0" fontId="20" fillId="14" borderId="1" xfId="0" applyFont="1" applyFill="1" applyBorder="1" applyAlignment="1">
      <alignment vertical="center"/>
    </xf>
    <xf numFmtId="3" fontId="20" fillId="14" borderId="1" xfId="0" applyNumberFormat="1" applyFont="1" applyFill="1" applyBorder="1" applyAlignment="1">
      <alignment horizontal="center" vertical="center"/>
    </xf>
    <xf numFmtId="0" fontId="22" fillId="14" borderId="1" xfId="0" applyFont="1" applyFill="1" applyBorder="1" applyAlignment="1">
      <alignment horizontal="center" vertical="center" wrapText="1"/>
    </xf>
    <xf numFmtId="0" fontId="20" fillId="14" borderId="1" xfId="0" applyFont="1" applyFill="1" applyBorder="1" applyAlignment="1">
      <alignment horizontal="center" vertical="center"/>
    </xf>
    <xf numFmtId="0" fontId="20" fillId="14" borderId="1" xfId="0" applyFont="1" applyFill="1" applyBorder="1" applyAlignment="1">
      <alignment horizontal="left" vertical="center"/>
    </xf>
    <xf numFmtId="0" fontId="34" fillId="14" borderId="1" xfId="0" applyFont="1" applyFill="1" applyBorder="1" applyAlignment="1">
      <alignment horizontal="left" vertical="center" wrapText="1"/>
    </xf>
    <xf numFmtId="0" fontId="35" fillId="14" borderId="1" xfId="0" applyFont="1" applyFill="1" applyBorder="1" applyAlignment="1">
      <alignment horizontal="left" vertical="center" wrapText="1"/>
    </xf>
    <xf numFmtId="0" fontId="20" fillId="14" borderId="3" xfId="0" applyFont="1" applyFill="1" applyBorder="1"/>
    <xf numFmtId="0" fontId="28" fillId="14" borderId="1" xfId="0" applyFont="1" applyFill="1" applyBorder="1" applyAlignment="1">
      <alignment horizontal="left" vertical="center" wrapText="1"/>
    </xf>
    <xf numFmtId="0" fontId="28" fillId="14" borderId="5" xfId="0" applyFont="1" applyFill="1" applyBorder="1" applyAlignment="1">
      <alignment horizontal="left" vertical="center" wrapText="1"/>
    </xf>
    <xf numFmtId="9" fontId="28" fillId="14" borderId="1" xfId="2" applyFont="1" applyFill="1" applyBorder="1" applyAlignment="1">
      <alignment horizontal="left" vertical="center" wrapText="1"/>
    </xf>
    <xf numFmtId="9" fontId="28" fillId="14" borderId="5" xfId="2" applyFont="1" applyFill="1" applyBorder="1" applyAlignment="1">
      <alignment horizontal="left" vertical="center" wrapText="1"/>
    </xf>
    <xf numFmtId="0" fontId="35" fillId="14" borderId="19" xfId="0" applyFont="1" applyFill="1" applyBorder="1" applyAlignment="1">
      <alignment horizontal="left" vertical="center" wrapText="1"/>
    </xf>
    <xf numFmtId="0" fontId="35" fillId="14" borderId="5" xfId="0" applyFont="1" applyFill="1" applyBorder="1" applyAlignment="1">
      <alignment horizontal="left" vertical="center" wrapText="1"/>
    </xf>
    <xf numFmtId="0" fontId="35" fillId="14" borderId="1" xfId="0" applyNumberFormat="1" applyFont="1" applyFill="1" applyBorder="1" applyAlignment="1">
      <alignment horizontal="left" vertical="center" wrapText="1"/>
    </xf>
    <xf numFmtId="0" fontId="35" fillId="14" borderId="5" xfId="0" applyNumberFormat="1" applyFont="1" applyFill="1" applyBorder="1" applyAlignment="1">
      <alignment horizontal="left" vertical="center" wrapText="1"/>
    </xf>
    <xf numFmtId="3" fontId="20" fillId="14" borderId="1" xfId="0" applyNumberFormat="1" applyFont="1" applyFill="1" applyBorder="1" applyAlignment="1">
      <alignment horizontal="center"/>
    </xf>
    <xf numFmtId="0" fontId="34" fillId="14" borderId="1" xfId="0" applyNumberFormat="1" applyFont="1" applyFill="1" applyBorder="1" applyAlignment="1">
      <alignment horizontal="left" vertical="center" wrapText="1"/>
    </xf>
    <xf numFmtId="0" fontId="34" fillId="14" borderId="5" xfId="0" applyNumberFormat="1" applyFont="1" applyFill="1" applyBorder="1" applyAlignment="1">
      <alignment horizontal="left" vertical="center" wrapText="1"/>
    </xf>
    <xf numFmtId="0" fontId="34" fillId="14" borderId="5" xfId="0" applyFont="1" applyFill="1" applyBorder="1" applyAlignment="1">
      <alignment horizontal="left" vertical="center" wrapText="1"/>
    </xf>
    <xf numFmtId="0" fontId="35" fillId="14" borderId="1" xfId="0" applyFont="1" applyFill="1" applyBorder="1" applyAlignment="1">
      <alignment vertical="top" wrapText="1"/>
    </xf>
    <xf numFmtId="0" fontId="35" fillId="14" borderId="5" xfId="0" applyFont="1" applyFill="1" applyBorder="1" applyAlignment="1">
      <alignment vertical="top" wrapText="1"/>
    </xf>
    <xf numFmtId="9" fontId="22" fillId="14" borderId="1" xfId="7" applyFont="1" applyFill="1" applyBorder="1" applyAlignment="1">
      <alignment horizontal="justify" vertical="center" wrapText="1"/>
    </xf>
    <xf numFmtId="9" fontId="22" fillId="14" borderId="5" xfId="7" applyFont="1" applyFill="1" applyBorder="1" applyAlignment="1">
      <alignment horizontal="justify" vertical="center" wrapText="1"/>
    </xf>
    <xf numFmtId="3" fontId="22" fillId="14" borderId="1" xfId="0" applyNumberFormat="1" applyFont="1" applyFill="1" applyBorder="1" applyAlignment="1">
      <alignment horizontal="center" vertical="center" wrapText="1"/>
    </xf>
    <xf numFmtId="3" fontId="22" fillId="14" borderId="6" xfId="0" applyNumberFormat="1" applyFont="1" applyFill="1" applyBorder="1" applyAlignment="1">
      <alignment horizontal="center" vertical="center" wrapText="1"/>
    </xf>
    <xf numFmtId="9" fontId="22" fillId="14" borderId="1" xfId="0" applyNumberFormat="1" applyFont="1" applyFill="1" applyBorder="1" applyAlignment="1">
      <alignment vertical="center" wrapText="1"/>
    </xf>
    <xf numFmtId="9" fontId="22" fillId="14" borderId="12" xfId="0" applyNumberFormat="1" applyFont="1" applyFill="1" applyBorder="1" applyAlignment="1">
      <alignment vertical="center" wrapText="1"/>
    </xf>
    <xf numFmtId="9" fontId="22" fillId="14" borderId="1" xfId="7" applyFont="1" applyFill="1" applyBorder="1" applyAlignment="1">
      <alignment vertical="center" wrapText="1"/>
    </xf>
    <xf numFmtId="9" fontId="22" fillId="14" borderId="12" xfId="7" applyFont="1" applyFill="1" applyBorder="1" applyAlignment="1">
      <alignment vertical="center" wrapText="1"/>
    </xf>
    <xf numFmtId="3" fontId="22" fillId="14" borderId="1" xfId="0" applyNumberFormat="1" applyFont="1" applyFill="1" applyBorder="1" applyAlignment="1">
      <alignment horizontal="center" vertical="center"/>
    </xf>
    <xf numFmtId="0" fontId="22" fillId="14" borderId="1" xfId="0" applyFont="1" applyFill="1" applyBorder="1" applyAlignment="1">
      <alignment vertical="center" wrapText="1"/>
    </xf>
    <xf numFmtId="0" fontId="22" fillId="14" borderId="12" xfId="0" applyFont="1" applyFill="1" applyBorder="1" applyAlignment="1">
      <alignment vertical="center" wrapText="1"/>
    </xf>
    <xf numFmtId="0" fontId="22" fillId="14" borderId="1" xfId="0" applyNumberFormat="1" applyFont="1" applyFill="1" applyBorder="1" applyAlignment="1">
      <alignment vertical="center" wrapText="1"/>
    </xf>
    <xf numFmtId="0" fontId="22" fillId="14" borderId="5" xfId="0" applyNumberFormat="1" applyFont="1" applyFill="1" applyBorder="1" applyAlignment="1">
      <alignment vertical="center" wrapText="1"/>
    </xf>
    <xf numFmtId="0" fontId="22" fillId="14" borderId="5" xfId="0" applyFont="1" applyFill="1" applyBorder="1" applyAlignment="1">
      <alignment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center" wrapText="1"/>
    </xf>
    <xf numFmtId="0" fontId="22" fillId="14" borderId="5" xfId="0" applyFont="1" applyFill="1" applyBorder="1" applyAlignment="1">
      <alignment horizontal="left" vertical="center" wrapText="1"/>
    </xf>
    <xf numFmtId="3" fontId="20" fillId="14" borderId="1" xfId="0" applyNumberFormat="1" applyFont="1" applyFill="1" applyBorder="1" applyAlignment="1">
      <alignment horizontal="center" vertical="center" wrapText="1"/>
    </xf>
    <xf numFmtId="0" fontId="24" fillId="14" borderId="1" xfId="0" applyFont="1" applyFill="1" applyBorder="1" applyAlignment="1">
      <alignment horizontal="center" wrapText="1"/>
    </xf>
    <xf numFmtId="0" fontId="20" fillId="14" borderId="1" xfId="0" applyFont="1" applyFill="1" applyBorder="1" applyAlignment="1">
      <alignment horizontal="center" wrapText="1"/>
    </xf>
    <xf numFmtId="0" fontId="22" fillId="14" borderId="1" xfId="0" applyNumberFormat="1" applyFont="1" applyFill="1" applyBorder="1" applyAlignment="1">
      <alignment horizontal="left" vertical="center" wrapText="1"/>
    </xf>
    <xf numFmtId="0" fontId="22" fillId="14" borderId="5" xfId="0" applyNumberFormat="1" applyFont="1" applyFill="1" applyBorder="1" applyAlignment="1">
      <alignment horizontal="left" vertical="center" wrapText="1"/>
    </xf>
    <xf numFmtId="0" fontId="22" fillId="14" borderId="1" xfId="0" applyNumberFormat="1" applyFont="1" applyFill="1" applyBorder="1" applyAlignment="1">
      <alignment horizontal="justify" vertical="center" wrapText="1"/>
    </xf>
    <xf numFmtId="0" fontId="22" fillId="14" borderId="5" xfId="0" applyNumberFormat="1" applyFont="1" applyFill="1" applyBorder="1" applyAlignment="1">
      <alignment horizontal="justify" vertical="center" wrapText="1"/>
    </xf>
    <xf numFmtId="0" fontId="20" fillId="14" borderId="7" xfId="0" applyFont="1" applyFill="1" applyBorder="1" applyAlignment="1">
      <alignment horizontal="center" vertical="center" wrapText="1"/>
    </xf>
    <xf numFmtId="165" fontId="20" fillId="5" borderId="1" xfId="0" applyNumberFormat="1" applyFont="1" applyFill="1" applyBorder="1" applyAlignment="1">
      <alignment horizontal="center" vertical="center" wrapText="1"/>
    </xf>
    <xf numFmtId="0" fontId="20" fillId="5" borderId="1" xfId="0" applyFont="1" applyFill="1" applyBorder="1" applyAlignment="1">
      <alignment horizontal="center" vertical="center" wrapText="1"/>
    </xf>
    <xf numFmtId="0" fontId="20" fillId="5" borderId="1" xfId="0" applyFont="1" applyFill="1" applyBorder="1" applyAlignment="1">
      <alignment horizontal="center" wrapText="1"/>
    </xf>
    <xf numFmtId="166" fontId="22" fillId="5" borderId="1" xfId="0" applyNumberFormat="1" applyFont="1" applyFill="1" applyBorder="1" applyAlignment="1">
      <alignment horizontal="center" vertical="center" wrapText="1"/>
    </xf>
    <xf numFmtId="0" fontId="22" fillId="14" borderId="0" xfId="0" applyNumberFormat="1" applyFont="1" applyFill="1" applyAlignment="1">
      <alignment horizontal="justify" vertical="center" wrapText="1"/>
    </xf>
    <xf numFmtId="0" fontId="22" fillId="14" borderId="6" xfId="0" applyFont="1" applyFill="1" applyBorder="1" applyAlignment="1">
      <alignment horizontal="justify" vertical="center" wrapText="1"/>
    </xf>
    <xf numFmtId="0" fontId="22" fillId="14" borderId="1" xfId="0" applyFont="1" applyFill="1" applyBorder="1" applyAlignment="1">
      <alignment horizontal="justify" vertical="center" wrapText="1"/>
    </xf>
    <xf numFmtId="0" fontId="22" fillId="14" borderId="12" xfId="0" applyFont="1" applyFill="1" applyBorder="1" applyAlignment="1">
      <alignment horizontal="justify" vertical="center" wrapText="1"/>
    </xf>
    <xf numFmtId="3" fontId="28" fillId="14" borderId="1" xfId="0" applyNumberFormat="1" applyFont="1" applyFill="1" applyBorder="1" applyAlignment="1">
      <alignment horizontal="center" vertical="center" wrapText="1"/>
    </xf>
    <xf numFmtId="0" fontId="20" fillId="14" borderId="5" xfId="0" applyFont="1" applyFill="1" applyBorder="1" applyAlignment="1">
      <alignment vertical="center" wrapText="1"/>
    </xf>
    <xf numFmtId="3" fontId="28" fillId="14" borderId="3" xfId="0" applyNumberFormat="1" applyFont="1" applyFill="1" applyBorder="1" applyAlignment="1">
      <alignment horizontal="center" vertical="center" wrapText="1"/>
    </xf>
    <xf numFmtId="0" fontId="20" fillId="14" borderId="5" xfId="0" applyFont="1" applyFill="1" applyBorder="1" applyAlignment="1">
      <alignment vertical="center"/>
    </xf>
    <xf numFmtId="0" fontId="20" fillId="14" borderId="1" xfId="0" applyFont="1" applyFill="1" applyBorder="1" applyAlignment="1">
      <alignment wrapText="1"/>
    </xf>
    <xf numFmtId="9" fontId="22" fillId="10" borderId="1" xfId="0" applyNumberFormat="1" applyFont="1" applyFill="1" applyBorder="1" applyAlignment="1">
      <alignment horizontal="center" vertical="center" wrapText="1"/>
    </xf>
    <xf numFmtId="0" fontId="20" fillId="10" borderId="3" xfId="0" applyFont="1" applyFill="1" applyBorder="1" applyAlignment="1">
      <alignment vertical="center" textRotation="90" wrapText="1"/>
    </xf>
    <xf numFmtId="0" fontId="20" fillId="10" borderId="4" xfId="0" applyFont="1" applyFill="1" applyBorder="1" applyAlignment="1">
      <alignment vertical="center" textRotation="90" wrapText="1"/>
    </xf>
    <xf numFmtId="0" fontId="20" fillId="0" borderId="1" xfId="0" applyFont="1" applyFill="1" applyBorder="1"/>
    <xf numFmtId="0" fontId="20" fillId="0" borderId="3" xfId="0" applyFont="1" applyFill="1" applyBorder="1"/>
    <xf numFmtId="0" fontId="20" fillId="10" borderId="3" xfId="0" applyFont="1" applyFill="1" applyBorder="1" applyAlignment="1"/>
    <xf numFmtId="0" fontId="20" fillId="10" borderId="4" xfId="0" applyFont="1" applyFill="1" applyBorder="1" applyAlignment="1"/>
    <xf numFmtId="0" fontId="20" fillId="10" borderId="5" xfId="0" applyFont="1" applyFill="1" applyBorder="1" applyAlignment="1"/>
    <xf numFmtId="0" fontId="20" fillId="10" borderId="6" xfId="0" applyFont="1" applyFill="1" applyBorder="1"/>
    <xf numFmtId="3" fontId="18" fillId="10" borderId="6" xfId="0" applyNumberFormat="1" applyFont="1" applyFill="1" applyBorder="1"/>
    <xf numFmtId="9" fontId="20" fillId="8" borderId="1" xfId="0" applyNumberFormat="1" applyFont="1" applyFill="1" applyBorder="1" applyAlignment="1">
      <alignment horizontal="center" vertical="center" wrapText="1"/>
    </xf>
    <xf numFmtId="9" fontId="22" fillId="8" borderId="1" xfId="0" applyNumberFormat="1" applyFont="1" applyFill="1" applyBorder="1" applyAlignment="1">
      <alignment horizontal="center" vertical="center" wrapText="1"/>
    </xf>
    <xf numFmtId="9" fontId="20" fillId="8" borderId="1" xfId="2" applyFont="1" applyFill="1" applyBorder="1" applyAlignment="1">
      <alignment horizontal="center" vertical="center" wrapText="1"/>
    </xf>
    <xf numFmtId="0" fontId="20" fillId="8" borderId="1" xfId="0" applyFont="1" applyFill="1" applyBorder="1" applyAlignment="1">
      <alignment horizontal="center" vertical="center" wrapText="1"/>
    </xf>
    <xf numFmtId="0" fontId="22" fillId="8" borderId="1" xfId="0" applyFont="1" applyFill="1" applyBorder="1" applyAlignment="1">
      <alignment horizontal="center" vertical="center" wrapText="1"/>
    </xf>
    <xf numFmtId="165" fontId="20" fillId="8" borderId="1" xfId="0" applyNumberFormat="1" applyFont="1" applyFill="1" applyBorder="1" applyAlignment="1">
      <alignment horizontal="center" vertical="center" wrapText="1"/>
    </xf>
    <xf numFmtId="166" fontId="22" fillId="8" borderId="1" xfId="0" applyNumberFormat="1" applyFont="1" applyFill="1" applyBorder="1" applyAlignment="1">
      <alignment horizontal="center" vertical="center" wrapText="1"/>
    </xf>
    <xf numFmtId="0" fontId="20" fillId="8" borderId="1" xfId="0" applyFont="1" applyFill="1" applyBorder="1" applyAlignment="1">
      <alignment horizontal="left" vertical="center" wrapText="1"/>
    </xf>
    <xf numFmtId="0" fontId="20" fillId="8" borderId="5" xfId="0" applyFont="1" applyFill="1" applyBorder="1" applyAlignment="1">
      <alignment horizontal="left" vertical="center" wrapText="1"/>
    </xf>
    <xf numFmtId="3" fontId="20" fillId="8" borderId="6" xfId="0" applyNumberFormat="1" applyFont="1" applyFill="1" applyBorder="1" applyAlignment="1">
      <alignment horizontal="center" vertical="center"/>
    </xf>
    <xf numFmtId="3" fontId="20" fillId="8" borderId="1" xfId="0" applyNumberFormat="1" applyFont="1" applyFill="1" applyBorder="1" applyAlignment="1">
      <alignment horizontal="center" vertical="center"/>
    </xf>
    <xf numFmtId="9" fontId="31" fillId="15" borderId="1" xfId="2" applyFont="1" applyFill="1" applyBorder="1" applyAlignment="1">
      <alignment horizontal="center" vertical="center" textRotation="90" wrapText="1"/>
    </xf>
    <xf numFmtId="9" fontId="20" fillId="15" borderId="1" xfId="2" applyFont="1" applyFill="1" applyBorder="1" applyAlignment="1">
      <alignment horizontal="center" vertical="center" wrapText="1"/>
    </xf>
    <xf numFmtId="0" fontId="20" fillId="15" borderId="1" xfId="0" applyFont="1" applyFill="1" applyBorder="1" applyAlignment="1">
      <alignment horizontal="center" vertical="center" wrapText="1"/>
    </xf>
    <xf numFmtId="0" fontId="20" fillId="15" borderId="1" xfId="0" applyFont="1" applyFill="1" applyBorder="1" applyAlignment="1">
      <alignment horizontal="center" vertical="center"/>
    </xf>
    <xf numFmtId="165" fontId="20" fillId="15" borderId="1" xfId="0" applyNumberFormat="1" applyFont="1" applyFill="1" applyBorder="1" applyAlignment="1">
      <alignment horizontal="center" vertical="center" wrapText="1"/>
    </xf>
    <xf numFmtId="0" fontId="20" fillId="15" borderId="1" xfId="0" applyFont="1" applyFill="1" applyBorder="1" applyAlignment="1">
      <alignment horizontal="left" vertical="center" wrapText="1"/>
    </xf>
    <xf numFmtId="166" fontId="22" fillId="15" borderId="1" xfId="0" applyNumberFormat="1" applyFont="1" applyFill="1" applyBorder="1" applyAlignment="1">
      <alignment horizontal="center" vertical="center" wrapText="1"/>
    </xf>
    <xf numFmtId="0" fontId="22" fillId="15" borderId="1" xfId="0" applyFont="1" applyFill="1" applyBorder="1" applyAlignment="1">
      <alignment horizontal="center" vertical="center" wrapText="1"/>
    </xf>
    <xf numFmtId="0" fontId="20" fillId="15" borderId="5" xfId="0" applyFont="1" applyFill="1" applyBorder="1" applyAlignment="1">
      <alignment horizontal="left" vertical="center" wrapText="1"/>
    </xf>
    <xf numFmtId="0" fontId="20" fillId="15" borderId="1" xfId="0" applyFont="1" applyFill="1" applyBorder="1"/>
    <xf numFmtId="165" fontId="20" fillId="3" borderId="1" xfId="0" applyNumberFormat="1" applyFont="1" applyFill="1" applyBorder="1" applyAlignment="1">
      <alignment horizontal="center" vertical="center" wrapText="1"/>
    </xf>
    <xf numFmtId="0" fontId="20" fillId="3" borderId="1" xfId="0" applyFont="1" applyFill="1" applyBorder="1" applyAlignment="1">
      <alignment horizontal="center" vertical="center" wrapText="1"/>
    </xf>
    <xf numFmtId="166" fontId="22" fillId="3" borderId="1" xfId="0" applyNumberFormat="1" applyFont="1" applyFill="1" applyBorder="1" applyAlignment="1">
      <alignment horizontal="center" vertical="center" wrapText="1"/>
    </xf>
    <xf numFmtId="0" fontId="20" fillId="15" borderId="6" xfId="0" applyFont="1" applyFill="1" applyBorder="1"/>
    <xf numFmtId="0" fontId="20" fillId="8" borderId="1" xfId="0" applyFont="1" applyFill="1" applyBorder="1" applyAlignment="1">
      <alignment horizontal="center" vertical="center"/>
    </xf>
    <xf numFmtId="0" fontId="20" fillId="8" borderId="0" xfId="0" applyFont="1" applyFill="1" applyBorder="1" applyAlignment="1">
      <alignment horizontal="center" vertical="center" wrapText="1"/>
    </xf>
    <xf numFmtId="0" fontId="20" fillId="8" borderId="0" xfId="0" applyFont="1" applyFill="1" applyAlignment="1">
      <alignment horizontal="left" vertical="center" wrapText="1"/>
    </xf>
    <xf numFmtId="176" fontId="20" fillId="8" borderId="1" xfId="0" applyNumberFormat="1" applyFont="1" applyFill="1" applyBorder="1" applyAlignment="1">
      <alignment horizontal="center" vertical="center"/>
    </xf>
    <xf numFmtId="3" fontId="18" fillId="10" borderId="7" xfId="0" applyNumberFormat="1" applyFont="1" applyFill="1" applyBorder="1" applyAlignment="1">
      <alignment horizontal="right" vertical="center"/>
    </xf>
    <xf numFmtId="9" fontId="20" fillId="16" borderId="1" xfId="0" applyNumberFormat="1" applyFont="1" applyFill="1" applyBorder="1" applyAlignment="1">
      <alignment horizontal="center" vertical="center" wrapText="1"/>
    </xf>
    <xf numFmtId="9" fontId="22" fillId="16" borderId="1" xfId="0" applyNumberFormat="1" applyFont="1" applyFill="1" applyBorder="1" applyAlignment="1">
      <alignment horizontal="center" vertical="center" wrapText="1"/>
    </xf>
    <xf numFmtId="9" fontId="20" fillId="16" borderId="1" xfId="2" applyFont="1" applyFill="1" applyBorder="1" applyAlignment="1">
      <alignment horizontal="center" vertical="center" wrapText="1"/>
    </xf>
    <xf numFmtId="0" fontId="20" fillId="16" borderId="1" xfId="0" applyFont="1" applyFill="1" applyBorder="1" applyAlignment="1">
      <alignment horizontal="center" vertical="center" wrapText="1" shrinkToFit="1"/>
    </xf>
    <xf numFmtId="0" fontId="20" fillId="16" borderId="6" xfId="0" applyFont="1" applyFill="1" applyBorder="1" applyAlignment="1">
      <alignment horizontal="center" vertical="center" textRotation="90" wrapText="1" shrinkToFit="1"/>
    </xf>
    <xf numFmtId="0" fontId="24" fillId="16" borderId="6" xfId="0" applyFont="1" applyFill="1" applyBorder="1" applyAlignment="1">
      <alignment horizontal="center" vertical="center" wrapText="1"/>
    </xf>
    <xf numFmtId="0" fontId="20" fillId="16" borderId="6" xfId="0" applyFont="1" applyFill="1" applyBorder="1" applyAlignment="1">
      <alignment horizontal="center" vertical="center"/>
    </xf>
    <xf numFmtId="0" fontId="20" fillId="16" borderId="6" xfId="0" applyFont="1" applyFill="1" applyBorder="1" applyAlignment="1">
      <alignment horizontal="center" vertical="center" wrapText="1"/>
    </xf>
    <xf numFmtId="165" fontId="20" fillId="16" borderId="1" xfId="0" applyNumberFormat="1" applyFont="1" applyFill="1" applyBorder="1" applyAlignment="1">
      <alignment horizontal="center" vertical="center" wrapText="1"/>
    </xf>
    <xf numFmtId="9" fontId="20" fillId="16" borderId="6" xfId="0" applyNumberFormat="1" applyFont="1" applyFill="1" applyBorder="1" applyAlignment="1">
      <alignment horizontal="center" vertical="center" wrapText="1"/>
    </xf>
    <xf numFmtId="0" fontId="20" fillId="16" borderId="1" xfId="0" applyFont="1" applyFill="1" applyBorder="1" applyAlignment="1">
      <alignment horizontal="center" vertical="center" wrapText="1"/>
    </xf>
    <xf numFmtId="0" fontId="20" fillId="16" borderId="1" xfId="0" applyFont="1" applyFill="1" applyBorder="1" applyAlignment="1">
      <alignment horizontal="center" wrapText="1"/>
    </xf>
    <xf numFmtId="166" fontId="22" fillId="16" borderId="1" xfId="0" applyNumberFormat="1" applyFont="1" applyFill="1" applyBorder="1" applyAlignment="1">
      <alignment horizontal="center" vertical="center" wrapText="1"/>
    </xf>
    <xf numFmtId="0" fontId="22" fillId="16" borderId="6" xfId="0" applyFont="1" applyFill="1" applyBorder="1" applyAlignment="1">
      <alignment horizontal="center" vertical="center" wrapText="1"/>
    </xf>
    <xf numFmtId="0" fontId="22" fillId="16" borderId="1" xfId="0" applyFont="1" applyFill="1" applyBorder="1" applyAlignment="1">
      <alignment horizontal="left" vertical="center" wrapText="1"/>
    </xf>
    <xf numFmtId="0" fontId="20" fillId="16" borderId="5" xfId="0" applyFont="1" applyFill="1" applyBorder="1" applyAlignment="1">
      <alignment horizontal="center" vertical="center" wrapText="1"/>
    </xf>
    <xf numFmtId="3" fontId="20" fillId="16" borderId="1" xfId="0" applyNumberFormat="1" applyFont="1" applyFill="1" applyBorder="1" applyAlignment="1">
      <alignment horizontal="center" vertical="center"/>
    </xf>
    <xf numFmtId="9" fontId="20" fillId="16" borderId="1" xfId="2" applyNumberFormat="1" applyFont="1" applyFill="1" applyBorder="1" applyAlignment="1">
      <alignment horizontal="center" vertical="center" wrapText="1"/>
    </xf>
    <xf numFmtId="0" fontId="20" fillId="16" borderId="1" xfId="0" applyFont="1" applyFill="1" applyBorder="1" applyAlignment="1">
      <alignment horizontal="left" vertical="center" wrapText="1"/>
    </xf>
    <xf numFmtId="0" fontId="24" fillId="16" borderId="1" xfId="0" applyFont="1" applyFill="1" applyBorder="1" applyAlignment="1">
      <alignment horizontal="center" vertical="center" wrapText="1"/>
    </xf>
    <xf numFmtId="0" fontId="20" fillId="16" borderId="1" xfId="0" applyFont="1" applyFill="1" applyBorder="1" applyAlignment="1">
      <alignment horizontal="center" vertical="center"/>
    </xf>
    <xf numFmtId="0" fontId="22" fillId="16" borderId="1" xfId="0" applyFont="1" applyFill="1" applyBorder="1" applyAlignment="1">
      <alignment horizontal="center" vertical="center" wrapText="1"/>
    </xf>
    <xf numFmtId="0" fontId="20" fillId="17" borderId="1" xfId="0" applyFont="1" applyFill="1" applyBorder="1"/>
    <xf numFmtId="0" fontId="20" fillId="17" borderId="3" xfId="0" applyFont="1" applyFill="1" applyBorder="1"/>
    <xf numFmtId="0" fontId="20" fillId="16" borderId="1" xfId="0" applyFont="1" applyFill="1" applyBorder="1" applyAlignment="1">
      <alignment vertical="center" wrapText="1"/>
    </xf>
    <xf numFmtId="3" fontId="18" fillId="10" borderId="5" xfId="0" applyNumberFormat="1" applyFont="1" applyFill="1" applyBorder="1" applyAlignment="1">
      <alignment vertical="center" wrapText="1" shrinkToFit="1"/>
    </xf>
    <xf numFmtId="9" fontId="20" fillId="18" borderId="1" xfId="0" applyNumberFormat="1" applyFont="1" applyFill="1" applyBorder="1" applyAlignment="1">
      <alignment horizontal="center" vertical="center" wrapText="1"/>
    </xf>
    <xf numFmtId="9" fontId="22" fillId="18" borderId="1" xfId="0" applyNumberFormat="1" applyFont="1" applyFill="1" applyBorder="1" applyAlignment="1">
      <alignment horizontal="center" vertical="center" wrapText="1"/>
    </xf>
    <xf numFmtId="9" fontId="20" fillId="18" borderId="1" xfId="2" applyFont="1" applyFill="1" applyBorder="1" applyAlignment="1">
      <alignment horizontal="center" vertical="center" wrapText="1"/>
    </xf>
    <xf numFmtId="0" fontId="20" fillId="18" borderId="1" xfId="0" applyFont="1" applyFill="1" applyBorder="1" applyAlignment="1">
      <alignment horizontal="center" vertical="center" wrapText="1" shrinkToFit="1"/>
    </xf>
    <xf numFmtId="9" fontId="20" fillId="18" borderId="1" xfId="0" applyNumberFormat="1" applyFont="1" applyFill="1" applyBorder="1" applyAlignment="1">
      <alignment horizontal="center" vertical="center"/>
    </xf>
    <xf numFmtId="165" fontId="20" fillId="18" borderId="1" xfId="0" applyNumberFormat="1" applyFont="1" applyFill="1" applyBorder="1" applyAlignment="1">
      <alignment horizontal="center" vertical="center" wrapText="1"/>
    </xf>
    <xf numFmtId="0" fontId="24" fillId="18" borderId="1" xfId="0" applyFont="1" applyFill="1" applyBorder="1" applyAlignment="1">
      <alignment horizontal="center" vertical="center" wrapText="1"/>
    </xf>
    <xf numFmtId="166" fontId="22" fillId="18" borderId="1" xfId="0" applyNumberFormat="1" applyFont="1" applyFill="1" applyBorder="1" applyAlignment="1">
      <alignment horizontal="center" vertical="center" wrapText="1"/>
    </xf>
    <xf numFmtId="0" fontId="20" fillId="18" borderId="1" xfId="0" applyFont="1" applyFill="1" applyBorder="1"/>
    <xf numFmtId="0" fontId="20" fillId="18" borderId="3" xfId="0" applyFont="1" applyFill="1" applyBorder="1"/>
    <xf numFmtId="0" fontId="24" fillId="18" borderId="1" xfId="4" applyFont="1" applyFill="1" applyBorder="1" applyAlignment="1">
      <alignment horizontal="left" vertical="center" wrapText="1"/>
    </xf>
    <xf numFmtId="0" fontId="24" fillId="18" borderId="5" xfId="0" applyFont="1" applyFill="1" applyBorder="1" applyAlignment="1">
      <alignment horizontal="center" vertical="center" wrapText="1"/>
    </xf>
    <xf numFmtId="0" fontId="20" fillId="18" borderId="1" xfId="0" applyFont="1" applyFill="1" applyBorder="1" applyAlignment="1">
      <alignment horizontal="center" vertical="center" wrapText="1"/>
    </xf>
    <xf numFmtId="0" fontId="20" fillId="18" borderId="1" xfId="0" applyFont="1" applyFill="1" applyBorder="1" applyAlignment="1">
      <alignment vertical="center" wrapText="1"/>
    </xf>
    <xf numFmtId="0" fontId="20" fillId="18" borderId="1" xfId="0" applyFont="1" applyFill="1" applyBorder="1" applyAlignment="1">
      <alignment horizontal="center" vertical="center"/>
    </xf>
    <xf numFmtId="0" fontId="24" fillId="18" borderId="6" xfId="0" applyFont="1" applyFill="1" applyBorder="1" applyAlignment="1">
      <alignment horizontal="center" vertical="center" wrapText="1"/>
    </xf>
    <xf numFmtId="0" fontId="24" fillId="18" borderId="1" xfId="4" applyFont="1" applyFill="1" applyBorder="1" applyAlignment="1">
      <alignment horizontal="center" vertical="center" wrapText="1"/>
    </xf>
    <xf numFmtId="0" fontId="22" fillId="18" borderId="1" xfId="0" applyFont="1" applyFill="1" applyBorder="1" applyAlignment="1">
      <alignment horizontal="center" vertical="center" wrapText="1"/>
    </xf>
    <xf numFmtId="0" fontId="36" fillId="18" borderId="1" xfId="4" applyFont="1" applyFill="1" applyBorder="1" applyAlignment="1">
      <alignment horizontal="center" vertical="center" wrapText="1"/>
    </xf>
    <xf numFmtId="0" fontId="36" fillId="18" borderId="1" xfId="4" applyFont="1" applyFill="1" applyBorder="1" applyAlignment="1">
      <alignment horizontal="left" vertical="center" wrapText="1"/>
    </xf>
    <xf numFmtId="9" fontId="24" fillId="18" borderId="1" xfId="4" applyNumberFormat="1" applyFont="1" applyFill="1" applyBorder="1" applyAlignment="1">
      <alignment horizontal="center" vertical="center" wrapText="1"/>
    </xf>
    <xf numFmtId="0" fontId="20" fillId="19" borderId="1" xfId="0" applyFont="1" applyFill="1" applyBorder="1" applyAlignment="1">
      <alignment horizontal="center" vertical="center"/>
    </xf>
    <xf numFmtId="0" fontId="20" fillId="0" borderId="6" xfId="0" applyFont="1" applyFill="1" applyBorder="1" applyAlignment="1">
      <alignment horizontal="center"/>
    </xf>
    <xf numFmtId="9" fontId="20" fillId="18" borderId="6" xfId="0" applyNumberFormat="1" applyFont="1" applyFill="1" applyBorder="1" applyAlignment="1">
      <alignment horizontal="center" vertical="center" wrapText="1"/>
    </xf>
    <xf numFmtId="9" fontId="22" fillId="18" borderId="6" xfId="0" applyNumberFormat="1" applyFont="1" applyFill="1" applyBorder="1" applyAlignment="1">
      <alignment horizontal="center" vertical="center" wrapText="1"/>
    </xf>
    <xf numFmtId="9" fontId="20" fillId="18" borderId="6" xfId="2" applyFont="1" applyFill="1" applyBorder="1" applyAlignment="1">
      <alignment horizontal="center" vertical="center" wrapText="1"/>
    </xf>
    <xf numFmtId="0" fontId="20" fillId="18" borderId="6" xfId="0" applyFont="1" applyFill="1" applyBorder="1" applyAlignment="1">
      <alignment horizontal="center" vertical="center" wrapText="1" shrinkToFit="1"/>
    </xf>
    <xf numFmtId="9" fontId="20" fillId="18" borderId="6" xfId="0" applyNumberFormat="1" applyFont="1" applyFill="1" applyBorder="1" applyAlignment="1">
      <alignment horizontal="center" vertical="center"/>
    </xf>
    <xf numFmtId="0" fontId="20" fillId="18" borderId="1" xfId="0" applyFont="1" applyFill="1" applyBorder="1" applyAlignment="1">
      <alignment horizontal="center" wrapText="1"/>
    </xf>
    <xf numFmtId="0" fontId="22" fillId="18" borderId="1" xfId="4" applyFont="1" applyFill="1" applyBorder="1" applyAlignment="1">
      <alignment horizontal="left" vertical="center" wrapText="1"/>
    </xf>
    <xf numFmtId="3" fontId="20" fillId="18" borderId="1" xfId="0" applyNumberFormat="1" applyFont="1" applyFill="1" applyBorder="1" applyAlignment="1">
      <alignment horizontal="center" vertical="center"/>
    </xf>
    <xf numFmtId="0" fontId="20" fillId="0" borderId="0" xfId="0" applyFont="1" applyFill="1" applyAlignment="1">
      <alignment horizontal="center"/>
    </xf>
    <xf numFmtId="0" fontId="20" fillId="10" borderId="0" xfId="0" applyFont="1" applyFill="1" applyAlignment="1">
      <alignment horizontal="center" wrapText="1"/>
    </xf>
    <xf numFmtId="0" fontId="20" fillId="10" borderId="0" xfId="0" applyFont="1" applyFill="1" applyAlignment="1">
      <alignment horizontal="center"/>
    </xf>
    <xf numFmtId="0" fontId="20" fillId="10" borderId="0" xfId="0" applyFont="1" applyFill="1"/>
    <xf numFmtId="9" fontId="20" fillId="10" borderId="0" xfId="2" applyFont="1" applyFill="1"/>
    <xf numFmtId="0" fontId="20" fillId="10" borderId="0" xfId="0" applyFont="1" applyFill="1" applyAlignment="1">
      <alignment horizontal="center" vertical="center" wrapText="1"/>
    </xf>
    <xf numFmtId="9" fontId="20" fillId="10" borderId="0" xfId="2" applyFont="1" applyFill="1" applyAlignment="1">
      <alignment horizontal="center" vertical="center" wrapText="1"/>
    </xf>
    <xf numFmtId="2" fontId="20" fillId="10" borderId="0" xfId="0" applyNumberFormat="1" applyFont="1" applyFill="1" applyAlignment="1">
      <alignment horizontal="center" vertical="center" wrapText="1"/>
    </xf>
    <xf numFmtId="176" fontId="18" fillId="10" borderId="0" xfId="0" applyNumberFormat="1" applyFont="1" applyFill="1"/>
    <xf numFmtId="0" fontId="20" fillId="0" borderId="0" xfId="0" applyFont="1" applyFill="1" applyAlignment="1">
      <alignment horizontal="center" vertical="center" textRotation="90" wrapText="1"/>
    </xf>
    <xf numFmtId="0" fontId="20" fillId="0" borderId="0" xfId="0" applyFont="1" applyFill="1" applyAlignment="1">
      <alignment horizontal="center" wrapText="1"/>
    </xf>
    <xf numFmtId="9" fontId="20" fillId="0" borderId="0" xfId="2" applyFont="1" applyFill="1"/>
    <xf numFmtId="9" fontId="20" fillId="0" borderId="0" xfId="2" applyFont="1" applyFill="1" applyAlignment="1">
      <alignment horizontal="center" vertical="center" wrapText="1"/>
    </xf>
    <xf numFmtId="3" fontId="20" fillId="0" borderId="0" xfId="0" applyNumberFormat="1" applyFont="1" applyFill="1"/>
    <xf numFmtId="0" fontId="20" fillId="10" borderId="0" xfId="0" applyFont="1" applyFill="1" applyAlignment="1">
      <alignment horizontal="right" vertical="center" wrapText="1"/>
    </xf>
    <xf numFmtId="9" fontId="20" fillId="0" borderId="0" xfId="2" applyFont="1"/>
    <xf numFmtId="9" fontId="20" fillId="0" borderId="0" xfId="2" applyFont="1" applyAlignment="1">
      <alignment horizontal="center" vertical="center" wrapText="1"/>
    </xf>
    <xf numFmtId="0" fontId="2" fillId="0" borderId="1" xfId="0" applyFont="1" applyBorder="1"/>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textRotation="90" wrapText="1"/>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6" fontId="2" fillId="0" borderId="1" xfId="0" applyNumberFormat="1" applyFont="1" applyFill="1" applyBorder="1" applyAlignment="1">
      <alignment horizontal="center" vertical="center"/>
    </xf>
    <xf numFmtId="0" fontId="2" fillId="0" borderId="1" xfId="0" applyFont="1" applyFill="1" applyBorder="1" applyAlignment="1">
      <alignment vertical="center"/>
    </xf>
    <xf numFmtId="0" fontId="2" fillId="0" borderId="3" xfId="0" applyFont="1" applyFill="1" applyBorder="1" applyAlignment="1">
      <alignment wrapText="1"/>
    </xf>
    <xf numFmtId="16" fontId="2" fillId="0" borderId="1" xfId="0" applyNumberFormat="1" applyFont="1" applyFill="1" applyBorder="1"/>
    <xf numFmtId="0" fontId="2" fillId="0" borderId="5" xfId="0" applyFont="1" applyFill="1" applyBorder="1"/>
    <xf numFmtId="0" fontId="2" fillId="0" borderId="5" xfId="0" applyFont="1" applyFill="1" applyBorder="1" applyAlignment="1">
      <alignment wrapText="1"/>
    </xf>
    <xf numFmtId="10" fontId="4" fillId="0" borderId="1" xfId="0" applyNumberFormat="1" applyFont="1" applyFill="1" applyBorder="1" applyAlignment="1">
      <alignment horizontal="center" vertical="center" wrapText="1"/>
    </xf>
    <xf numFmtId="0" fontId="37" fillId="5" borderId="20" xfId="0" applyNumberFormat="1" applyFont="1" applyFill="1" applyBorder="1" applyAlignment="1">
      <alignment horizontal="center" vertical="center" wrapText="1"/>
    </xf>
    <xf numFmtId="0" fontId="37" fillId="5" borderId="21" xfId="0" applyNumberFormat="1" applyFont="1" applyFill="1" applyBorder="1" applyAlignment="1">
      <alignment horizontal="center" vertical="center"/>
    </xf>
    <xf numFmtId="0" fontId="37" fillId="5" borderId="6" xfId="0" applyNumberFormat="1" applyFont="1" applyFill="1" applyBorder="1" applyAlignment="1">
      <alignment horizontal="center" vertical="center"/>
    </xf>
    <xf numFmtId="0" fontId="37" fillId="5" borderId="22" xfId="0" applyNumberFormat="1" applyFont="1" applyFill="1" applyBorder="1" applyAlignment="1">
      <alignment horizontal="center" vertical="center"/>
    </xf>
    <xf numFmtId="0" fontId="37" fillId="5" borderId="22" xfId="0" applyNumberFormat="1" applyFont="1" applyFill="1" applyBorder="1" applyAlignment="1">
      <alignment horizontal="center" vertical="center" wrapText="1"/>
    </xf>
    <xf numFmtId="0" fontId="4" fillId="20" borderId="1" xfId="0" applyFont="1" applyFill="1" applyBorder="1" applyAlignment="1">
      <alignment horizontal="center" vertical="center" wrapText="1"/>
    </xf>
    <xf numFmtId="0" fontId="37" fillId="5" borderId="3" xfId="0" applyNumberFormat="1" applyFont="1" applyFill="1" applyBorder="1" applyAlignment="1">
      <alignment horizontal="center" vertical="center" wrapText="1"/>
    </xf>
    <xf numFmtId="0" fontId="37" fillId="5" borderId="1" xfId="0" applyNumberFormat="1" applyFont="1" applyFill="1" applyBorder="1" applyAlignment="1">
      <alignment horizontal="center" vertical="center" wrapText="1"/>
    </xf>
    <xf numFmtId="0" fontId="37" fillId="5" borderId="1" xfId="0" applyNumberFormat="1" applyFont="1" applyFill="1" applyBorder="1" applyAlignment="1">
      <alignment horizontal="center" vertical="center"/>
    </xf>
    <xf numFmtId="0" fontId="37" fillId="5" borderId="5" xfId="0" applyNumberFormat="1" applyFont="1" applyFill="1" applyBorder="1" applyAlignment="1">
      <alignment horizontal="center" vertical="center" wrapText="1"/>
    </xf>
    <xf numFmtId="6" fontId="37" fillId="5" borderId="23"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7" fillId="5" borderId="24" xfId="0" applyNumberFormat="1" applyFont="1" applyFill="1" applyBorder="1" applyAlignment="1">
      <alignment horizontal="center" vertical="center" wrapText="1"/>
    </xf>
    <xf numFmtId="0" fontId="37" fillId="5" borderId="25" xfId="0" applyNumberFormat="1" applyFont="1" applyFill="1" applyBorder="1" applyAlignment="1">
      <alignment horizontal="center" vertical="center"/>
    </xf>
    <xf numFmtId="0" fontId="37" fillId="5" borderId="3" xfId="0" applyNumberFormat="1" applyFont="1" applyFill="1" applyBorder="1" applyAlignment="1">
      <alignment horizontal="center" vertical="center"/>
    </xf>
    <xf numFmtId="0" fontId="37" fillId="5" borderId="25" xfId="0" applyNumberFormat="1" applyFont="1" applyFill="1" applyBorder="1" applyAlignment="1">
      <alignment horizontal="center" vertical="center" wrapText="1"/>
    </xf>
    <xf numFmtId="6" fontId="37" fillId="5" borderId="26" xfId="0" applyNumberFormat="1" applyFont="1" applyFill="1" applyBorder="1" applyAlignment="1">
      <alignment horizontal="center" vertical="center" wrapText="1"/>
    </xf>
    <xf numFmtId="0" fontId="37" fillId="5" borderId="27" xfId="0" applyNumberFormat="1" applyFont="1" applyFill="1" applyBorder="1" applyAlignment="1">
      <alignment horizontal="center" vertical="center" wrapText="1"/>
    </xf>
    <xf numFmtId="0" fontId="37" fillId="5" borderId="26" xfId="0" applyNumberFormat="1" applyFont="1" applyFill="1" applyBorder="1" applyAlignment="1">
      <alignment horizontal="center" vertical="center"/>
    </xf>
    <xf numFmtId="0" fontId="37" fillId="5" borderId="28" xfId="0" applyNumberFormat="1" applyFont="1" applyFill="1" applyBorder="1" applyAlignment="1">
      <alignment horizontal="center" vertical="center" wrapText="1"/>
    </xf>
    <xf numFmtId="0" fontId="37" fillId="5" borderId="29" xfId="0" applyNumberFormat="1" applyFont="1" applyFill="1" applyBorder="1" applyAlignment="1">
      <alignment horizontal="center" vertical="center" wrapText="1"/>
    </xf>
    <xf numFmtId="6" fontId="37" fillId="5" borderId="1" xfId="0" applyNumberFormat="1" applyFont="1" applyFill="1" applyBorder="1" applyAlignment="1">
      <alignment horizontal="center" vertical="center" wrapText="1"/>
    </xf>
    <xf numFmtId="0" fontId="37" fillId="5" borderId="30" xfId="0" applyNumberFormat="1" applyFont="1" applyFill="1" applyBorder="1" applyAlignment="1">
      <alignment horizontal="center" vertical="center" wrapText="1"/>
    </xf>
    <xf numFmtId="0" fontId="37" fillId="5" borderId="31" xfId="0" applyNumberFormat="1" applyFont="1" applyFill="1" applyBorder="1" applyAlignment="1">
      <alignment horizontal="center" vertical="center" wrapText="1"/>
    </xf>
    <xf numFmtId="0" fontId="37" fillId="5" borderId="2" xfId="0" applyNumberFormat="1" applyFont="1" applyFill="1" applyBorder="1" applyAlignment="1">
      <alignment horizontal="center" vertical="center"/>
    </xf>
    <xf numFmtId="0" fontId="37" fillId="5" borderId="2" xfId="0" applyNumberFormat="1" applyFont="1" applyFill="1" applyBorder="1" applyAlignment="1">
      <alignment horizontal="center" vertical="center" wrapText="1"/>
    </xf>
    <xf numFmtId="0" fontId="37" fillId="5" borderId="32" xfId="0" applyNumberFormat="1" applyFont="1" applyFill="1" applyBorder="1" applyAlignment="1">
      <alignment horizontal="center" vertical="center" wrapText="1"/>
    </xf>
    <xf numFmtId="0" fontId="37" fillId="5" borderId="33" xfId="0" applyNumberFormat="1" applyFont="1" applyFill="1" applyBorder="1" applyAlignment="1">
      <alignment horizontal="center" vertical="center"/>
    </xf>
    <xf numFmtId="0" fontId="37" fillId="5" borderId="34" xfId="0" applyNumberFormat="1" applyFont="1" applyFill="1" applyBorder="1" applyAlignment="1">
      <alignment horizontal="center" vertical="center" wrapText="1"/>
    </xf>
    <xf numFmtId="0" fontId="37" fillId="5" borderId="35" xfId="0" applyNumberFormat="1" applyFont="1" applyFill="1" applyBorder="1" applyAlignment="1">
      <alignment horizontal="center" vertical="center" wrapText="1"/>
    </xf>
    <xf numFmtId="6" fontId="37" fillId="5" borderId="33" xfId="0" applyNumberFormat="1" applyFont="1" applyFill="1" applyBorder="1" applyAlignment="1">
      <alignment horizontal="center" vertical="center" wrapText="1"/>
    </xf>
    <xf numFmtId="0" fontId="37" fillId="5" borderId="26" xfId="0" applyNumberFormat="1" applyFont="1" applyFill="1" applyBorder="1" applyAlignment="1">
      <alignment horizontal="center" vertical="center" wrapText="1"/>
    </xf>
    <xf numFmtId="14" fontId="2" fillId="0" borderId="1" xfId="0" applyNumberFormat="1" applyFont="1" applyFill="1" applyBorder="1"/>
    <xf numFmtId="0" fontId="2" fillId="0" borderId="0" xfId="0" applyFont="1"/>
    <xf numFmtId="0" fontId="2" fillId="0" borderId="0" xfId="0" applyFont="1" applyBorder="1" applyAlignment="1">
      <alignment horizontal="center" vertical="center" wrapText="1"/>
    </xf>
    <xf numFmtId="0" fontId="2" fillId="0" borderId="0" xfId="0" applyFont="1" applyAlignment="1">
      <alignment horizontal="center"/>
    </xf>
    <xf numFmtId="0" fontId="2" fillId="0" borderId="1" xfId="0" applyFont="1" applyFill="1" applyBorder="1" applyAlignment="1">
      <alignment horizontal="center" vertical="center" textRotation="90" wrapText="1"/>
    </xf>
    <xf numFmtId="0" fontId="2" fillId="0" borderId="6" xfId="0" applyFont="1" applyFill="1" applyBorder="1" applyAlignment="1">
      <alignment horizontal="center" vertical="center" textRotation="90" wrapText="1"/>
    </xf>
    <xf numFmtId="0" fontId="2" fillId="0" borderId="7" xfId="0" applyFont="1" applyFill="1" applyBorder="1" applyAlignment="1">
      <alignment horizontal="center" vertical="center" textRotation="90" wrapText="1"/>
    </xf>
    <xf numFmtId="0" fontId="2" fillId="0" borderId="0" xfId="0" applyFont="1" applyFill="1"/>
    <xf numFmtId="0" fontId="2" fillId="0" borderId="0" xfId="0" applyFont="1" applyFill="1" applyAlignment="1">
      <alignment horizontal="center"/>
    </xf>
    <xf numFmtId="0" fontId="2" fillId="0" borderId="1" xfId="0" applyFont="1" applyFill="1" applyBorder="1"/>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xf>
    <xf numFmtId="166" fontId="2" fillId="0" borderId="1" xfId="1" applyNumberFormat="1" applyFont="1" applyFill="1" applyBorder="1" applyAlignment="1">
      <alignment horizontal="center" vertical="center" wrapText="1"/>
    </xf>
    <xf numFmtId="166" fontId="2" fillId="0" borderId="1" xfId="0" applyNumberFormat="1" applyFont="1" applyFill="1" applyBorder="1"/>
    <xf numFmtId="166" fontId="5" fillId="0" borderId="1" xfId="1" applyNumberFormat="1" applyFont="1" applyFill="1" applyBorder="1" applyAlignment="1">
      <alignment vertical="center" wrapText="1"/>
    </xf>
    <xf numFmtId="0" fontId="2" fillId="0" borderId="1" xfId="0" applyFont="1" applyFill="1" applyBorder="1" applyAlignment="1">
      <alignment horizontal="center"/>
    </xf>
    <xf numFmtId="0" fontId="2" fillId="0" borderId="1" xfId="0" applyFont="1" applyFill="1" applyBorder="1" applyAlignment="1"/>
    <xf numFmtId="168" fontId="2" fillId="0" borderId="1" xfId="1" applyNumberFormat="1" applyFont="1" applyFill="1" applyBorder="1"/>
    <xf numFmtId="166" fontId="3" fillId="0" borderId="1" xfId="1" applyNumberFormat="1"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xf numFmtId="0" fontId="3" fillId="0" borderId="7" xfId="0" applyFont="1" applyFill="1" applyBorder="1" applyAlignment="1">
      <alignment horizontal="center" vertical="center" wrapText="1"/>
    </xf>
    <xf numFmtId="3" fontId="38" fillId="0" borderId="1" xfId="0" applyNumberFormat="1" applyFont="1" applyFill="1" applyBorder="1" applyAlignment="1">
      <alignment horizontal="center" vertical="center" wrapText="1"/>
    </xf>
    <xf numFmtId="0" fontId="2" fillId="0" borderId="0" xfId="0" applyFont="1"/>
    <xf numFmtId="0" fontId="2" fillId="0" borderId="0" xfId="0" applyFont="1" applyBorder="1" applyAlignment="1">
      <alignment horizontal="center" vertical="center" wrapText="1"/>
    </xf>
    <xf numFmtId="0" fontId="2" fillId="0" borderId="0" xfId="0" applyFont="1" applyAlignment="1">
      <alignment horizontal="center"/>
    </xf>
    <xf numFmtId="0" fontId="2" fillId="0" borderId="1" xfId="0" applyFont="1" applyFill="1" applyBorder="1" applyAlignment="1">
      <alignment horizontal="center" vertical="center" textRotation="90" wrapText="1"/>
    </xf>
    <xf numFmtId="0" fontId="2" fillId="0" borderId="6" xfId="0" applyFont="1" applyFill="1" applyBorder="1" applyAlignment="1">
      <alignment horizontal="center" vertical="center" textRotation="90" wrapText="1"/>
    </xf>
    <xf numFmtId="0" fontId="2" fillId="0" borderId="0" xfId="0" applyFont="1" applyFill="1"/>
    <xf numFmtId="0" fontId="2" fillId="0" borderId="0" xfId="0" applyFont="1" applyFill="1" applyAlignment="1">
      <alignment horizontal="center"/>
    </xf>
    <xf numFmtId="0" fontId="3" fillId="0" borderId="1" xfId="0" applyFont="1" applyFill="1" applyBorder="1" applyAlignment="1">
      <alignment horizontal="center" vertical="center" wrapText="1"/>
    </xf>
    <xf numFmtId="0" fontId="3" fillId="0" borderId="1" xfId="0" applyFont="1" applyFill="1" applyBorder="1"/>
    <xf numFmtId="0" fontId="3" fillId="0" borderId="1" xfId="0" applyFont="1" applyFill="1" applyBorder="1" applyAlignment="1">
      <alignment horizontal="center" vertical="center" textRotation="90"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textRotation="90" wrapText="1"/>
    </xf>
    <xf numFmtId="0" fontId="2" fillId="0" borderId="1" xfId="0" applyFont="1" applyFill="1" applyBorder="1" applyAlignment="1">
      <alignment horizontal="center"/>
    </xf>
    <xf numFmtId="0" fontId="3" fillId="0" borderId="0" xfId="0" applyFont="1" applyBorder="1" applyAlignment="1">
      <alignment horizontal="center" vertical="center" textRotation="90" wrapText="1"/>
    </xf>
    <xf numFmtId="9" fontId="3" fillId="0" borderId="0" xfId="2" applyFont="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Alignment="1">
      <alignment horizontal="center" vertical="center" wrapText="1"/>
    </xf>
    <xf numFmtId="0" fontId="3" fillId="0" borderId="0" xfId="0" applyFont="1"/>
    <xf numFmtId="0" fontId="40" fillId="0" borderId="0" xfId="0" applyFont="1" applyBorder="1" applyAlignment="1">
      <alignment horizontal="left" vertical="center"/>
    </xf>
    <xf numFmtId="0" fontId="40"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Fill="1" applyBorder="1"/>
    <xf numFmtId="0" fontId="3" fillId="0" borderId="0" xfId="0" applyFont="1" applyFill="1" applyBorder="1" applyAlignment="1">
      <alignment horizontal="center"/>
    </xf>
    <xf numFmtId="0" fontId="3" fillId="0" borderId="0" xfId="0" applyFont="1" applyFill="1" applyAlignment="1">
      <alignment horizontal="center"/>
    </xf>
    <xf numFmtId="0" fontId="3" fillId="0" borderId="0" xfId="0" applyFont="1" applyFill="1" applyAlignment="1">
      <alignment horizontal="center" vertical="center" textRotation="90" wrapText="1"/>
    </xf>
    <xf numFmtId="0" fontId="3" fillId="0" borderId="0" xfId="0" applyFont="1" applyFill="1" applyAlignment="1">
      <alignment horizont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textRotation="90" wrapText="1"/>
    </xf>
    <xf numFmtId="9" fontId="8" fillId="2" borderId="1" xfId="2" applyFont="1" applyFill="1" applyBorder="1" applyAlignment="1">
      <alignment horizontal="center" vertical="center" wrapText="1"/>
    </xf>
    <xf numFmtId="0" fontId="8" fillId="0" borderId="1" xfId="0" applyFont="1" applyBorder="1" applyAlignment="1">
      <alignment horizontal="center" vertical="center" wrapText="1"/>
    </xf>
    <xf numFmtId="3" fontId="8" fillId="0" borderId="1" xfId="0" applyNumberFormat="1" applyFont="1" applyBorder="1" applyAlignment="1">
      <alignment horizontal="center" vertical="center" wrapText="1"/>
    </xf>
    <xf numFmtId="0" fontId="8" fillId="2" borderId="6" xfId="0" applyFont="1" applyFill="1" applyBorder="1" applyAlignment="1">
      <alignment horizontal="center" vertical="center" wrapText="1"/>
    </xf>
    <xf numFmtId="0" fontId="8" fillId="0" borderId="0" xfId="0" applyFont="1" applyFill="1" applyAlignment="1">
      <alignment wrapText="1"/>
    </xf>
    <xf numFmtId="0" fontId="8" fillId="0" borderId="0" xfId="0" applyFont="1" applyFill="1"/>
    <xf numFmtId="9" fontId="3" fillId="0" borderId="6" xfId="2"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xf>
    <xf numFmtId="17" fontId="3" fillId="0" borderId="6" xfId="0" applyNumberFormat="1" applyFont="1" applyFill="1" applyBorder="1" applyAlignment="1">
      <alignment horizontal="center" vertical="center"/>
    </xf>
    <xf numFmtId="0" fontId="3" fillId="0" borderId="6" xfId="0" applyFont="1" applyFill="1" applyBorder="1" applyAlignment="1">
      <alignment horizontal="center" vertical="center"/>
    </xf>
    <xf numFmtId="9" fontId="3" fillId="0" borderId="7" xfId="2" applyFont="1" applyFill="1" applyBorder="1" applyAlignment="1">
      <alignment horizontal="center" vertical="center" wrapText="1"/>
    </xf>
    <xf numFmtId="17" fontId="3" fillId="0" borderId="7" xfId="0" applyNumberFormat="1" applyFont="1" applyFill="1" applyBorder="1" applyAlignment="1">
      <alignment horizontal="center" vertical="center"/>
    </xf>
    <xf numFmtId="9" fontId="3" fillId="0" borderId="2" xfId="2" applyFont="1" applyFill="1" applyBorder="1" applyAlignment="1">
      <alignment horizontal="center" vertical="center" wrapText="1"/>
    </xf>
    <xf numFmtId="17" fontId="3" fillId="0" borderId="2"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0" xfId="0" applyFont="1" applyFill="1" applyAlignment="1">
      <alignment wrapText="1"/>
    </xf>
    <xf numFmtId="9" fontId="3" fillId="0" borderId="0" xfId="2" applyFont="1" applyFill="1"/>
    <xf numFmtId="9" fontId="3" fillId="0" borderId="0" xfId="2" applyFont="1" applyFill="1" applyAlignment="1">
      <alignment horizontal="center" vertical="center" wrapText="1"/>
    </xf>
    <xf numFmtId="2" fontId="3" fillId="0" borderId="0" xfId="0" applyNumberFormat="1" applyFont="1" applyFill="1" applyAlignment="1">
      <alignment horizontal="center" vertical="center" wrapText="1"/>
    </xf>
    <xf numFmtId="0" fontId="3" fillId="0" borderId="0" xfId="0" applyFont="1" applyFill="1"/>
    <xf numFmtId="0" fontId="3" fillId="0" borderId="0" xfId="0" applyFont="1" applyAlignment="1">
      <alignment horizontal="center"/>
    </xf>
    <xf numFmtId="0" fontId="3" fillId="0" borderId="0" xfId="0" applyFont="1" applyAlignment="1">
      <alignment horizontal="center" vertical="center" textRotation="90" wrapText="1"/>
    </xf>
    <xf numFmtId="0" fontId="3" fillId="0" borderId="0" xfId="0" applyFont="1" applyAlignment="1">
      <alignment horizontal="center" wrapText="1"/>
    </xf>
    <xf numFmtId="9" fontId="3" fillId="0" borderId="0" xfId="2" applyFont="1"/>
    <xf numFmtId="9" fontId="3" fillId="0" borderId="0" xfId="2" applyFont="1" applyAlignment="1">
      <alignment horizontal="center" vertical="center" wrapText="1"/>
    </xf>
    <xf numFmtId="0" fontId="40" fillId="0" borderId="0" xfId="0" applyFont="1" applyBorder="1" applyAlignment="1">
      <alignment horizontal="left" vertical="top" wrapText="1"/>
    </xf>
    <xf numFmtId="0" fontId="2" fillId="0" borderId="1" xfId="0" applyFont="1" applyFill="1" applyBorder="1" applyAlignment="1">
      <alignment horizontal="center" vertical="center" textRotation="90"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textRotation="90" wrapText="1"/>
    </xf>
    <xf numFmtId="0" fontId="2" fillId="0" borderId="0" xfId="0" applyFont="1" applyAlignment="1">
      <alignment horizontal="center"/>
    </xf>
    <xf numFmtId="0" fontId="2" fillId="0" borderId="0" xfId="0" applyFont="1"/>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2" fillId="0" borderId="0" xfId="0" applyFont="1" applyBorder="1" applyAlignment="1">
      <alignment horizontal="center" vertical="center" wrapText="1"/>
    </xf>
    <xf numFmtId="0" fontId="8" fillId="2" borderId="3" xfId="0" applyFont="1" applyFill="1" applyBorder="1" applyAlignment="1">
      <alignment horizontal="center" wrapText="1"/>
    </xf>
    <xf numFmtId="0" fontId="8" fillId="2" borderId="4" xfId="0" applyFont="1" applyFill="1" applyBorder="1" applyAlignment="1">
      <alignment horizontal="center" wrapText="1"/>
    </xf>
    <xf numFmtId="0" fontId="8" fillId="2" borderId="5" xfId="0" applyFont="1" applyFill="1" applyBorder="1" applyAlignment="1">
      <alignment horizontal="center" wrapText="1"/>
    </xf>
    <xf numFmtId="0" fontId="2" fillId="2" borderId="1" xfId="0" applyFont="1" applyFill="1" applyBorder="1" applyAlignment="1">
      <alignment horizontal="center"/>
    </xf>
    <xf numFmtId="0" fontId="2" fillId="0" borderId="6" xfId="0" applyFont="1" applyFill="1" applyBorder="1" applyAlignment="1">
      <alignment horizontal="center" vertical="center" textRotation="90" wrapText="1"/>
    </xf>
    <xf numFmtId="0" fontId="2" fillId="0" borderId="2" xfId="0" applyFont="1" applyFill="1" applyBorder="1" applyAlignment="1">
      <alignment horizontal="center" vertical="center" textRotation="90" wrapText="1"/>
    </xf>
    <xf numFmtId="0" fontId="2" fillId="0" borderId="0" xfId="0" applyFont="1" applyFill="1" applyAlignment="1">
      <alignment horizontal="center"/>
    </xf>
    <xf numFmtId="0" fontId="2" fillId="0" borderId="0" xfId="0" applyFont="1" applyFill="1"/>
    <xf numFmtId="169" fontId="2" fillId="3" borderId="6" xfId="3" applyNumberFormat="1" applyFont="1" applyFill="1" applyBorder="1" applyAlignment="1">
      <alignment horizontal="center" vertical="center"/>
    </xf>
    <xf numFmtId="169" fontId="2" fillId="3" borderId="7" xfId="3" applyNumberFormat="1"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3" fontId="2" fillId="3" borderId="6" xfId="0" applyNumberFormat="1" applyFont="1" applyFill="1" applyBorder="1" applyAlignment="1">
      <alignment horizontal="center" vertical="center" wrapText="1"/>
    </xf>
    <xf numFmtId="3" fontId="2" fillId="3" borderId="2" xfId="0" applyNumberFormat="1" applyFont="1" applyFill="1" applyBorder="1" applyAlignment="1">
      <alignment horizontal="center" vertical="center" wrapText="1"/>
    </xf>
    <xf numFmtId="0" fontId="2" fillId="0" borderId="7" xfId="0" applyFont="1" applyFill="1" applyBorder="1" applyAlignment="1">
      <alignment horizontal="center" vertical="center" textRotation="90" wrapText="1"/>
    </xf>
    <xf numFmtId="0" fontId="2" fillId="3"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169" fontId="2" fillId="3" borderId="6" xfId="0" applyNumberFormat="1" applyFont="1" applyFill="1" applyBorder="1" applyAlignment="1">
      <alignment horizontal="center" vertical="center"/>
    </xf>
    <xf numFmtId="169" fontId="2" fillId="3" borderId="7" xfId="0" applyNumberFormat="1"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3" fontId="2" fillId="0" borderId="6" xfId="0" applyNumberFormat="1" applyFont="1" applyFill="1" applyBorder="1" applyAlignment="1">
      <alignment horizontal="center" vertical="center"/>
    </xf>
    <xf numFmtId="3" fontId="2" fillId="0" borderId="7" xfId="0" applyNumberFormat="1" applyFont="1" applyFill="1" applyBorder="1" applyAlignment="1">
      <alignment horizontal="center" vertical="center"/>
    </xf>
    <xf numFmtId="3" fontId="2" fillId="0" borderId="2" xfId="0" applyNumberFormat="1" applyFont="1" applyFill="1" applyBorder="1" applyAlignment="1">
      <alignment horizontal="center" vertical="center"/>
    </xf>
    <xf numFmtId="9" fontId="2" fillId="0" borderId="6" xfId="2" applyFont="1" applyFill="1" applyBorder="1" applyAlignment="1">
      <alignment horizontal="center" vertical="center" wrapText="1"/>
    </xf>
    <xf numFmtId="9" fontId="2" fillId="0" borderId="7" xfId="2" applyFont="1" applyFill="1" applyBorder="1" applyAlignment="1">
      <alignment horizontal="center" vertical="center" wrapText="1"/>
    </xf>
    <xf numFmtId="9" fontId="2" fillId="0" borderId="2" xfId="2" applyFont="1" applyFill="1" applyBorder="1" applyAlignment="1">
      <alignment horizontal="center" vertical="center" wrapText="1"/>
    </xf>
    <xf numFmtId="0" fontId="11" fillId="0" borderId="6" xfId="0" applyFont="1" applyFill="1"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10" fillId="0" borderId="6" xfId="0" applyFont="1" applyFill="1" applyBorder="1" applyAlignment="1">
      <alignment horizontal="center" vertical="center" wrapText="1"/>
    </xf>
    <xf numFmtId="0" fontId="10" fillId="0" borderId="2" xfId="0" applyFont="1" applyFill="1" applyBorder="1" applyAlignment="1">
      <alignment horizontal="center" vertical="center" wrapText="1"/>
    </xf>
    <xf numFmtId="3" fontId="3" fillId="0" borderId="6"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1" fontId="2" fillId="0" borderId="6" xfId="0" applyNumberFormat="1" applyFont="1" applyFill="1" applyBorder="1" applyAlignment="1">
      <alignment horizontal="center" vertical="center"/>
    </xf>
    <xf numFmtId="1" fontId="2" fillId="0" borderId="7" xfId="0" applyNumberFormat="1" applyFont="1" applyFill="1" applyBorder="1" applyAlignment="1">
      <alignment horizontal="center" vertical="center"/>
    </xf>
    <xf numFmtId="1" fontId="2" fillId="0" borderId="2" xfId="0" applyNumberFormat="1" applyFont="1" applyFill="1" applyBorder="1" applyAlignment="1">
      <alignment horizontal="center" vertical="center"/>
    </xf>
    <xf numFmtId="165" fontId="2" fillId="0" borderId="6" xfId="0" applyNumberFormat="1" applyFont="1" applyFill="1" applyBorder="1" applyAlignment="1">
      <alignment horizontal="center" vertical="center" wrapText="1"/>
    </xf>
    <xf numFmtId="165" fontId="2" fillId="0" borderId="7" xfId="0" applyNumberFormat="1" applyFont="1" applyFill="1" applyBorder="1" applyAlignment="1">
      <alignment horizontal="center" vertical="center" wrapText="1"/>
    </xf>
    <xf numFmtId="165" fontId="2" fillId="0" borderId="2" xfId="0" applyNumberFormat="1" applyFont="1" applyFill="1" applyBorder="1" applyAlignment="1">
      <alignment horizontal="center" vertical="center" wrapText="1"/>
    </xf>
    <xf numFmtId="1" fontId="2" fillId="0" borderId="6" xfId="2" applyNumberFormat="1" applyFont="1" applyFill="1" applyBorder="1" applyAlignment="1">
      <alignment horizontal="center" vertical="center" wrapText="1"/>
    </xf>
    <xf numFmtId="1" fontId="2" fillId="0" borderId="7" xfId="2" applyNumberFormat="1" applyFont="1" applyFill="1" applyBorder="1" applyAlignment="1">
      <alignment horizontal="center" vertical="center" wrapText="1"/>
    </xf>
    <xf numFmtId="1" fontId="2" fillId="0" borderId="2" xfId="2" applyNumberFormat="1" applyFont="1" applyFill="1" applyBorder="1" applyAlignment="1">
      <alignment horizontal="center" vertical="center" wrapText="1"/>
    </xf>
    <xf numFmtId="0" fontId="0" fillId="0" borderId="7" xfId="0" applyBorder="1" applyAlignment="1">
      <alignment horizontal="center" vertical="center" textRotation="90" wrapText="1"/>
    </xf>
    <xf numFmtId="0" fontId="0" fillId="0" borderId="2" xfId="0" applyBorder="1" applyAlignment="1">
      <alignment horizontal="center" vertical="center" textRotation="90" wrapText="1"/>
    </xf>
    <xf numFmtId="9" fontId="2" fillId="0" borderId="6" xfId="0" applyNumberFormat="1" applyFont="1" applyFill="1" applyBorder="1" applyAlignment="1">
      <alignment horizontal="center" vertical="center" wrapText="1"/>
    </xf>
    <xf numFmtId="0" fontId="2" fillId="0" borderId="6" xfId="0" applyFont="1" applyFill="1" applyBorder="1" applyAlignment="1">
      <alignment horizontal="center"/>
    </xf>
    <xf numFmtId="0" fontId="0" fillId="0" borderId="7" xfId="0" applyBorder="1" applyAlignment="1">
      <alignment horizontal="center"/>
    </xf>
    <xf numFmtId="0" fontId="0" fillId="0" borderId="2" xfId="0" applyBorder="1" applyAlignment="1">
      <alignment horizontal="center"/>
    </xf>
    <xf numFmtId="9" fontId="2" fillId="0" borderId="10" xfId="2" applyFont="1" applyFill="1" applyBorder="1" applyAlignment="1">
      <alignment horizontal="center" vertical="center" wrapText="1"/>
    </xf>
    <xf numFmtId="9" fontId="2" fillId="0" borderId="0" xfId="2" applyFont="1" applyFill="1" applyBorder="1" applyAlignment="1">
      <alignment horizontal="center" vertical="center" wrapText="1"/>
    </xf>
    <xf numFmtId="3" fontId="2" fillId="0" borderId="0" xfId="2" applyNumberFormat="1" applyFont="1" applyFill="1" applyBorder="1" applyAlignment="1">
      <alignment horizontal="center" vertical="center" wrapText="1"/>
    </xf>
    <xf numFmtId="0" fontId="0" fillId="0" borderId="7" xfId="0" applyBorder="1" applyAlignment="1"/>
    <xf numFmtId="0" fontId="0" fillId="0" borderId="2" xfId="0" applyBorder="1" applyAlignment="1"/>
    <xf numFmtId="0" fontId="0" fillId="0" borderId="7" xfId="0" applyBorder="1" applyAlignment="1">
      <alignment horizontal="center" vertical="center"/>
    </xf>
    <xf numFmtId="0" fontId="0" fillId="0" borderId="2" xfId="0" applyBorder="1" applyAlignment="1">
      <alignment horizontal="center" vertical="center"/>
    </xf>
    <xf numFmtId="0" fontId="10" fillId="0" borderId="8"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1" xfId="0" applyFont="1" applyFill="1" applyBorder="1" applyAlignment="1">
      <alignment horizontal="center" vertical="center" wrapText="1"/>
    </xf>
    <xf numFmtId="9" fontId="2" fillId="0" borderId="6" xfId="2" applyNumberFormat="1" applyFont="1" applyFill="1" applyBorder="1" applyAlignment="1">
      <alignment horizontal="center" vertical="center" wrapText="1"/>
    </xf>
    <xf numFmtId="9" fontId="2" fillId="0" borderId="7" xfId="2" applyNumberFormat="1" applyFont="1" applyFill="1" applyBorder="1" applyAlignment="1">
      <alignment horizontal="center" vertical="center" wrapText="1"/>
    </xf>
    <xf numFmtId="9" fontId="2" fillId="0" borderId="2" xfId="2" applyNumberFormat="1" applyFont="1" applyFill="1" applyBorder="1" applyAlignment="1">
      <alignment horizontal="center" vertical="center" wrapText="1"/>
    </xf>
    <xf numFmtId="0" fontId="2" fillId="0" borderId="8" xfId="0" applyFont="1" applyFill="1" applyBorder="1" applyAlignment="1">
      <alignment horizontal="center" vertical="center" textRotation="90" wrapText="1"/>
    </xf>
    <xf numFmtId="0" fontId="2" fillId="0" borderId="10" xfId="0" applyFont="1" applyFill="1" applyBorder="1" applyAlignment="1">
      <alignment horizontal="center" vertical="center" textRotation="90" wrapText="1"/>
    </xf>
    <xf numFmtId="0" fontId="0" fillId="0" borderId="10" xfId="0" applyBorder="1" applyAlignment="1">
      <alignment horizontal="center" vertical="center" textRotation="90" wrapText="1"/>
    </xf>
    <xf numFmtId="0" fontId="0" fillId="0" borderId="11" xfId="0" applyBorder="1" applyAlignment="1">
      <alignment horizontal="center" vertical="center" textRotation="90" wrapText="1"/>
    </xf>
    <xf numFmtId="173" fontId="2" fillId="0" borderId="6" xfId="2" applyNumberFormat="1" applyFont="1" applyFill="1" applyBorder="1" applyAlignment="1">
      <alignment horizontal="center" vertical="center" wrapText="1"/>
    </xf>
    <xf numFmtId="173" fontId="2" fillId="0" borderId="7" xfId="2" applyNumberFormat="1" applyFont="1" applyFill="1" applyBorder="1" applyAlignment="1">
      <alignment horizontal="center" vertical="center" wrapText="1"/>
    </xf>
    <xf numFmtId="173" fontId="2" fillId="0" borderId="2" xfId="2" applyNumberFormat="1"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0" fillId="0" borderId="7" xfId="0" applyFill="1" applyBorder="1" applyAlignment="1">
      <alignment horizontal="center" vertical="center" wrapText="1"/>
    </xf>
    <xf numFmtId="9" fontId="2" fillId="0" borderId="6" xfId="0" applyNumberFormat="1" applyFont="1" applyFill="1" applyBorder="1" applyAlignment="1">
      <alignment horizontal="center" vertical="center"/>
    </xf>
    <xf numFmtId="9" fontId="2" fillId="0" borderId="7" xfId="0" applyNumberFormat="1" applyFont="1" applyFill="1" applyBorder="1" applyAlignment="1">
      <alignment horizontal="center" vertical="center"/>
    </xf>
    <xf numFmtId="9" fontId="2" fillId="0" borderId="2" xfId="0" applyNumberFormat="1" applyFont="1" applyFill="1" applyBorder="1" applyAlignment="1">
      <alignment horizontal="center" vertical="center"/>
    </xf>
    <xf numFmtId="0" fontId="2" fillId="0" borderId="6" xfId="0" applyFont="1" applyFill="1" applyBorder="1" applyAlignment="1">
      <alignment horizontal="center" vertical="center"/>
    </xf>
    <xf numFmtId="0" fontId="10" fillId="0" borderId="7" xfId="0" applyFont="1" applyFill="1" applyBorder="1" applyAlignment="1">
      <alignment horizontal="center" vertical="center" wrapText="1"/>
    </xf>
    <xf numFmtId="17" fontId="10" fillId="0" borderId="6" xfId="0" applyNumberFormat="1" applyFont="1" applyFill="1" applyBorder="1" applyAlignment="1">
      <alignment horizontal="center" vertical="center" wrapText="1"/>
    </xf>
    <xf numFmtId="0" fontId="11" fillId="0" borderId="11" xfId="0" applyFont="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xf numFmtId="0" fontId="0" fillId="0" borderId="14" xfId="0" applyBorder="1" applyAlignment="1"/>
    <xf numFmtId="17" fontId="2" fillId="0" borderId="6" xfId="0" applyNumberFormat="1" applyFont="1" applyFill="1" applyBorder="1" applyAlignment="1">
      <alignment horizontal="center" vertical="center"/>
    </xf>
    <xf numFmtId="9" fontId="2" fillId="0" borderId="7" xfId="0" applyNumberFormat="1" applyFont="1" applyFill="1" applyBorder="1" applyAlignment="1">
      <alignment horizontal="center" vertical="center" wrapText="1"/>
    </xf>
    <xf numFmtId="0" fontId="0" fillId="0" borderId="2" xfId="0" applyFill="1" applyBorder="1" applyAlignment="1">
      <alignment horizontal="center" vertical="center"/>
    </xf>
    <xf numFmtId="0" fontId="2" fillId="0" borderId="7" xfId="0" applyFont="1" applyFill="1" applyBorder="1" applyAlignment="1">
      <alignment horizontal="center"/>
    </xf>
    <xf numFmtId="172" fontId="3" fillId="0" borderId="6" xfId="0" applyNumberFormat="1" applyFont="1" applyFill="1" applyBorder="1" applyAlignment="1">
      <alignment horizontal="center" vertical="center" wrapText="1"/>
    </xf>
    <xf numFmtId="0" fontId="2" fillId="0" borderId="9" xfId="0" applyFont="1" applyFill="1" applyBorder="1" applyAlignment="1">
      <alignment horizontal="center" vertical="center" textRotation="90" wrapText="1"/>
    </xf>
    <xf numFmtId="0" fontId="0" fillId="0" borderId="0" xfId="0" applyBorder="1" applyAlignment="1">
      <alignment horizontal="center" vertical="center" textRotation="90" wrapText="1"/>
    </xf>
    <xf numFmtId="0" fontId="0" fillId="0" borderId="15" xfId="0" applyBorder="1" applyAlignment="1">
      <alignment horizontal="center" vertical="center" textRotation="90" wrapText="1"/>
    </xf>
    <xf numFmtId="0" fontId="3" fillId="0" borderId="0" xfId="0" applyFont="1"/>
    <xf numFmtId="0" fontId="40" fillId="0" borderId="0" xfId="0" applyFont="1" applyBorder="1" applyAlignment="1">
      <alignment horizontal="center" vertical="top" wrapText="1"/>
    </xf>
    <xf numFmtId="0" fontId="3" fillId="0" borderId="0" xfId="0" applyFont="1" applyAlignment="1">
      <alignment horizontal="center"/>
    </xf>
    <xf numFmtId="0" fontId="3" fillId="0" borderId="0" xfId="0" applyFont="1" applyFill="1"/>
    <xf numFmtId="0" fontId="3" fillId="0" borderId="0" xfId="0" applyFont="1" applyFill="1" applyAlignment="1">
      <alignment horizontal="center"/>
    </xf>
    <xf numFmtId="17" fontId="3" fillId="0" borderId="6" xfId="0" applyNumberFormat="1" applyFont="1" applyFill="1" applyBorder="1" applyAlignment="1">
      <alignment horizontal="center" vertical="center"/>
    </xf>
    <xf numFmtId="0" fontId="41" fillId="0" borderId="7" xfId="0" applyFont="1" applyBorder="1" applyAlignment="1">
      <alignment horizontal="center" vertical="center"/>
    </xf>
    <xf numFmtId="0" fontId="41" fillId="0" borderId="2" xfId="0" applyFont="1" applyBorder="1" applyAlignment="1">
      <alignment horizontal="center" vertical="center"/>
    </xf>
    <xf numFmtId="0" fontId="3" fillId="0" borderId="6" xfId="0" applyFont="1" applyFill="1" applyBorder="1" applyAlignment="1">
      <alignment horizontal="center" vertical="center" wrapText="1"/>
    </xf>
    <xf numFmtId="0" fontId="41" fillId="0" borderId="7" xfId="0" applyFont="1" applyBorder="1" applyAlignment="1"/>
    <xf numFmtId="0" fontId="41" fillId="0" borderId="2" xfId="0" applyFont="1" applyBorder="1" applyAlignment="1"/>
    <xf numFmtId="175" fontId="3" fillId="0" borderId="6" xfId="8" applyNumberFormat="1" applyFont="1" applyFill="1" applyBorder="1" applyAlignment="1">
      <alignment horizontal="center" vertical="center" wrapText="1"/>
    </xf>
    <xf numFmtId="175" fontId="41" fillId="0" borderId="7" xfId="8" applyNumberFormat="1" applyFont="1" applyBorder="1" applyAlignment="1"/>
    <xf numFmtId="175" fontId="41" fillId="0" borderId="2" xfId="8" applyNumberFormat="1" applyFont="1" applyBorder="1" applyAlignment="1"/>
    <xf numFmtId="3" fontId="3" fillId="0" borderId="6" xfId="0" applyNumberFormat="1" applyFont="1" applyFill="1" applyBorder="1" applyAlignment="1">
      <alignment horizontal="center" vertical="center"/>
    </xf>
    <xf numFmtId="3" fontId="3" fillId="0" borderId="7"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9" fontId="3" fillId="0" borderId="6" xfId="2" applyFont="1" applyFill="1" applyBorder="1" applyAlignment="1">
      <alignment horizontal="center" vertical="center" wrapText="1"/>
    </xf>
    <xf numFmtId="9" fontId="3" fillId="0" borderId="7" xfId="2" applyFont="1" applyFill="1" applyBorder="1" applyAlignment="1">
      <alignment horizontal="center" vertical="center" wrapText="1"/>
    </xf>
    <xf numFmtId="9" fontId="3" fillId="0" borderId="2" xfId="2" applyFont="1" applyFill="1" applyBorder="1" applyAlignment="1">
      <alignment horizontal="center" vertical="center" wrapText="1"/>
    </xf>
    <xf numFmtId="1" fontId="3" fillId="0" borderId="6" xfId="0" applyNumberFormat="1" applyFont="1" applyFill="1" applyBorder="1" applyAlignment="1">
      <alignment horizontal="center" vertical="center"/>
    </xf>
    <xf numFmtId="1" fontId="3" fillId="0" borderId="7" xfId="0" applyNumberFormat="1" applyFont="1" applyFill="1" applyBorder="1" applyAlignment="1">
      <alignment horizontal="center" vertical="center"/>
    </xf>
    <xf numFmtId="1" fontId="3" fillId="0" borderId="2" xfId="0" applyNumberFormat="1" applyFont="1" applyFill="1" applyBorder="1" applyAlignment="1">
      <alignment horizontal="center" vertical="center"/>
    </xf>
    <xf numFmtId="165" fontId="3" fillId="0" borderId="6" xfId="0" applyNumberFormat="1" applyFont="1" applyFill="1" applyBorder="1" applyAlignment="1">
      <alignment horizontal="center" vertical="center" wrapText="1"/>
    </xf>
    <xf numFmtId="165" fontId="3" fillId="0" borderId="7" xfId="0" applyNumberFormat="1" applyFont="1" applyFill="1" applyBorder="1" applyAlignment="1">
      <alignment horizontal="center" vertical="center" wrapText="1"/>
    </xf>
    <xf numFmtId="165" fontId="3" fillId="0" borderId="2" xfId="0" applyNumberFormat="1" applyFont="1" applyFill="1" applyBorder="1" applyAlignment="1">
      <alignment horizontal="center" vertical="center" wrapText="1"/>
    </xf>
    <xf numFmtId="1" fontId="3" fillId="0" borderId="6" xfId="2" applyNumberFormat="1" applyFont="1" applyFill="1" applyBorder="1" applyAlignment="1">
      <alignment horizontal="center" vertical="center" wrapText="1"/>
    </xf>
    <xf numFmtId="1" fontId="3" fillId="0" borderId="7" xfId="2" applyNumberFormat="1" applyFont="1" applyFill="1" applyBorder="1" applyAlignment="1">
      <alignment horizontal="center" vertical="center" wrapText="1"/>
    </xf>
    <xf numFmtId="1" fontId="3" fillId="0" borderId="2" xfId="2"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textRotation="90" wrapText="1"/>
    </xf>
    <xf numFmtId="0" fontId="3" fillId="0" borderId="7" xfId="0" applyFont="1" applyFill="1" applyBorder="1" applyAlignment="1">
      <alignment horizontal="center" vertical="center" textRotation="90" wrapText="1"/>
    </xf>
    <xf numFmtId="0" fontId="3" fillId="0" borderId="2" xfId="0" applyFont="1" applyFill="1" applyBorder="1" applyAlignment="1">
      <alignment horizontal="center" vertical="center" textRotation="90" wrapText="1"/>
    </xf>
    <xf numFmtId="0" fontId="41" fillId="0" borderId="7" xfId="0" applyFont="1" applyBorder="1" applyAlignment="1">
      <alignment horizontal="center" vertical="center" textRotation="90" wrapText="1"/>
    </xf>
    <xf numFmtId="0" fontId="41" fillId="0" borderId="2" xfId="0" applyFont="1" applyBorder="1" applyAlignment="1">
      <alignment horizontal="center" vertical="center" textRotation="90" wrapText="1"/>
    </xf>
    <xf numFmtId="0" fontId="41" fillId="0" borderId="7" xfId="0" applyFont="1" applyBorder="1" applyAlignment="1">
      <alignment horizontal="center" vertical="center" wrapText="1"/>
    </xf>
    <xf numFmtId="0" fontId="41" fillId="0" borderId="2" xfId="0" applyFont="1" applyBorder="1" applyAlignment="1">
      <alignment horizontal="center" vertical="center" wrapText="1"/>
    </xf>
    <xf numFmtId="9" fontId="3" fillId="0" borderId="6" xfId="0" applyNumberFormat="1"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6" xfId="0" applyFont="1" applyFill="1" applyBorder="1" applyAlignment="1">
      <alignment horizontal="center"/>
    </xf>
    <xf numFmtId="0" fontId="41" fillId="0" borderId="7" xfId="0" applyFont="1" applyBorder="1" applyAlignment="1">
      <alignment horizontal="center"/>
    </xf>
    <xf numFmtId="0" fontId="41" fillId="0" borderId="2" xfId="0" applyFont="1" applyBorder="1" applyAlignment="1">
      <alignment horizontal="center"/>
    </xf>
    <xf numFmtId="0" fontId="3" fillId="0" borderId="8" xfId="0" applyFont="1" applyFill="1" applyBorder="1" applyAlignment="1">
      <alignment horizontal="center" vertical="center" textRotation="90" wrapText="1"/>
    </xf>
    <xf numFmtId="0" fontId="41" fillId="0" borderId="10" xfId="0" applyFont="1" applyBorder="1" applyAlignment="1">
      <alignment horizontal="center" vertical="center" textRotation="90" wrapText="1"/>
    </xf>
    <xf numFmtId="0" fontId="41" fillId="0" borderId="11" xfId="0" applyFont="1" applyBorder="1" applyAlignment="1">
      <alignment horizontal="center" vertical="center" textRotation="90" wrapText="1"/>
    </xf>
    <xf numFmtId="0" fontId="3" fillId="0" borderId="9" xfId="0" applyFont="1" applyFill="1" applyBorder="1" applyAlignment="1">
      <alignment horizontal="center" vertical="center" textRotation="90" wrapText="1"/>
    </xf>
    <xf numFmtId="0" fontId="3" fillId="0" borderId="0" xfId="0" applyFont="1" applyFill="1" applyBorder="1" applyAlignment="1">
      <alignment horizontal="center" vertical="center" textRotation="90" wrapText="1"/>
    </xf>
    <xf numFmtId="0" fontId="3" fillId="0" borderId="15" xfId="0" applyFont="1" applyFill="1" applyBorder="1" applyAlignment="1">
      <alignment horizontal="center" vertical="center" textRotation="90" wrapText="1"/>
    </xf>
    <xf numFmtId="0" fontId="39" fillId="0" borderId="0" xfId="0" applyFont="1" applyBorder="1" applyAlignment="1">
      <alignment horizontal="left" vertical="center" wrapText="1"/>
    </xf>
    <xf numFmtId="0" fontId="3" fillId="0" borderId="0" xfId="0" applyFont="1" applyBorder="1" applyAlignment="1">
      <alignment horizontal="center" vertical="center" wrapText="1"/>
    </xf>
    <xf numFmtId="0" fontId="40" fillId="0" borderId="0" xfId="0" applyFont="1" applyBorder="1" applyAlignment="1">
      <alignment horizontal="left" vertical="center" wrapText="1"/>
    </xf>
    <xf numFmtId="0" fontId="3" fillId="2" borderId="1" xfId="0" applyFont="1" applyFill="1" applyBorder="1" applyAlignment="1">
      <alignment horizontal="center"/>
    </xf>
    <xf numFmtId="0" fontId="2" fillId="0" borderId="1" xfId="0" applyFont="1" applyFill="1" applyBorder="1"/>
    <xf numFmtId="3" fontId="3" fillId="0" borderId="1" xfId="0" applyNumberFormat="1" applyFont="1" applyFill="1" applyBorder="1"/>
    <xf numFmtId="0" fontId="3" fillId="0" borderId="1" xfId="0" applyFont="1" applyFill="1" applyBorder="1"/>
    <xf numFmtId="0" fontId="2" fillId="0" borderId="1" xfId="0"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174" fontId="2" fillId="6" borderId="6" xfId="3" applyNumberFormat="1" applyFont="1" applyFill="1" applyBorder="1" applyAlignment="1">
      <alignment horizontal="center" vertical="center" wrapText="1"/>
    </xf>
    <xf numFmtId="174" fontId="2" fillId="6" borderId="7" xfId="3" applyNumberFormat="1" applyFont="1" applyFill="1" applyBorder="1" applyAlignment="1">
      <alignment horizontal="center" vertical="center" wrapText="1"/>
    </xf>
    <xf numFmtId="174" fontId="2" fillId="6" borderId="2" xfId="3" applyNumberFormat="1" applyFont="1" applyFill="1" applyBorder="1" applyAlignment="1">
      <alignment horizontal="center" vertical="center" wrapText="1"/>
    </xf>
    <xf numFmtId="175" fontId="2" fillId="0" borderId="1" xfId="0" applyNumberFormat="1"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3" fillId="0" borderId="1" xfId="0" applyFont="1" applyFill="1" applyBorder="1" applyAlignment="1">
      <alignment horizontal="center" vertical="center" textRotation="90" wrapText="1"/>
    </xf>
    <xf numFmtId="0" fontId="4" fillId="4" borderId="1" xfId="0" applyFont="1" applyFill="1" applyBorder="1" applyAlignment="1">
      <alignment horizontal="center"/>
    </xf>
    <xf numFmtId="0" fontId="2" fillId="0" borderId="1" xfId="0" applyFont="1" applyFill="1" applyBorder="1" applyAlignment="1">
      <alignment horizontal="center" vertical="center"/>
    </xf>
    <xf numFmtId="0" fontId="5" fillId="0" borderId="6" xfId="0" applyFont="1" applyFill="1" applyBorder="1" applyAlignment="1">
      <alignment horizontal="center" vertical="center" textRotation="90" wrapText="1"/>
    </xf>
    <xf numFmtId="0" fontId="5" fillId="0" borderId="7" xfId="0" applyFont="1" applyFill="1" applyBorder="1" applyAlignment="1">
      <alignment horizontal="center" vertical="center" textRotation="90" wrapText="1"/>
    </xf>
    <xf numFmtId="0" fontId="5" fillId="0" borderId="2" xfId="0" applyFont="1" applyFill="1" applyBorder="1" applyAlignment="1">
      <alignment horizontal="center" vertical="center" textRotation="90" wrapText="1"/>
    </xf>
    <xf numFmtId="0" fontId="2" fillId="0" borderId="6" xfId="0" applyFont="1" applyFill="1" applyBorder="1" applyAlignment="1">
      <alignment horizontal="center" vertical="center" textRotation="90"/>
    </xf>
    <xf numFmtId="0" fontId="2" fillId="0" borderId="7"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0" fontId="5" fillId="0" borderId="1" xfId="0" applyFont="1" applyFill="1" applyBorder="1" applyAlignment="1">
      <alignment horizontal="center" wrapText="1"/>
    </xf>
    <xf numFmtId="0" fontId="5" fillId="0"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2" xfId="0" applyFont="1" applyFill="1" applyBorder="1" applyAlignment="1">
      <alignment horizontal="center"/>
    </xf>
    <xf numFmtId="0" fontId="5" fillId="0" borderId="1" xfId="0" applyFont="1" applyFill="1" applyBorder="1" applyAlignment="1">
      <alignment horizontal="center" vertical="center" textRotation="90" wrapText="1"/>
    </xf>
    <xf numFmtId="0" fontId="20" fillId="9" borderId="6" xfId="0" applyFont="1" applyFill="1" applyBorder="1" applyAlignment="1">
      <alignment horizontal="center" vertical="center" wrapText="1"/>
    </xf>
    <xf numFmtId="0" fontId="20" fillId="9" borderId="7" xfId="0" applyFont="1" applyFill="1" applyBorder="1" applyAlignment="1">
      <alignment horizontal="center" vertical="center" wrapText="1"/>
    </xf>
    <xf numFmtId="0" fontId="20" fillId="9" borderId="2" xfId="0" applyFont="1" applyFill="1" applyBorder="1" applyAlignment="1">
      <alignment horizontal="center" vertical="center" wrapText="1"/>
    </xf>
    <xf numFmtId="0" fontId="20" fillId="9" borderId="6" xfId="0" applyFont="1" applyFill="1" applyBorder="1" applyAlignment="1">
      <alignment horizontal="center" vertical="center" textRotation="90" wrapText="1"/>
    </xf>
    <xf numFmtId="0" fontId="20" fillId="9" borderId="7" xfId="0" applyFont="1" applyFill="1" applyBorder="1" applyAlignment="1">
      <alignment horizontal="center" vertical="center" textRotation="90" wrapText="1"/>
    </xf>
    <xf numFmtId="0" fontId="20" fillId="9" borderId="2" xfId="0" applyFont="1" applyFill="1" applyBorder="1" applyAlignment="1">
      <alignment horizontal="center" vertical="center" textRotation="90" wrapText="1"/>
    </xf>
    <xf numFmtId="0" fontId="20" fillId="9" borderId="1" xfId="0" applyFont="1" applyFill="1" applyBorder="1" applyAlignment="1">
      <alignment horizontal="center" vertical="center" textRotation="90" wrapText="1"/>
    </xf>
    <xf numFmtId="0" fontId="21"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23" fillId="2" borderId="3" xfId="0" applyFont="1" applyFill="1" applyBorder="1" applyAlignment="1">
      <alignment horizontal="center" wrapText="1"/>
    </xf>
    <xf numFmtId="0" fontId="23" fillId="2" borderId="4" xfId="0" applyFont="1" applyFill="1" applyBorder="1" applyAlignment="1">
      <alignment horizontal="center" wrapText="1"/>
    </xf>
    <xf numFmtId="0" fontId="23" fillId="2" borderId="5" xfId="0" applyFont="1" applyFill="1" applyBorder="1" applyAlignment="1">
      <alignment horizontal="center" wrapText="1"/>
    </xf>
    <xf numFmtId="0" fontId="20" fillId="2" borderId="1" xfId="0" applyFont="1" applyFill="1" applyBorder="1" applyAlignment="1">
      <alignment horizontal="center"/>
    </xf>
    <xf numFmtId="0" fontId="22" fillId="9" borderId="6" xfId="0" applyFont="1" applyFill="1" applyBorder="1" applyAlignment="1">
      <alignment horizontal="center" vertical="center" wrapText="1"/>
    </xf>
    <xf numFmtId="0" fontId="22" fillId="9" borderId="2" xfId="0" applyFont="1" applyFill="1" applyBorder="1" applyAlignment="1">
      <alignment horizontal="center" vertical="center" wrapText="1"/>
    </xf>
    <xf numFmtId="3" fontId="20" fillId="9" borderId="6" xfId="0" applyNumberFormat="1" applyFont="1" applyFill="1" applyBorder="1" applyAlignment="1">
      <alignment horizontal="center" vertical="center"/>
    </xf>
    <xf numFmtId="3" fontId="20" fillId="9" borderId="7" xfId="0" applyNumberFormat="1" applyFont="1" applyFill="1" applyBorder="1" applyAlignment="1">
      <alignment horizontal="center" vertical="center"/>
    </xf>
    <xf numFmtId="3" fontId="20" fillId="9" borderId="2" xfId="0" applyNumberFormat="1" applyFont="1" applyFill="1" applyBorder="1" applyAlignment="1">
      <alignment horizontal="center" vertical="center"/>
    </xf>
    <xf numFmtId="0" fontId="20" fillId="9" borderId="6" xfId="0" applyFont="1" applyFill="1" applyBorder="1" applyAlignment="1">
      <alignment horizontal="center" vertical="center"/>
    </xf>
    <xf numFmtId="0" fontId="20" fillId="9" borderId="2" xfId="0" applyFont="1" applyFill="1" applyBorder="1" applyAlignment="1">
      <alignment horizontal="center" vertical="center"/>
    </xf>
    <xf numFmtId="9" fontId="22" fillId="9" borderId="6" xfId="0" applyNumberFormat="1" applyFont="1" applyFill="1" applyBorder="1" applyAlignment="1">
      <alignment horizontal="center" vertical="center" wrapText="1"/>
    </xf>
    <xf numFmtId="9" fontId="22" fillId="9" borderId="2" xfId="0" applyNumberFormat="1" applyFont="1" applyFill="1" applyBorder="1" applyAlignment="1">
      <alignment horizontal="center" vertical="center" wrapText="1"/>
    </xf>
    <xf numFmtId="164" fontId="22" fillId="9" borderId="6" xfId="1" applyFont="1" applyFill="1" applyBorder="1" applyAlignment="1">
      <alignment horizontal="center" vertical="center" wrapText="1"/>
    </xf>
    <xf numFmtId="164" fontId="22" fillId="9" borderId="2" xfId="1" applyFont="1" applyFill="1" applyBorder="1" applyAlignment="1">
      <alignment horizontal="center" vertical="center" wrapText="1"/>
    </xf>
    <xf numFmtId="0" fontId="25" fillId="10" borderId="3" xfId="0" applyFont="1" applyFill="1" applyBorder="1" applyAlignment="1">
      <alignment horizontal="left" vertical="center" wrapText="1"/>
    </xf>
    <xf numFmtId="0" fontId="25" fillId="10" borderId="4" xfId="0" applyFont="1" applyFill="1" applyBorder="1" applyAlignment="1">
      <alignment horizontal="left" vertical="center" wrapText="1"/>
    </xf>
    <xf numFmtId="0" fontId="22" fillId="11" borderId="6" xfId="0" applyFont="1" applyFill="1" applyBorder="1" applyAlignment="1">
      <alignment horizontal="center" vertical="center" wrapText="1"/>
    </xf>
    <xf numFmtId="0" fontId="22" fillId="11" borderId="7" xfId="0" applyFont="1" applyFill="1" applyBorder="1" applyAlignment="1">
      <alignment horizontal="center" vertical="center" wrapText="1"/>
    </xf>
    <xf numFmtId="0" fontId="20" fillId="11" borderId="6" xfId="0" applyFont="1" applyFill="1" applyBorder="1" applyAlignment="1">
      <alignment horizontal="center" vertical="center" textRotation="90" wrapText="1"/>
    </xf>
    <xf numFmtId="0" fontId="20" fillId="11" borderId="7" xfId="0" applyFont="1" applyFill="1" applyBorder="1" applyAlignment="1">
      <alignment horizontal="center" vertical="center" textRotation="90" wrapText="1"/>
    </xf>
    <xf numFmtId="0" fontId="20" fillId="11" borderId="6" xfId="0" applyFont="1" applyFill="1" applyBorder="1" applyAlignment="1">
      <alignment horizontal="center" vertical="center" wrapText="1"/>
    </xf>
    <xf numFmtId="0" fontId="20" fillId="11" borderId="7" xfId="0" applyFont="1" applyFill="1" applyBorder="1" applyAlignment="1">
      <alignment horizontal="center" vertical="center" wrapText="1"/>
    </xf>
    <xf numFmtId="0" fontId="20" fillId="11" borderId="1" xfId="0" applyFont="1" applyFill="1" applyBorder="1" applyAlignment="1">
      <alignment horizontal="center" vertical="center" textRotation="90" wrapText="1"/>
    </xf>
    <xf numFmtId="0" fontId="20" fillId="11" borderId="2" xfId="0" applyFont="1" applyFill="1" applyBorder="1" applyAlignment="1">
      <alignment horizontal="center" vertical="center" textRotation="90" wrapText="1"/>
    </xf>
    <xf numFmtId="9" fontId="20" fillId="9" borderId="6" xfId="2" applyFont="1" applyFill="1" applyBorder="1" applyAlignment="1">
      <alignment horizontal="center" vertical="center" textRotation="90" wrapText="1"/>
    </xf>
    <xf numFmtId="9" fontId="20" fillId="9" borderId="7" xfId="2" applyFont="1" applyFill="1" applyBorder="1" applyAlignment="1">
      <alignment horizontal="center" vertical="center" textRotation="90" wrapText="1"/>
    </xf>
    <xf numFmtId="9" fontId="20" fillId="9" borderId="2" xfId="2" applyFont="1" applyFill="1" applyBorder="1" applyAlignment="1">
      <alignment horizontal="center" vertical="center" textRotation="90" wrapText="1"/>
    </xf>
    <xf numFmtId="9" fontId="20" fillId="9" borderId="6" xfId="2" applyFont="1" applyFill="1" applyBorder="1" applyAlignment="1">
      <alignment horizontal="center" vertical="center" wrapText="1"/>
    </xf>
    <xf numFmtId="9" fontId="20" fillId="9" borderId="7" xfId="2" applyFont="1" applyFill="1" applyBorder="1" applyAlignment="1">
      <alignment horizontal="center" vertical="center" wrapText="1"/>
    </xf>
    <xf numFmtId="9" fontId="20" fillId="9" borderId="2" xfId="2" applyFont="1" applyFill="1" applyBorder="1" applyAlignment="1">
      <alignment horizontal="center" vertical="center" wrapText="1"/>
    </xf>
    <xf numFmtId="0" fontId="22" fillId="9" borderId="7" xfId="0" applyFont="1" applyFill="1" applyBorder="1" applyAlignment="1">
      <alignment horizontal="center" vertical="center" wrapText="1"/>
    </xf>
    <xf numFmtId="9" fontId="20" fillId="11" borderId="6" xfId="2" applyFont="1" applyFill="1" applyBorder="1" applyAlignment="1">
      <alignment horizontal="center" vertical="center" textRotation="90" wrapText="1"/>
    </xf>
    <xf numFmtId="9" fontId="20" fillId="11" borderId="7" xfId="2" applyFont="1" applyFill="1" applyBorder="1" applyAlignment="1">
      <alignment horizontal="center" vertical="center" textRotation="90" wrapText="1"/>
    </xf>
    <xf numFmtId="9" fontId="20" fillId="11" borderId="2" xfId="2" applyFont="1" applyFill="1" applyBorder="1" applyAlignment="1">
      <alignment horizontal="center" vertical="center" textRotation="90" wrapText="1"/>
    </xf>
    <xf numFmtId="9" fontId="20" fillId="11" borderId="6" xfId="2" applyFont="1" applyFill="1" applyBorder="1" applyAlignment="1">
      <alignment horizontal="center" vertical="center" wrapText="1"/>
    </xf>
    <xf numFmtId="9" fontId="20" fillId="11" borderId="7" xfId="2" applyFont="1" applyFill="1" applyBorder="1" applyAlignment="1">
      <alignment horizontal="center" vertical="center" wrapText="1"/>
    </xf>
    <xf numFmtId="9" fontId="20" fillId="11" borderId="2" xfId="2" applyFont="1" applyFill="1" applyBorder="1" applyAlignment="1">
      <alignment horizontal="center" vertical="center" wrapText="1"/>
    </xf>
    <xf numFmtId="3" fontId="20" fillId="11" borderId="6" xfId="0" applyNumberFormat="1" applyFont="1" applyFill="1" applyBorder="1" applyAlignment="1">
      <alignment horizontal="center" vertical="center"/>
    </xf>
    <xf numFmtId="3" fontId="20" fillId="11" borderId="7" xfId="0" applyNumberFormat="1" applyFont="1" applyFill="1" applyBorder="1" applyAlignment="1">
      <alignment horizontal="center" vertical="center"/>
    </xf>
    <xf numFmtId="3" fontId="20" fillId="11" borderId="2" xfId="0" applyNumberFormat="1" applyFont="1" applyFill="1" applyBorder="1" applyAlignment="1">
      <alignment horizontal="center" vertical="center"/>
    </xf>
    <xf numFmtId="9" fontId="20" fillId="11" borderId="1" xfId="2" applyFont="1" applyFill="1" applyBorder="1" applyAlignment="1">
      <alignment horizontal="center" vertical="center" textRotation="90" wrapText="1"/>
    </xf>
    <xf numFmtId="9" fontId="20" fillId="11" borderId="1" xfId="2" applyFont="1" applyFill="1" applyBorder="1" applyAlignment="1">
      <alignment horizontal="center" vertical="center" wrapText="1"/>
    </xf>
    <xf numFmtId="0" fontId="29" fillId="11" borderId="6" xfId="0" applyFont="1" applyFill="1" applyBorder="1" applyAlignment="1">
      <alignment horizontal="center" vertical="center" wrapText="1"/>
    </xf>
    <xf numFmtId="0" fontId="29" fillId="11" borderId="7" xfId="0" applyFont="1" applyFill="1" applyBorder="1" applyAlignment="1">
      <alignment horizontal="center" vertical="center" wrapText="1"/>
    </xf>
    <xf numFmtId="0" fontId="29" fillId="11" borderId="2" xfId="0" applyFont="1" applyFill="1" applyBorder="1" applyAlignment="1">
      <alignment horizontal="center" vertical="center" wrapText="1"/>
    </xf>
    <xf numFmtId="0" fontId="20" fillId="11" borderId="6" xfId="0" applyFont="1" applyFill="1" applyBorder="1" applyAlignment="1">
      <alignment horizontal="center" vertical="center"/>
    </xf>
    <xf numFmtId="0" fontId="20" fillId="11" borderId="7" xfId="0" applyFont="1" applyFill="1" applyBorder="1" applyAlignment="1">
      <alignment horizontal="center" vertical="center"/>
    </xf>
    <xf numFmtId="0" fontId="20" fillId="11" borderId="2" xfId="0" applyFont="1" applyFill="1" applyBorder="1" applyAlignment="1">
      <alignment horizontal="center" vertical="center"/>
    </xf>
    <xf numFmtId="0" fontId="22" fillId="11" borderId="2" xfId="0" applyFont="1" applyFill="1" applyBorder="1" applyAlignment="1">
      <alignment horizontal="center" vertical="center" wrapText="1"/>
    </xf>
    <xf numFmtId="0" fontId="20" fillId="11" borderId="2" xfId="0" applyFont="1" applyFill="1" applyBorder="1" applyAlignment="1">
      <alignment horizontal="center" vertical="center" wrapText="1"/>
    </xf>
    <xf numFmtId="0" fontId="20" fillId="11" borderId="1" xfId="0" applyFont="1" applyFill="1" applyBorder="1" applyAlignment="1">
      <alignment horizontal="center" vertical="center"/>
    </xf>
    <xf numFmtId="0" fontId="20" fillId="11" borderId="1" xfId="0" applyFont="1" applyFill="1" applyBorder="1" applyAlignment="1">
      <alignment horizontal="center" vertical="center" wrapText="1"/>
    </xf>
    <xf numFmtId="9" fontId="20" fillId="11" borderId="6" xfId="0" applyNumberFormat="1" applyFont="1" applyFill="1" applyBorder="1" applyAlignment="1">
      <alignment horizontal="center" vertical="center" wrapText="1"/>
    </xf>
    <xf numFmtId="9" fontId="20" fillId="11" borderId="2" xfId="0" applyNumberFormat="1" applyFont="1" applyFill="1" applyBorder="1" applyAlignment="1">
      <alignment horizontal="center" vertical="center" wrapText="1"/>
    </xf>
    <xf numFmtId="3" fontId="20" fillId="11" borderId="6" xfId="0" applyNumberFormat="1" applyFont="1" applyFill="1" applyBorder="1" applyAlignment="1">
      <alignment horizontal="center" vertical="center" wrapText="1"/>
    </xf>
    <xf numFmtId="3" fontId="20" fillId="11" borderId="7" xfId="0" applyNumberFormat="1" applyFont="1" applyFill="1" applyBorder="1" applyAlignment="1">
      <alignment horizontal="center" vertical="center" wrapText="1"/>
    </xf>
    <xf numFmtId="9" fontId="20" fillId="11" borderId="1" xfId="0" applyNumberFormat="1" applyFont="1" applyFill="1" applyBorder="1" applyAlignment="1">
      <alignment horizontal="center" vertical="center" wrapText="1"/>
    </xf>
    <xf numFmtId="0" fontId="20" fillId="11" borderId="6" xfId="0" applyFont="1" applyFill="1" applyBorder="1" applyAlignment="1">
      <alignment horizontal="left" vertical="center" wrapText="1"/>
    </xf>
    <xf numFmtId="0" fontId="20" fillId="11" borderId="7" xfId="0" applyFont="1" applyFill="1" applyBorder="1" applyAlignment="1">
      <alignment horizontal="left" vertical="center" wrapText="1"/>
    </xf>
    <xf numFmtId="9" fontId="22" fillId="11" borderId="6" xfId="0" applyNumberFormat="1" applyFont="1" applyFill="1" applyBorder="1" applyAlignment="1">
      <alignment horizontal="center" vertical="center" wrapText="1"/>
    </xf>
    <xf numFmtId="9" fontId="22" fillId="11" borderId="7" xfId="0" applyNumberFormat="1" applyFont="1" applyFill="1" applyBorder="1" applyAlignment="1">
      <alignment horizontal="center" vertical="center" wrapText="1"/>
    </xf>
    <xf numFmtId="9" fontId="22" fillId="11" borderId="2" xfId="0" applyNumberFormat="1" applyFont="1" applyFill="1" applyBorder="1" applyAlignment="1">
      <alignment horizontal="center" vertical="center" wrapText="1"/>
    </xf>
    <xf numFmtId="0" fontId="25" fillId="10" borderId="5" xfId="0" applyFont="1" applyFill="1" applyBorder="1" applyAlignment="1">
      <alignment horizontal="left" vertical="center" wrapText="1"/>
    </xf>
    <xf numFmtId="0" fontId="20" fillId="10" borderId="1" xfId="0" applyFont="1" applyFill="1" applyBorder="1" applyAlignment="1">
      <alignment horizontal="center" vertical="center" textRotation="90" wrapText="1"/>
    </xf>
    <xf numFmtId="0" fontId="22" fillId="14" borderId="6" xfId="0" applyFont="1" applyFill="1" applyBorder="1" applyAlignment="1">
      <alignment horizontal="center" vertical="center" wrapText="1"/>
    </xf>
    <xf numFmtId="0" fontId="22" fillId="14" borderId="7" xfId="0" applyFont="1" applyFill="1" applyBorder="1" applyAlignment="1">
      <alignment horizontal="center" vertical="center" wrapText="1"/>
    </xf>
    <xf numFmtId="0" fontId="22" fillId="14" borderId="2" xfId="0" applyFont="1" applyFill="1" applyBorder="1" applyAlignment="1">
      <alignment horizontal="center" vertical="center" wrapText="1"/>
    </xf>
    <xf numFmtId="0" fontId="20" fillId="14" borderId="6" xfId="0" applyFont="1" applyFill="1" applyBorder="1" applyAlignment="1">
      <alignment horizontal="center" vertical="center" textRotation="90" wrapText="1"/>
    </xf>
    <xf numFmtId="0" fontId="20" fillId="14" borderId="7" xfId="0" applyFont="1" applyFill="1" applyBorder="1" applyAlignment="1">
      <alignment horizontal="center" vertical="center" textRotation="90" wrapText="1"/>
    </xf>
    <xf numFmtId="0" fontId="20" fillId="14" borderId="2" xfId="0" applyFont="1" applyFill="1" applyBorder="1" applyAlignment="1">
      <alignment horizontal="center" vertical="center" textRotation="90" wrapText="1"/>
    </xf>
    <xf numFmtId="0" fontId="20" fillId="14" borderId="6" xfId="0" applyFont="1" applyFill="1" applyBorder="1" applyAlignment="1">
      <alignment horizontal="center" vertical="center" wrapText="1"/>
    </xf>
    <xf numFmtId="0" fontId="20" fillId="14" borderId="7" xfId="0" applyFont="1" applyFill="1" applyBorder="1" applyAlignment="1">
      <alignment horizontal="center" vertical="center" wrapText="1"/>
    </xf>
    <xf numFmtId="0" fontId="20" fillId="14" borderId="2" xfId="0" applyFont="1" applyFill="1" applyBorder="1" applyAlignment="1">
      <alignment horizontal="center" vertical="center" wrapText="1"/>
    </xf>
    <xf numFmtId="0" fontId="20" fillId="14" borderId="1" xfId="0" applyFont="1" applyFill="1" applyBorder="1" applyAlignment="1">
      <alignment horizontal="center" vertical="center" textRotation="90" wrapText="1"/>
    </xf>
    <xf numFmtId="0" fontId="20" fillId="14" borderId="6" xfId="0" applyFont="1" applyFill="1" applyBorder="1" applyAlignment="1">
      <alignment horizontal="center" vertical="center"/>
    </xf>
    <xf numFmtId="0" fontId="20" fillId="14" borderId="7" xfId="0" applyFont="1" applyFill="1" applyBorder="1" applyAlignment="1">
      <alignment horizontal="center" vertical="center"/>
    </xf>
    <xf numFmtId="0" fontId="20" fillId="14" borderId="2" xfId="0" applyFont="1" applyFill="1" applyBorder="1" applyAlignment="1">
      <alignment horizontal="center" vertical="center"/>
    </xf>
    <xf numFmtId="9" fontId="20" fillId="14" borderId="6" xfId="2" applyFont="1" applyFill="1" applyBorder="1" applyAlignment="1">
      <alignment horizontal="center" vertical="center" textRotation="90" wrapText="1"/>
    </xf>
    <xf numFmtId="9" fontId="20" fillId="14" borderId="7" xfId="2" applyFont="1" applyFill="1" applyBorder="1" applyAlignment="1">
      <alignment horizontal="center" vertical="center" textRotation="90" wrapText="1"/>
    </xf>
    <xf numFmtId="9" fontId="20" fillId="14" borderId="2" xfId="2" applyFont="1" applyFill="1" applyBorder="1" applyAlignment="1">
      <alignment horizontal="center" vertical="center" textRotation="90" wrapText="1"/>
    </xf>
    <xf numFmtId="9" fontId="20" fillId="14" borderId="6" xfId="2" applyFont="1" applyFill="1" applyBorder="1" applyAlignment="1">
      <alignment horizontal="center" vertical="center" wrapText="1"/>
    </xf>
    <xf numFmtId="9" fontId="20" fillId="14" borderId="7" xfId="2" applyFont="1" applyFill="1" applyBorder="1" applyAlignment="1">
      <alignment horizontal="center" vertical="center" wrapText="1"/>
    </xf>
    <xf numFmtId="9" fontId="20" fillId="14" borderId="2" xfId="2" applyFont="1" applyFill="1" applyBorder="1" applyAlignment="1">
      <alignment horizontal="center" vertical="center" wrapText="1"/>
    </xf>
    <xf numFmtId="3" fontId="20" fillId="14" borderId="1" xfId="0" applyNumberFormat="1" applyFont="1" applyFill="1" applyBorder="1" applyAlignment="1">
      <alignment horizontal="center" vertical="center"/>
    </xf>
    <xf numFmtId="3" fontId="20" fillId="14" borderId="6" xfId="0" applyNumberFormat="1" applyFont="1" applyFill="1" applyBorder="1" applyAlignment="1">
      <alignment horizontal="center" vertical="center"/>
    </xf>
    <xf numFmtId="9" fontId="20" fillId="14" borderId="1" xfId="2" applyFont="1" applyFill="1" applyBorder="1" applyAlignment="1">
      <alignment horizontal="center" vertical="center" wrapText="1"/>
    </xf>
    <xf numFmtId="3" fontId="20" fillId="14" borderId="7" xfId="0" applyNumberFormat="1" applyFont="1" applyFill="1" applyBorder="1" applyAlignment="1">
      <alignment horizontal="center" vertical="center"/>
    </xf>
    <xf numFmtId="3" fontId="20" fillId="14" borderId="2" xfId="0" applyNumberFormat="1" applyFont="1" applyFill="1" applyBorder="1" applyAlignment="1">
      <alignment horizontal="center" vertical="center"/>
    </xf>
    <xf numFmtId="0" fontId="35" fillId="14" borderId="18" xfId="0" applyFont="1" applyFill="1" applyBorder="1" applyAlignment="1">
      <alignment horizontal="center" vertical="center" wrapText="1"/>
    </xf>
    <xf numFmtId="0" fontId="35" fillId="14" borderId="0" xfId="0" applyFont="1" applyFill="1" applyBorder="1" applyAlignment="1">
      <alignment horizontal="center" vertical="center" wrapText="1"/>
    </xf>
    <xf numFmtId="0" fontId="35" fillId="14" borderId="15" xfId="0" applyFont="1" applyFill="1" applyBorder="1" applyAlignment="1">
      <alignment horizontal="center" vertical="center" wrapText="1"/>
    </xf>
    <xf numFmtId="0" fontId="34" fillId="14" borderId="6" xfId="0" applyFont="1" applyFill="1" applyBorder="1" applyAlignment="1">
      <alignment horizontal="center" vertical="center" wrapText="1"/>
    </xf>
    <xf numFmtId="0" fontId="34" fillId="14" borderId="7" xfId="0" applyFont="1" applyFill="1" applyBorder="1" applyAlignment="1">
      <alignment horizontal="center" vertical="center" wrapText="1"/>
    </xf>
    <xf numFmtId="0" fontId="34" fillId="14" borderId="17" xfId="0" applyFont="1" applyFill="1" applyBorder="1" applyAlignment="1">
      <alignment horizontal="center" vertical="center" wrapText="1"/>
    </xf>
    <xf numFmtId="0" fontId="34" fillId="14" borderId="2" xfId="0" applyFont="1" applyFill="1" applyBorder="1" applyAlignment="1">
      <alignment horizontal="center" vertical="center" wrapText="1"/>
    </xf>
    <xf numFmtId="0" fontId="22" fillId="14" borderId="1" xfId="0" applyFont="1" applyFill="1" applyBorder="1" applyAlignment="1">
      <alignment horizontal="center" vertical="center" wrapText="1"/>
    </xf>
    <xf numFmtId="3" fontId="20" fillId="14" borderId="12" xfId="0" applyNumberFormat="1" applyFont="1" applyFill="1" applyBorder="1" applyAlignment="1">
      <alignment horizontal="center" vertical="center"/>
    </xf>
    <xf numFmtId="3" fontId="20" fillId="14" borderId="13" xfId="0" applyNumberFormat="1" applyFont="1" applyFill="1" applyBorder="1" applyAlignment="1">
      <alignment horizontal="center" vertical="center"/>
    </xf>
    <xf numFmtId="3" fontId="20" fillId="14" borderId="14" xfId="0" applyNumberFormat="1" applyFont="1" applyFill="1" applyBorder="1" applyAlignment="1">
      <alignment horizontal="center" vertical="center"/>
    </xf>
    <xf numFmtId="0" fontId="20" fillId="14" borderId="1" xfId="0" applyFont="1" applyFill="1" applyBorder="1" applyAlignment="1">
      <alignment horizontal="center" vertical="center" wrapText="1"/>
    </xf>
    <xf numFmtId="0" fontId="22" fillId="14" borderId="6" xfId="0" applyNumberFormat="1" applyFont="1" applyFill="1" applyBorder="1" applyAlignment="1">
      <alignment horizontal="center" vertical="center" wrapText="1"/>
    </xf>
    <xf numFmtId="0" fontId="22" fillId="14" borderId="7" xfId="0" applyNumberFormat="1" applyFont="1" applyFill="1" applyBorder="1" applyAlignment="1">
      <alignment horizontal="center" vertical="center" wrapText="1"/>
    </xf>
    <xf numFmtId="0" fontId="22" fillId="14" borderId="2" xfId="0" applyNumberFormat="1" applyFont="1" applyFill="1" applyBorder="1" applyAlignment="1">
      <alignment horizontal="center" vertical="center" wrapText="1"/>
    </xf>
    <xf numFmtId="0" fontId="20" fillId="14" borderId="1" xfId="0" applyFont="1" applyFill="1" applyBorder="1" applyAlignment="1">
      <alignment horizontal="center" vertical="center"/>
    </xf>
    <xf numFmtId="0" fontId="18" fillId="10" borderId="3" xfId="0" applyFont="1" applyFill="1" applyBorder="1" applyAlignment="1">
      <alignment horizontal="left"/>
    </xf>
    <xf numFmtId="0" fontId="18" fillId="10" borderId="4" xfId="0" applyFont="1" applyFill="1" applyBorder="1" applyAlignment="1">
      <alignment horizontal="left"/>
    </xf>
    <xf numFmtId="0" fontId="18" fillId="10" borderId="5" xfId="0" applyFont="1" applyFill="1" applyBorder="1" applyAlignment="1">
      <alignment horizontal="left"/>
    </xf>
    <xf numFmtId="0" fontId="20" fillId="10" borderId="4" xfId="0" applyFont="1" applyFill="1" applyBorder="1" applyAlignment="1">
      <alignment horizontal="center" vertical="center" textRotation="90" wrapText="1"/>
    </xf>
    <xf numFmtId="0" fontId="20" fillId="10" borderId="5" xfId="0" applyFont="1" applyFill="1" applyBorder="1" applyAlignment="1">
      <alignment horizontal="center" vertical="center" textRotation="90" wrapText="1"/>
    </xf>
    <xf numFmtId="9" fontId="20" fillId="8" borderId="6" xfId="2" applyFont="1" applyFill="1" applyBorder="1" applyAlignment="1">
      <alignment horizontal="center" vertical="center" wrapText="1"/>
    </xf>
    <xf numFmtId="9" fontId="20" fillId="8" borderId="7" xfId="2" applyFont="1" applyFill="1" applyBorder="1" applyAlignment="1">
      <alignment horizontal="center" vertical="center" wrapText="1"/>
    </xf>
    <xf numFmtId="0" fontId="20" fillId="8" borderId="6" xfId="0" applyFont="1" applyFill="1" applyBorder="1" applyAlignment="1">
      <alignment horizontal="center" vertical="center" wrapText="1"/>
    </xf>
    <xf numFmtId="0" fontId="20" fillId="8" borderId="7" xfId="0" applyFont="1" applyFill="1" applyBorder="1" applyAlignment="1">
      <alignment horizontal="center" vertical="center" wrapText="1"/>
    </xf>
    <xf numFmtId="0" fontId="20" fillId="8" borderId="6" xfId="0" applyFont="1" applyFill="1" applyBorder="1" applyAlignment="1">
      <alignment horizontal="center" vertical="center"/>
    </xf>
    <xf numFmtId="0" fontId="20" fillId="8" borderId="7" xfId="0" applyFont="1" applyFill="1" applyBorder="1" applyAlignment="1">
      <alignment horizontal="center" vertical="center"/>
    </xf>
    <xf numFmtId="0" fontId="20" fillId="0" borderId="1" xfId="0" applyFont="1" applyFill="1" applyBorder="1"/>
    <xf numFmtId="0" fontId="22" fillId="8" borderId="6" xfId="0" applyFont="1" applyFill="1" applyBorder="1" applyAlignment="1">
      <alignment horizontal="center" vertical="center" wrapText="1"/>
    </xf>
    <xf numFmtId="0" fontId="22" fillId="8" borderId="7" xfId="0" applyFont="1" applyFill="1" applyBorder="1" applyAlignment="1">
      <alignment horizontal="center" vertical="center" wrapText="1"/>
    </xf>
    <xf numFmtId="0" fontId="22" fillId="8" borderId="2" xfId="0" applyFont="1" applyFill="1" applyBorder="1" applyAlignment="1">
      <alignment horizontal="center" vertical="center" wrapText="1"/>
    </xf>
    <xf numFmtId="0" fontId="20" fillId="8" borderId="6" xfId="0" applyFont="1" applyFill="1" applyBorder="1" applyAlignment="1">
      <alignment horizontal="center" vertical="center" textRotation="90" wrapText="1"/>
    </xf>
    <xf numFmtId="0" fontId="20" fillId="8" borderId="7" xfId="0" applyFont="1" applyFill="1" applyBorder="1" applyAlignment="1">
      <alignment horizontal="center" vertical="center" textRotation="90" wrapText="1"/>
    </xf>
    <xf numFmtId="0" fontId="20" fillId="8" borderId="2" xfId="0" applyFont="1" applyFill="1" applyBorder="1" applyAlignment="1">
      <alignment horizontal="center" vertical="center" textRotation="90" wrapText="1"/>
    </xf>
    <xf numFmtId="0" fontId="20" fillId="8" borderId="2" xfId="0" applyFont="1" applyFill="1" applyBorder="1" applyAlignment="1">
      <alignment horizontal="center" vertical="center" wrapText="1"/>
    </xf>
    <xf numFmtId="0" fontId="21" fillId="8" borderId="6" xfId="0" applyFont="1" applyFill="1" applyBorder="1" applyAlignment="1">
      <alignment horizontal="center" vertical="center" textRotation="90" wrapText="1"/>
    </xf>
    <xf numFmtId="0" fontId="21" fillId="8" borderId="7" xfId="0" applyFont="1" applyFill="1" applyBorder="1" applyAlignment="1">
      <alignment horizontal="center" vertical="center" textRotation="90" wrapText="1"/>
    </xf>
    <xf numFmtId="0" fontId="21" fillId="8" borderId="2" xfId="0" applyFont="1" applyFill="1" applyBorder="1" applyAlignment="1">
      <alignment horizontal="center" vertical="center" textRotation="90" wrapText="1"/>
    </xf>
    <xf numFmtId="0" fontId="20" fillId="8" borderId="1" xfId="0" applyFont="1" applyFill="1" applyBorder="1" applyAlignment="1">
      <alignment horizontal="center" vertical="center" textRotation="90" wrapText="1"/>
    </xf>
    <xf numFmtId="9" fontId="20" fillId="8" borderId="6" xfId="2" applyFont="1" applyFill="1" applyBorder="1" applyAlignment="1">
      <alignment horizontal="center" vertical="center" textRotation="90" wrapText="1"/>
    </xf>
    <xf numFmtId="9" fontId="20" fillId="8" borderId="2" xfId="2" applyFont="1" applyFill="1" applyBorder="1" applyAlignment="1">
      <alignment horizontal="center" vertical="center" textRotation="90" wrapText="1"/>
    </xf>
    <xf numFmtId="9" fontId="20" fillId="8" borderId="2" xfId="2" applyFont="1" applyFill="1" applyBorder="1" applyAlignment="1">
      <alignment horizontal="center" vertical="center" wrapText="1"/>
    </xf>
    <xf numFmtId="0" fontId="20" fillId="8" borderId="2" xfId="0" applyFont="1" applyFill="1" applyBorder="1" applyAlignment="1">
      <alignment horizontal="center" vertical="center"/>
    </xf>
    <xf numFmtId="3" fontId="20" fillId="8" borderId="6" xfId="0" applyNumberFormat="1" applyFont="1" applyFill="1" applyBorder="1" applyAlignment="1">
      <alignment horizontal="center" vertical="center"/>
    </xf>
    <xf numFmtId="3" fontId="20" fillId="8" borderId="2" xfId="0" applyNumberFormat="1" applyFont="1" applyFill="1" applyBorder="1" applyAlignment="1">
      <alignment horizontal="center" vertical="center"/>
    </xf>
    <xf numFmtId="0" fontId="20" fillId="8" borderId="1" xfId="0" applyFont="1" applyFill="1" applyBorder="1" applyAlignment="1">
      <alignment horizontal="center" vertical="center" wrapText="1"/>
    </xf>
    <xf numFmtId="0" fontId="20" fillId="8" borderId="1" xfId="0" applyFont="1" applyFill="1" applyBorder="1" applyAlignment="1">
      <alignment horizontal="center" vertical="center"/>
    </xf>
    <xf numFmtId="3" fontId="20" fillId="16" borderId="6" xfId="0" applyNumberFormat="1" applyFont="1" applyFill="1" applyBorder="1" applyAlignment="1">
      <alignment horizontal="center" vertical="center"/>
    </xf>
    <xf numFmtId="3" fontId="20" fillId="16" borderId="7" xfId="0" applyNumberFormat="1" applyFont="1" applyFill="1" applyBorder="1" applyAlignment="1">
      <alignment horizontal="center" vertical="center"/>
    </xf>
    <xf numFmtId="3" fontId="20" fillId="16" borderId="2" xfId="0" applyNumberFormat="1" applyFont="1" applyFill="1" applyBorder="1" applyAlignment="1">
      <alignment horizontal="center" vertical="center"/>
    </xf>
    <xf numFmtId="0" fontId="20" fillId="16" borderId="6" xfId="0" applyFont="1" applyFill="1" applyBorder="1" applyAlignment="1">
      <alignment horizontal="center" vertical="center" textRotation="90" wrapText="1"/>
    </xf>
    <xf numFmtId="0" fontId="20" fillId="16" borderId="7" xfId="0" applyFont="1" applyFill="1" applyBorder="1" applyAlignment="1">
      <alignment horizontal="center" vertical="center" textRotation="90" wrapText="1"/>
    </xf>
    <xf numFmtId="0" fontId="20" fillId="16" borderId="2" xfId="0" applyFont="1" applyFill="1" applyBorder="1" applyAlignment="1">
      <alignment horizontal="center" vertical="center" textRotation="90" wrapText="1"/>
    </xf>
    <xf numFmtId="0" fontId="24" fillId="16" borderId="6" xfId="0" applyFont="1" applyFill="1" applyBorder="1" applyAlignment="1">
      <alignment horizontal="center" vertical="center" wrapText="1"/>
    </xf>
    <xf numFmtId="0" fontId="24" fillId="16" borderId="7" xfId="0" applyFont="1" applyFill="1" applyBorder="1" applyAlignment="1">
      <alignment horizontal="center" vertical="center" wrapText="1"/>
    </xf>
    <xf numFmtId="0" fontId="24" fillId="16" borderId="2" xfId="0" applyFont="1" applyFill="1" applyBorder="1" applyAlignment="1">
      <alignment horizontal="center" vertical="center" wrapText="1"/>
    </xf>
    <xf numFmtId="0" fontId="20" fillId="16" borderId="6" xfId="0" applyFont="1" applyFill="1" applyBorder="1" applyAlignment="1">
      <alignment horizontal="center" vertical="center"/>
    </xf>
    <xf numFmtId="0" fontId="20" fillId="16" borderId="7" xfId="0" applyFont="1" applyFill="1" applyBorder="1" applyAlignment="1">
      <alignment horizontal="center" vertical="center"/>
    </xf>
    <xf numFmtId="0" fontId="20" fillId="16" borderId="2" xfId="0" applyFont="1" applyFill="1" applyBorder="1" applyAlignment="1">
      <alignment horizontal="center" vertical="center"/>
    </xf>
    <xf numFmtId="0" fontId="20" fillId="16" borderId="6" xfId="0" applyFont="1" applyFill="1" applyBorder="1" applyAlignment="1">
      <alignment horizontal="center" vertical="center" wrapText="1"/>
    </xf>
    <xf numFmtId="0" fontId="20" fillId="16" borderId="7" xfId="0" applyFont="1" applyFill="1" applyBorder="1" applyAlignment="1">
      <alignment horizontal="center" vertical="center" wrapText="1"/>
    </xf>
    <xf numFmtId="0" fontId="20" fillId="16" borderId="2" xfId="0" applyFont="1" applyFill="1" applyBorder="1" applyAlignment="1">
      <alignment horizontal="center" vertical="center" wrapText="1"/>
    </xf>
    <xf numFmtId="0" fontId="20" fillId="10" borderId="3" xfId="0" applyFont="1" applyFill="1" applyBorder="1" applyAlignment="1">
      <alignment horizontal="center"/>
    </xf>
    <xf numFmtId="0" fontId="20" fillId="10" borderId="4" xfId="0" applyFont="1" applyFill="1" applyBorder="1" applyAlignment="1">
      <alignment horizontal="center"/>
    </xf>
    <xf numFmtId="0" fontId="20" fillId="10" borderId="5" xfId="0" applyFont="1" applyFill="1" applyBorder="1" applyAlignment="1">
      <alignment horizontal="center"/>
    </xf>
    <xf numFmtId="0" fontId="20" fillId="10" borderId="3" xfId="0" applyFont="1" applyFill="1" applyBorder="1" applyAlignment="1">
      <alignment horizontal="center" vertical="center" wrapText="1"/>
    </xf>
    <xf numFmtId="0" fontId="20" fillId="10" borderId="4" xfId="0" applyFont="1" applyFill="1" applyBorder="1" applyAlignment="1">
      <alignment horizontal="center" vertical="center" wrapText="1"/>
    </xf>
    <xf numFmtId="0" fontId="20" fillId="10" borderId="5" xfId="0" applyFont="1" applyFill="1" applyBorder="1" applyAlignment="1">
      <alignment horizontal="center" vertical="center" wrapText="1"/>
    </xf>
    <xf numFmtId="0" fontId="22" fillId="16" borderId="6" xfId="0" applyFont="1" applyFill="1" applyBorder="1" applyAlignment="1">
      <alignment horizontal="center" vertical="center" wrapText="1"/>
    </xf>
    <xf numFmtId="0" fontId="22" fillId="16" borderId="7" xfId="0" applyFont="1" applyFill="1" applyBorder="1" applyAlignment="1">
      <alignment horizontal="center" vertical="center" wrapText="1"/>
    </xf>
    <xf numFmtId="0" fontId="22" fillId="16" borderId="2" xfId="0" applyFont="1" applyFill="1" applyBorder="1" applyAlignment="1">
      <alignment horizontal="center" vertical="center" wrapText="1"/>
    </xf>
    <xf numFmtId="0" fontId="21" fillId="16" borderId="1" xfId="0" applyFont="1" applyFill="1" applyBorder="1" applyAlignment="1">
      <alignment horizontal="center" vertical="center" textRotation="90" wrapText="1" shrinkToFit="1"/>
    </xf>
    <xf numFmtId="0" fontId="20" fillId="16" borderId="6" xfId="0" applyFont="1" applyFill="1" applyBorder="1" applyAlignment="1">
      <alignment horizontal="center" vertical="center" textRotation="90" wrapText="1" shrinkToFit="1"/>
    </xf>
    <xf numFmtId="0" fontId="20" fillId="16" borderId="7" xfId="0" applyFont="1" applyFill="1" applyBorder="1" applyAlignment="1">
      <alignment horizontal="center" vertical="center" textRotation="90" wrapText="1" shrinkToFit="1"/>
    </xf>
    <xf numFmtId="0" fontId="20" fillId="16" borderId="2" xfId="0" applyFont="1" applyFill="1" applyBorder="1" applyAlignment="1">
      <alignment horizontal="center" vertical="center" textRotation="90" wrapText="1" shrinkToFit="1"/>
    </xf>
    <xf numFmtId="9" fontId="20" fillId="8" borderId="7" xfId="2" applyFont="1" applyFill="1" applyBorder="1" applyAlignment="1">
      <alignment horizontal="center" vertical="center" textRotation="90" wrapText="1"/>
    </xf>
    <xf numFmtId="3" fontId="20" fillId="8" borderId="7" xfId="0" applyNumberFormat="1" applyFont="1" applyFill="1" applyBorder="1" applyAlignment="1">
      <alignment horizontal="center" vertical="center"/>
    </xf>
    <xf numFmtId="0" fontId="20" fillId="16" borderId="1" xfId="0" applyFont="1" applyFill="1" applyBorder="1" applyAlignment="1">
      <alignment horizontal="center" vertical="center" wrapText="1"/>
    </xf>
    <xf numFmtId="0" fontId="20" fillId="16" borderId="1" xfId="0" applyFont="1" applyFill="1" applyBorder="1" applyAlignment="1">
      <alignment horizontal="center" vertical="center" wrapText="1" shrinkToFit="1"/>
    </xf>
    <xf numFmtId="0" fontId="20" fillId="16" borderId="1" xfId="0" applyFont="1" applyFill="1" applyBorder="1" applyAlignment="1">
      <alignment horizontal="center" vertical="center" textRotation="90" wrapText="1"/>
    </xf>
    <xf numFmtId="0" fontId="20" fillId="10" borderId="3" xfId="0" applyFont="1" applyFill="1" applyBorder="1" applyAlignment="1">
      <alignment horizontal="center" vertical="center" textRotation="90" wrapText="1" shrinkToFit="1"/>
    </xf>
    <xf numFmtId="0" fontId="20" fillId="10" borderId="4" xfId="0" applyFont="1" applyFill="1" applyBorder="1" applyAlignment="1">
      <alignment horizontal="center" vertical="center" textRotation="90" wrapText="1" shrinkToFit="1"/>
    </xf>
    <xf numFmtId="9" fontId="20" fillId="16" borderId="6" xfId="2" applyFont="1" applyFill="1" applyBorder="1" applyAlignment="1">
      <alignment horizontal="center" vertical="center" wrapText="1"/>
    </xf>
    <xf numFmtId="9" fontId="20" fillId="16" borderId="7" xfId="2" applyFont="1" applyFill="1" applyBorder="1" applyAlignment="1">
      <alignment horizontal="center" vertical="center" wrapText="1"/>
    </xf>
    <xf numFmtId="9" fontId="20" fillId="16" borderId="2" xfId="2" applyFont="1" applyFill="1" applyBorder="1" applyAlignment="1">
      <alignment horizontal="center" vertical="center" wrapText="1"/>
    </xf>
    <xf numFmtId="0" fontId="22" fillId="18" borderId="6" xfId="0" applyFont="1" applyFill="1" applyBorder="1" applyAlignment="1">
      <alignment horizontal="center" vertical="center" wrapText="1"/>
    </xf>
    <xf numFmtId="0" fontId="22" fillId="18" borderId="2" xfId="0" applyFont="1" applyFill="1" applyBorder="1" applyAlignment="1">
      <alignment horizontal="center" vertical="center" wrapText="1"/>
    </xf>
    <xf numFmtId="4" fontId="20" fillId="18" borderId="6" xfId="0" applyNumberFormat="1" applyFont="1" applyFill="1" applyBorder="1" applyAlignment="1">
      <alignment horizontal="center" vertical="center"/>
    </xf>
    <xf numFmtId="4" fontId="20" fillId="18" borderId="7" xfId="0" applyNumberFormat="1" applyFont="1" applyFill="1" applyBorder="1" applyAlignment="1">
      <alignment horizontal="center" vertical="center"/>
    </xf>
    <xf numFmtId="4" fontId="20" fillId="18" borderId="2" xfId="0" applyNumberFormat="1" applyFont="1" applyFill="1" applyBorder="1" applyAlignment="1">
      <alignment horizontal="center" vertical="center"/>
    </xf>
    <xf numFmtId="176" fontId="20" fillId="18" borderId="6" xfId="0" applyNumberFormat="1" applyFont="1" applyFill="1" applyBorder="1" applyAlignment="1">
      <alignment horizontal="center" vertical="center"/>
    </xf>
    <xf numFmtId="176" fontId="20" fillId="18" borderId="7" xfId="0" applyNumberFormat="1" applyFont="1" applyFill="1" applyBorder="1" applyAlignment="1">
      <alignment horizontal="center" vertical="center"/>
    </xf>
    <xf numFmtId="176" fontId="20" fillId="18" borderId="2" xfId="0" applyNumberFormat="1" applyFont="1" applyFill="1" applyBorder="1" applyAlignment="1">
      <alignment horizontal="center" vertical="center"/>
    </xf>
    <xf numFmtId="0" fontId="20" fillId="18" borderId="6" xfId="0" applyFont="1" applyFill="1" applyBorder="1" applyAlignment="1">
      <alignment horizontal="center" vertical="center" textRotation="90" wrapText="1"/>
    </xf>
    <xf numFmtId="0" fontId="20" fillId="18" borderId="7" xfId="0" applyFont="1" applyFill="1" applyBorder="1" applyAlignment="1">
      <alignment horizontal="center" vertical="center" textRotation="90" wrapText="1"/>
    </xf>
    <xf numFmtId="0" fontId="20" fillId="18" borderId="2" xfId="0" applyFont="1" applyFill="1" applyBorder="1" applyAlignment="1">
      <alignment horizontal="center" vertical="center" textRotation="90" wrapText="1"/>
    </xf>
    <xf numFmtId="9" fontId="20" fillId="18" borderId="6" xfId="2" applyFont="1" applyFill="1" applyBorder="1" applyAlignment="1">
      <alignment horizontal="center" vertical="center" textRotation="90" wrapText="1"/>
    </xf>
    <xf numFmtId="9" fontId="20" fillId="18" borderId="7" xfId="2" applyFont="1" applyFill="1" applyBorder="1" applyAlignment="1">
      <alignment horizontal="center" vertical="center" textRotation="90" wrapText="1"/>
    </xf>
    <xf numFmtId="9" fontId="20" fillId="18" borderId="2" xfId="2" applyFont="1" applyFill="1" applyBorder="1" applyAlignment="1">
      <alignment horizontal="center" vertical="center" textRotation="90" wrapText="1"/>
    </xf>
    <xf numFmtId="9" fontId="20" fillId="18" borderId="6" xfId="2" applyFont="1" applyFill="1" applyBorder="1" applyAlignment="1">
      <alignment horizontal="center" vertical="center" wrapText="1"/>
    </xf>
    <xf numFmtId="9" fontId="20" fillId="18" borderId="7" xfId="2" applyFont="1" applyFill="1" applyBorder="1" applyAlignment="1">
      <alignment horizontal="center" vertical="center" wrapText="1"/>
    </xf>
    <xf numFmtId="9" fontId="20" fillId="18" borderId="2" xfId="2" applyFont="1" applyFill="1" applyBorder="1" applyAlignment="1">
      <alignment horizontal="center" vertical="center" wrapText="1"/>
    </xf>
    <xf numFmtId="3" fontId="20" fillId="18" borderId="6" xfId="0" applyNumberFormat="1" applyFont="1" applyFill="1" applyBorder="1" applyAlignment="1">
      <alignment horizontal="center" vertical="center"/>
    </xf>
    <xf numFmtId="0" fontId="20" fillId="18" borderId="7" xfId="0" applyFont="1" applyFill="1" applyBorder="1" applyAlignment="1">
      <alignment horizontal="center" vertical="center"/>
    </xf>
    <xf numFmtId="0" fontId="20" fillId="18" borderId="2" xfId="0" applyFont="1" applyFill="1" applyBorder="1" applyAlignment="1">
      <alignment horizontal="center" vertical="center"/>
    </xf>
    <xf numFmtId="0" fontId="20" fillId="18" borderId="6" xfId="0" applyFont="1" applyFill="1" applyBorder="1" applyAlignment="1">
      <alignment horizontal="center" vertical="center" wrapText="1"/>
    </xf>
    <xf numFmtId="0" fontId="20" fillId="18" borderId="7" xfId="0" applyFont="1" applyFill="1" applyBorder="1" applyAlignment="1">
      <alignment horizontal="center" vertical="center" wrapText="1"/>
    </xf>
    <xf numFmtId="0" fontId="20" fillId="18" borderId="2" xfId="0" applyFont="1" applyFill="1" applyBorder="1" applyAlignment="1">
      <alignment horizontal="center" vertical="center" wrapText="1"/>
    </xf>
    <xf numFmtId="0" fontId="20" fillId="18" borderId="6" xfId="0" applyFont="1" applyFill="1" applyBorder="1" applyAlignment="1">
      <alignment horizontal="center" vertical="center"/>
    </xf>
    <xf numFmtId="0" fontId="24" fillId="18" borderId="6" xfId="0" applyFont="1" applyFill="1" applyBorder="1" applyAlignment="1">
      <alignment horizontal="center" vertical="center" wrapText="1"/>
    </xf>
    <xf numFmtId="0" fontId="24" fillId="18" borderId="2" xfId="0" applyFont="1" applyFill="1" applyBorder="1" applyAlignment="1">
      <alignment horizontal="center" vertical="center" wrapText="1"/>
    </xf>
    <xf numFmtId="0" fontId="24" fillId="18" borderId="6" xfId="4" applyFont="1" applyFill="1" applyBorder="1" applyAlignment="1">
      <alignment horizontal="center" vertical="center" wrapText="1"/>
    </xf>
    <xf numFmtId="0" fontId="24" fillId="18" borderId="2" xfId="4" applyFont="1" applyFill="1" applyBorder="1" applyAlignment="1">
      <alignment horizontal="center" vertical="center" wrapText="1"/>
    </xf>
    <xf numFmtId="0" fontId="20" fillId="18" borderId="6" xfId="0" applyFont="1" applyFill="1" applyBorder="1" applyAlignment="1">
      <alignment horizontal="center" vertical="center" textRotation="90" wrapText="1" shrinkToFit="1"/>
    </xf>
    <xf numFmtId="0" fontId="20" fillId="18" borderId="7" xfId="0" applyFont="1" applyFill="1" applyBorder="1" applyAlignment="1">
      <alignment horizontal="center" vertical="center" textRotation="90" wrapText="1" shrinkToFit="1"/>
    </xf>
    <xf numFmtId="0" fontId="20" fillId="18" borderId="2" xfId="0" applyFont="1" applyFill="1" applyBorder="1" applyAlignment="1">
      <alignment horizontal="center" vertical="center" textRotation="90" wrapText="1" shrinkToFit="1"/>
    </xf>
    <xf numFmtId="0" fontId="20" fillId="18" borderId="6" xfId="0" applyFont="1" applyFill="1" applyBorder="1" applyAlignment="1">
      <alignment horizontal="center" vertical="center" wrapText="1" shrinkToFit="1"/>
    </xf>
    <xf numFmtId="0" fontId="20" fillId="18" borderId="2" xfId="0" applyFont="1" applyFill="1" applyBorder="1" applyAlignment="1">
      <alignment horizontal="center" vertical="center" wrapText="1" shrinkToFit="1"/>
    </xf>
    <xf numFmtId="0" fontId="22" fillId="18" borderId="7" xfId="0" applyFont="1" applyFill="1" applyBorder="1" applyAlignment="1">
      <alignment horizontal="center" vertical="center" wrapText="1"/>
    </xf>
    <xf numFmtId="0" fontId="18" fillId="10" borderId="9" xfId="0" applyFont="1" applyFill="1" applyBorder="1" applyAlignment="1">
      <alignment horizontal="left" vertical="center" wrapText="1"/>
    </xf>
    <xf numFmtId="0" fontId="18" fillId="10" borderId="0" xfId="0" applyFont="1" applyFill="1" applyAlignment="1">
      <alignment horizontal="right"/>
    </xf>
    <xf numFmtId="3" fontId="18" fillId="10" borderId="0" xfId="0" applyNumberFormat="1" applyFont="1" applyFill="1" applyAlignment="1">
      <alignment horizontal="right"/>
    </xf>
    <xf numFmtId="0" fontId="20" fillId="0" borderId="0" xfId="0" applyFont="1"/>
    <xf numFmtId="0" fontId="20" fillId="0" borderId="0" xfId="0" applyFont="1" applyAlignment="1">
      <alignment horizontal="center"/>
    </xf>
    <xf numFmtId="9" fontId="22" fillId="18" borderId="6" xfId="4" applyNumberFormat="1" applyFont="1" applyFill="1" applyBorder="1" applyAlignment="1">
      <alignment horizontal="center" vertical="center"/>
    </xf>
    <xf numFmtId="0" fontId="22" fillId="18" borderId="7" xfId="4" applyFont="1" applyFill="1" applyBorder="1" applyAlignment="1">
      <alignment horizontal="center" vertical="center"/>
    </xf>
    <xf numFmtId="0" fontId="22" fillId="18" borderId="2" xfId="4" applyFont="1" applyFill="1" applyBorder="1" applyAlignment="1">
      <alignment horizontal="center" vertical="center"/>
    </xf>
    <xf numFmtId="0" fontId="21" fillId="18" borderId="6" xfId="0" applyFont="1" applyFill="1" applyBorder="1" applyAlignment="1">
      <alignment horizontal="center" vertical="center" textRotation="90" wrapText="1" shrinkToFit="1"/>
    </xf>
    <xf numFmtId="0" fontId="21" fillId="18" borderId="7" xfId="0" applyFont="1" applyFill="1" applyBorder="1" applyAlignment="1">
      <alignment horizontal="center" vertical="center" textRotation="90" wrapText="1" shrinkToFit="1"/>
    </xf>
    <xf numFmtId="0" fontId="21" fillId="18" borderId="2" xfId="0" applyFont="1" applyFill="1" applyBorder="1" applyAlignment="1">
      <alignment horizontal="center" vertical="center" textRotation="90" wrapText="1" shrinkToFit="1"/>
    </xf>
    <xf numFmtId="0" fontId="2" fillId="0" borderId="1" xfId="0" applyFont="1" applyFill="1" applyBorder="1" applyAlignment="1">
      <alignment horizontal="center" wrapText="1"/>
    </xf>
    <xf numFmtId="0" fontId="2" fillId="0" borderId="1" xfId="0" applyFont="1" applyFill="1" applyBorder="1" applyAlignment="1">
      <alignment horizontal="center" vertical="center" textRotation="90"/>
    </xf>
    <xf numFmtId="0" fontId="2" fillId="0" borderId="1" xfId="0" applyNumberFormat="1" applyFont="1" applyFill="1" applyBorder="1" applyAlignment="1">
      <alignment horizontal="center" vertical="center" wrapText="1"/>
    </xf>
    <xf numFmtId="166" fontId="2" fillId="0" borderId="1" xfId="0" applyNumberFormat="1" applyFont="1" applyFill="1" applyBorder="1"/>
    <xf numFmtId="168" fontId="2" fillId="0" borderId="1" xfId="1" applyNumberFormat="1" applyFont="1" applyFill="1" applyBorder="1"/>
    <xf numFmtId="168" fontId="2" fillId="0" borderId="1" xfId="1" applyNumberFormat="1" applyFont="1" applyFill="1" applyBorder="1" applyAlignment="1">
      <alignment horizontal="center" vertical="center" wrapText="1"/>
    </xf>
    <xf numFmtId="0" fontId="2" fillId="0" borderId="1" xfId="0" applyFont="1" applyFill="1" applyBorder="1" applyAlignment="1">
      <alignment horizontal="center"/>
    </xf>
    <xf numFmtId="0" fontId="2" fillId="0" borderId="1" xfId="0" applyFont="1" applyFill="1" applyBorder="1" applyAlignment="1"/>
    <xf numFmtId="0" fontId="4" fillId="0" borderId="1"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7" xfId="0" applyFont="1" applyFill="1" applyBorder="1" applyAlignment="1">
      <alignment horizontal="center" vertical="center" textRotation="90" wrapText="1"/>
    </xf>
    <xf numFmtId="0" fontId="4" fillId="0" borderId="2" xfId="0" applyFont="1" applyFill="1" applyBorder="1" applyAlignment="1">
      <alignment horizontal="center" vertical="center" textRotation="90" wrapText="1"/>
    </xf>
    <xf numFmtId="0" fontId="3" fillId="0" borderId="1" xfId="0" applyFont="1" applyFill="1" applyBorder="1" applyAlignment="1">
      <alignment horizontal="center" vertical="center"/>
    </xf>
    <xf numFmtId="0" fontId="10" fillId="0" borderId="0" xfId="0" applyFont="1" applyFill="1" applyAlignment="1">
      <alignment horizontal="center" vertical="center" wrapText="1"/>
    </xf>
    <xf numFmtId="0" fontId="3" fillId="0" borderId="1" xfId="0" applyFont="1" applyFill="1" applyBorder="1" applyAlignment="1">
      <alignment vertical="center" wrapText="1"/>
    </xf>
    <xf numFmtId="0" fontId="2" fillId="0" borderId="0" xfId="0" applyFont="1" applyAlignment="1">
      <alignment vertical="center" wrapText="1"/>
    </xf>
    <xf numFmtId="4" fontId="3" fillId="0" borderId="1" xfId="3" applyNumberFormat="1" applyFont="1" applyFill="1" applyBorder="1" applyAlignment="1">
      <alignment vertical="center" wrapText="1"/>
    </xf>
    <xf numFmtId="39" fontId="3" fillId="0" borderId="1" xfId="3" applyNumberFormat="1" applyFont="1" applyFill="1" applyBorder="1" applyAlignment="1">
      <alignment vertical="center" wrapText="1"/>
    </xf>
    <xf numFmtId="4" fontId="3" fillId="0" borderId="1" xfId="0" applyNumberFormat="1" applyFont="1" applyFill="1" applyBorder="1" applyAlignment="1">
      <alignment vertical="center" wrapText="1"/>
    </xf>
    <xf numFmtId="0" fontId="3" fillId="0" borderId="1" xfId="0" applyFont="1" applyFill="1" applyBorder="1" applyAlignment="1">
      <alignment vertical="center"/>
    </xf>
  </cellXfs>
  <cellStyles count="10">
    <cellStyle name="Millares" xfId="1" builtinId="3"/>
    <cellStyle name="Millares 4" xfId="5"/>
    <cellStyle name="Moneda" xfId="3" builtinId="4"/>
    <cellStyle name="Moneda 2" xfId="8"/>
    <cellStyle name="Neutral 2" xfId="6"/>
    <cellStyle name="Normal" xfId="0" builtinId="0"/>
    <cellStyle name="Normal 2" xfId="4"/>
    <cellStyle name="Normal 3" xfId="9"/>
    <cellStyle name="Porcentual" xfId="2" builtinId="5"/>
    <cellStyle name="Porcentual 3"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sheetPr filterMode="1"/>
  <dimension ref="A1:DQ418"/>
  <sheetViews>
    <sheetView tabSelected="1" topLeftCell="C1" workbookViewId="0">
      <selection activeCell="C1" sqref="C1"/>
    </sheetView>
  </sheetViews>
  <sheetFormatPr baseColWidth="10" defaultColWidth="8.28515625" defaultRowHeight="11.25"/>
  <cols>
    <col min="1" max="2" width="0" style="14" hidden="1" customWidth="1"/>
    <col min="3" max="3" width="13.5703125" style="7" customWidth="1"/>
    <col min="4" max="4" width="3.7109375" style="15" customWidth="1"/>
    <col min="5" max="5" width="0" style="7" hidden="1" customWidth="1"/>
    <col min="6" max="6" width="14" style="7" customWidth="1"/>
    <col min="7" max="7" width="3.85546875" style="16" customWidth="1"/>
    <col min="8" max="8" width="0" style="16" hidden="1" customWidth="1"/>
    <col min="9" max="9" width="8.28515625" style="16"/>
    <col min="10" max="10" width="3.7109375" style="16" customWidth="1"/>
    <col min="11" max="11" width="0" style="16" hidden="1" customWidth="1"/>
    <col min="12" max="15" width="0" style="14" hidden="1" customWidth="1"/>
    <col min="16" max="16" width="11.140625" style="8" customWidth="1"/>
    <col min="17" max="17" width="4.140625" style="8" customWidth="1"/>
    <col min="18" max="18" width="0" style="44" hidden="1" customWidth="1"/>
    <col min="19" max="19" width="17.140625" style="44" customWidth="1"/>
    <col min="20" max="20" width="13.5703125" style="44" customWidth="1"/>
    <col min="21" max="21" width="15.28515625" style="8" customWidth="1"/>
    <col min="22" max="22" width="12.140625" style="8" customWidth="1"/>
    <col min="23" max="23" width="8.28515625" style="8"/>
    <col min="24" max="24" width="8.28515625" style="14"/>
    <col min="25" max="25" width="15.140625" style="7" customWidth="1"/>
    <col min="26" max="26" width="12.7109375" style="7" customWidth="1"/>
    <col min="27" max="27" width="0" style="45" hidden="1" customWidth="1"/>
    <col min="28" max="28" width="0" style="6" hidden="1" customWidth="1"/>
    <col min="29" max="29" width="9.5703125" style="6" customWidth="1"/>
    <col min="30" max="30" width="10" style="6" customWidth="1"/>
    <col min="31" max="38" width="8.28515625" style="6" hidden="1" customWidth="1"/>
    <col min="39" max="48" width="8.28515625" style="7" hidden="1" customWidth="1"/>
    <col min="49" max="49" width="12" style="7" customWidth="1"/>
    <col min="50" max="110" width="8.28515625" style="8" hidden="1" customWidth="1"/>
    <col min="111" max="111" width="10.28515625" style="7" customWidth="1"/>
    <col min="112" max="112" width="11" style="8" customWidth="1"/>
    <col min="113" max="113" width="10.42578125" style="8" customWidth="1"/>
    <col min="114" max="114" width="11.7109375" style="8" customWidth="1"/>
    <col min="115" max="16384" width="8.28515625" style="8"/>
  </cols>
  <sheetData>
    <row r="1" spans="1:121" ht="23.25">
      <c r="A1" s="1"/>
      <c r="B1" s="1"/>
      <c r="C1" s="1"/>
      <c r="D1" s="2"/>
      <c r="E1" s="1"/>
      <c r="F1" s="1"/>
      <c r="G1" s="1"/>
      <c r="H1" s="1"/>
      <c r="I1" s="1"/>
      <c r="J1" s="1"/>
      <c r="K1" s="1"/>
      <c r="L1" s="1"/>
      <c r="M1" s="1"/>
      <c r="N1" s="686" t="s">
        <v>124</v>
      </c>
      <c r="O1" s="686"/>
      <c r="P1" s="686"/>
      <c r="Q1" s="686"/>
      <c r="R1" s="686"/>
      <c r="S1" s="686"/>
      <c r="T1" s="686"/>
      <c r="U1" s="686"/>
      <c r="V1" s="686"/>
      <c r="W1" s="3"/>
      <c r="X1" s="4"/>
      <c r="Y1" s="1"/>
      <c r="Z1" s="1"/>
      <c r="AA1" s="5"/>
      <c r="DG1" s="1"/>
    </row>
    <row r="2" spans="1:121" ht="18.75" customHeight="1">
      <c r="A2" s="1"/>
      <c r="B2" s="1"/>
      <c r="C2" s="1"/>
      <c r="D2" s="2"/>
      <c r="E2" s="1"/>
      <c r="F2" s="1"/>
      <c r="G2" s="1"/>
      <c r="H2" s="1"/>
      <c r="I2" s="687" t="s">
        <v>114</v>
      </c>
      <c r="J2" s="687"/>
      <c r="K2" s="687"/>
      <c r="L2" s="687"/>
      <c r="M2" s="687"/>
      <c r="N2" s="687"/>
      <c r="O2" s="687"/>
      <c r="P2" s="687"/>
      <c r="Q2" s="687"/>
      <c r="R2" s="687"/>
      <c r="S2" s="687"/>
      <c r="T2" s="687"/>
      <c r="U2" s="687"/>
      <c r="V2" s="687"/>
      <c r="W2" s="687"/>
      <c r="X2" s="687"/>
      <c r="Y2" s="1"/>
      <c r="Z2" s="1"/>
      <c r="AA2" s="5"/>
      <c r="DG2" s="688"/>
      <c r="DH2" s="688"/>
      <c r="DI2" s="688"/>
      <c r="DJ2" s="688"/>
      <c r="DK2" s="688"/>
      <c r="DL2" s="688"/>
    </row>
    <row r="3" spans="1:121" ht="18.75" customHeight="1">
      <c r="A3" s="1"/>
      <c r="B3" s="1"/>
      <c r="C3" s="1"/>
      <c r="D3" s="2"/>
      <c r="E3" s="1"/>
      <c r="F3" s="687" t="s">
        <v>123</v>
      </c>
      <c r="G3" s="687"/>
      <c r="H3" s="687"/>
      <c r="I3" s="687"/>
      <c r="J3" s="687"/>
      <c r="K3" s="687"/>
      <c r="L3" s="687"/>
      <c r="M3" s="687"/>
      <c r="N3" s="687"/>
      <c r="O3" s="687"/>
      <c r="P3" s="687"/>
      <c r="Q3" s="687"/>
      <c r="R3" s="687"/>
      <c r="S3" s="687"/>
      <c r="T3" s="687"/>
      <c r="U3" s="687"/>
      <c r="V3" s="687"/>
      <c r="W3" s="687"/>
      <c r="X3" s="687"/>
      <c r="Y3" s="687"/>
      <c r="Z3" s="687"/>
      <c r="AA3" s="5"/>
      <c r="DG3" s="1"/>
    </row>
    <row r="4" spans="1:121" ht="18.75">
      <c r="A4" s="1"/>
      <c r="B4" s="1"/>
      <c r="C4" s="1"/>
      <c r="D4" s="2"/>
      <c r="E4" s="1"/>
      <c r="F4" s="1"/>
      <c r="G4" s="1"/>
      <c r="H4" s="1"/>
      <c r="I4" s="1"/>
      <c r="J4" s="1"/>
      <c r="K4" s="1"/>
      <c r="L4" s="1"/>
      <c r="M4" s="9"/>
      <c r="N4" s="687" t="s">
        <v>115</v>
      </c>
      <c r="O4" s="687"/>
      <c r="P4" s="687"/>
      <c r="Q4" s="687"/>
      <c r="R4" s="687"/>
      <c r="S4" s="687"/>
      <c r="T4" s="687"/>
      <c r="U4" s="687"/>
      <c r="V4" s="687"/>
      <c r="W4" s="3"/>
      <c r="X4" s="4"/>
      <c r="Y4" s="10"/>
      <c r="Z4" s="11"/>
      <c r="AA4" s="12"/>
      <c r="AB4" s="13"/>
      <c r="AC4" s="13"/>
      <c r="AD4" s="13"/>
      <c r="AE4" s="13"/>
      <c r="AF4" s="13"/>
      <c r="AG4" s="13"/>
      <c r="AH4" s="13"/>
      <c r="AI4" s="13"/>
      <c r="AJ4" s="13"/>
      <c r="AK4" s="13"/>
      <c r="AL4" s="13"/>
      <c r="AM4" s="9"/>
      <c r="AN4" s="11"/>
      <c r="AO4" s="11"/>
      <c r="AP4" s="11"/>
      <c r="AQ4" s="11"/>
      <c r="AR4" s="11"/>
      <c r="AS4" s="11"/>
      <c r="AT4" s="11"/>
      <c r="AU4" s="11"/>
      <c r="AV4" s="11"/>
      <c r="AW4" s="10"/>
      <c r="AX4" s="8">
        <v>2012</v>
      </c>
      <c r="BM4" s="8">
        <v>2013</v>
      </c>
      <c r="CB4" s="8">
        <v>2014</v>
      </c>
      <c r="CQ4" s="8">
        <v>2015</v>
      </c>
      <c r="DG4" s="11"/>
    </row>
    <row r="5" spans="1:121">
      <c r="A5" s="1"/>
      <c r="B5" s="1"/>
      <c r="C5" s="1"/>
      <c r="D5" s="2"/>
      <c r="E5" s="1"/>
      <c r="F5" s="1"/>
      <c r="G5" s="1"/>
      <c r="H5" s="1"/>
      <c r="I5" s="1"/>
      <c r="J5" s="1"/>
      <c r="K5" s="1"/>
      <c r="L5" s="1"/>
      <c r="M5" s="9"/>
      <c r="N5" s="1"/>
      <c r="O5" s="1"/>
      <c r="P5" s="1"/>
      <c r="Q5" s="1"/>
      <c r="R5" s="1"/>
      <c r="S5" s="1"/>
      <c r="T5" s="1"/>
      <c r="U5" s="1"/>
      <c r="V5" s="1"/>
      <c r="W5" s="3"/>
      <c r="X5" s="4"/>
      <c r="Y5" s="10"/>
      <c r="Z5" s="11"/>
      <c r="AA5" s="12"/>
      <c r="AB5" s="13"/>
      <c r="AC5" s="13"/>
      <c r="AD5" s="13"/>
      <c r="AE5" s="13"/>
      <c r="AF5" s="13"/>
      <c r="AG5" s="13"/>
      <c r="AH5" s="13"/>
      <c r="AI5" s="13"/>
      <c r="AJ5" s="13"/>
      <c r="AK5" s="13"/>
      <c r="AL5" s="13"/>
      <c r="AM5" s="9"/>
      <c r="AN5" s="11"/>
      <c r="AO5" s="11"/>
      <c r="AP5" s="11"/>
      <c r="AQ5" s="11"/>
      <c r="AR5" s="11"/>
      <c r="AS5" s="11"/>
      <c r="AT5" s="11"/>
      <c r="AU5" s="11"/>
      <c r="AV5" s="11"/>
      <c r="AW5" s="10"/>
      <c r="DG5" s="11"/>
    </row>
    <row r="6" spans="1:121">
      <c r="I6" s="1"/>
      <c r="J6" s="1"/>
      <c r="K6" s="1"/>
      <c r="L6" s="9"/>
      <c r="M6" s="9"/>
      <c r="N6" s="1"/>
      <c r="O6" s="9"/>
      <c r="P6" s="17"/>
      <c r="Q6" s="17"/>
      <c r="R6" s="18"/>
      <c r="S6" s="18"/>
      <c r="T6" s="18"/>
      <c r="U6" s="17"/>
      <c r="V6" s="689" t="s">
        <v>0</v>
      </c>
      <c r="W6" s="690"/>
      <c r="X6" s="690"/>
      <c r="Y6" s="690"/>
      <c r="Z6" s="690"/>
      <c r="AA6" s="690"/>
      <c r="AB6" s="690"/>
      <c r="AC6" s="690"/>
      <c r="AD6" s="691"/>
      <c r="AE6" s="13"/>
      <c r="AF6" s="13"/>
      <c r="AG6" s="13"/>
      <c r="AH6" s="13"/>
      <c r="AI6" s="13"/>
      <c r="AJ6" s="13"/>
      <c r="AK6" s="13"/>
      <c r="AL6" s="13"/>
      <c r="AM6" s="9"/>
      <c r="AN6" s="17"/>
      <c r="AO6" s="17"/>
      <c r="AP6" s="17"/>
      <c r="AQ6" s="17"/>
      <c r="AR6" s="17"/>
      <c r="AS6" s="17"/>
      <c r="AT6" s="17"/>
      <c r="AU6" s="17"/>
      <c r="AV6" s="17"/>
      <c r="AW6" s="10"/>
      <c r="DG6" s="8"/>
      <c r="DK6" s="692" t="s">
        <v>1</v>
      </c>
      <c r="DL6" s="692"/>
      <c r="DM6" s="692"/>
      <c r="DN6" s="692"/>
    </row>
    <row r="7" spans="1:121" s="25" customFormat="1" ht="90.75" customHeight="1">
      <c r="A7" s="19" t="s">
        <v>2</v>
      </c>
      <c r="B7" s="19" t="s">
        <v>3</v>
      </c>
      <c r="C7" s="52" t="s">
        <v>4</v>
      </c>
      <c r="D7" s="52" t="s">
        <v>5</v>
      </c>
      <c r="E7" s="20" t="s">
        <v>6</v>
      </c>
      <c r="F7" s="52" t="s">
        <v>7</v>
      </c>
      <c r="G7" s="52" t="s">
        <v>5</v>
      </c>
      <c r="H7" s="20" t="s">
        <v>6</v>
      </c>
      <c r="I7" s="52" t="s">
        <v>8</v>
      </c>
      <c r="J7" s="52" t="s">
        <v>5</v>
      </c>
      <c r="K7" s="20" t="s">
        <v>6</v>
      </c>
      <c r="L7" s="20" t="s">
        <v>9</v>
      </c>
      <c r="M7" s="20" t="s">
        <v>10</v>
      </c>
      <c r="N7" s="20" t="s">
        <v>11</v>
      </c>
      <c r="O7" s="20" t="s">
        <v>12</v>
      </c>
      <c r="P7" s="52" t="s">
        <v>13</v>
      </c>
      <c r="Q7" s="52" t="s">
        <v>14</v>
      </c>
      <c r="R7" s="21" t="s">
        <v>6</v>
      </c>
      <c r="S7" s="21" t="s">
        <v>15</v>
      </c>
      <c r="T7" s="21" t="s">
        <v>16</v>
      </c>
      <c r="U7" s="19" t="s">
        <v>17</v>
      </c>
      <c r="V7" s="19" t="s">
        <v>18</v>
      </c>
      <c r="W7" s="19" t="s">
        <v>19</v>
      </c>
      <c r="X7" s="19" t="s">
        <v>20</v>
      </c>
      <c r="Y7" s="19" t="s">
        <v>155</v>
      </c>
      <c r="Z7" s="19" t="s">
        <v>21</v>
      </c>
      <c r="AA7" s="21" t="s">
        <v>22</v>
      </c>
      <c r="AB7" s="19" t="s">
        <v>23</v>
      </c>
      <c r="AC7" s="19" t="s">
        <v>25</v>
      </c>
      <c r="AD7" s="19" t="s">
        <v>154</v>
      </c>
      <c r="AE7" s="19" t="s">
        <v>24</v>
      </c>
      <c r="AF7" s="19" t="s">
        <v>25</v>
      </c>
      <c r="AG7" s="19" t="s">
        <v>26</v>
      </c>
      <c r="AH7" s="19" t="s">
        <v>27</v>
      </c>
      <c r="AI7" s="19" t="s">
        <v>28</v>
      </c>
      <c r="AJ7" s="19" t="s">
        <v>29</v>
      </c>
      <c r="AK7" s="19" t="s">
        <v>30</v>
      </c>
      <c r="AL7" s="19" t="s">
        <v>31</v>
      </c>
      <c r="AM7" s="19" t="s">
        <v>32</v>
      </c>
      <c r="AN7" s="19" t="s">
        <v>33</v>
      </c>
      <c r="AO7" s="19" t="s">
        <v>34</v>
      </c>
      <c r="AP7" s="19" t="s">
        <v>35</v>
      </c>
      <c r="AQ7" s="19" t="s">
        <v>36</v>
      </c>
      <c r="AR7" s="19" t="s">
        <v>37</v>
      </c>
      <c r="AS7" s="19" t="s">
        <v>38</v>
      </c>
      <c r="AT7" s="19" t="s">
        <v>39</v>
      </c>
      <c r="AU7" s="19" t="s">
        <v>40</v>
      </c>
      <c r="AV7" s="19" t="s">
        <v>41</v>
      </c>
      <c r="AW7" s="19" t="s">
        <v>42</v>
      </c>
      <c r="AX7" s="22" t="s">
        <v>43</v>
      </c>
      <c r="AY7" s="22" t="s">
        <v>44</v>
      </c>
      <c r="AZ7" s="22" t="s">
        <v>45</v>
      </c>
      <c r="BA7" s="22" t="s">
        <v>46</v>
      </c>
      <c r="BB7" s="22" t="s">
        <v>47</v>
      </c>
      <c r="BC7" s="22" t="s">
        <v>48</v>
      </c>
      <c r="BD7" s="22" t="s">
        <v>49</v>
      </c>
      <c r="BE7" s="22" t="s">
        <v>50</v>
      </c>
      <c r="BF7" s="22" t="s">
        <v>51</v>
      </c>
      <c r="BG7" s="22" t="s">
        <v>52</v>
      </c>
      <c r="BH7" s="22" t="s">
        <v>53</v>
      </c>
      <c r="BI7" s="22" t="s">
        <v>54</v>
      </c>
      <c r="BJ7" s="22" t="s">
        <v>55</v>
      </c>
      <c r="BK7" s="22" t="s">
        <v>56</v>
      </c>
      <c r="BL7" s="22" t="s">
        <v>57</v>
      </c>
      <c r="BM7" s="22" t="s">
        <v>43</v>
      </c>
      <c r="BN7" s="22" t="s">
        <v>44</v>
      </c>
      <c r="BO7" s="22" t="s">
        <v>45</v>
      </c>
      <c r="BP7" s="22" t="s">
        <v>46</v>
      </c>
      <c r="BQ7" s="22" t="s">
        <v>47</v>
      </c>
      <c r="BR7" s="22" t="s">
        <v>48</v>
      </c>
      <c r="BS7" s="22" t="s">
        <v>49</v>
      </c>
      <c r="BT7" s="22" t="s">
        <v>50</v>
      </c>
      <c r="BU7" s="22" t="s">
        <v>51</v>
      </c>
      <c r="BV7" s="22" t="s">
        <v>52</v>
      </c>
      <c r="BW7" s="22" t="s">
        <v>53</v>
      </c>
      <c r="BX7" s="22" t="s">
        <v>54</v>
      </c>
      <c r="BY7" s="22" t="s">
        <v>55</v>
      </c>
      <c r="BZ7" s="22" t="s">
        <v>56</v>
      </c>
      <c r="CA7" s="22" t="s">
        <v>58</v>
      </c>
      <c r="CB7" s="22" t="s">
        <v>43</v>
      </c>
      <c r="CC7" s="22" t="s">
        <v>44</v>
      </c>
      <c r="CD7" s="22" t="s">
        <v>45</v>
      </c>
      <c r="CE7" s="22" t="s">
        <v>46</v>
      </c>
      <c r="CF7" s="22" t="s">
        <v>47</v>
      </c>
      <c r="CG7" s="22" t="s">
        <v>48</v>
      </c>
      <c r="CH7" s="22" t="s">
        <v>49</v>
      </c>
      <c r="CI7" s="22" t="s">
        <v>50</v>
      </c>
      <c r="CJ7" s="22" t="s">
        <v>51</v>
      </c>
      <c r="CK7" s="22" t="s">
        <v>52</v>
      </c>
      <c r="CL7" s="22" t="s">
        <v>53</v>
      </c>
      <c r="CM7" s="22" t="s">
        <v>54</v>
      </c>
      <c r="CN7" s="22" t="s">
        <v>55</v>
      </c>
      <c r="CO7" s="22" t="s">
        <v>56</v>
      </c>
      <c r="CP7" s="22" t="s">
        <v>59</v>
      </c>
      <c r="CQ7" s="23" t="s">
        <v>43</v>
      </c>
      <c r="CR7" s="23" t="s">
        <v>44</v>
      </c>
      <c r="CS7" s="23" t="s">
        <v>45</v>
      </c>
      <c r="CT7" s="23" t="s">
        <v>46</v>
      </c>
      <c r="CU7" s="23" t="s">
        <v>47</v>
      </c>
      <c r="CV7" s="23" t="s">
        <v>48</v>
      </c>
      <c r="CW7" s="23" t="s">
        <v>49</v>
      </c>
      <c r="CX7" s="23" t="s">
        <v>50</v>
      </c>
      <c r="CY7" s="23" t="s">
        <v>51</v>
      </c>
      <c r="CZ7" s="23" t="s">
        <v>52</v>
      </c>
      <c r="DA7" s="23" t="s">
        <v>53</v>
      </c>
      <c r="DB7" s="23" t="s">
        <v>54</v>
      </c>
      <c r="DC7" s="23" t="s">
        <v>55</v>
      </c>
      <c r="DD7" s="23" t="s">
        <v>56</v>
      </c>
      <c r="DE7" s="23" t="s">
        <v>60</v>
      </c>
      <c r="DF7" s="23" t="s">
        <v>61</v>
      </c>
      <c r="DG7" s="19" t="s">
        <v>62</v>
      </c>
      <c r="DH7" s="19" t="s">
        <v>63</v>
      </c>
      <c r="DI7" s="19" t="s">
        <v>64</v>
      </c>
      <c r="DJ7" s="19" t="s">
        <v>65</v>
      </c>
      <c r="DK7" s="20" t="s">
        <v>66</v>
      </c>
      <c r="DL7" s="20" t="s">
        <v>67</v>
      </c>
      <c r="DM7" s="20" t="s">
        <v>68</v>
      </c>
      <c r="DN7" s="20" t="s">
        <v>69</v>
      </c>
      <c r="DO7" s="24"/>
      <c r="DP7" s="24"/>
      <c r="DQ7" s="24"/>
    </row>
    <row r="8" spans="1:121" s="33" customFormat="1" ht="106.5" customHeight="1">
      <c r="A8" s="26">
        <v>114</v>
      </c>
      <c r="B8" s="48" t="s">
        <v>73</v>
      </c>
      <c r="C8" s="681" t="s">
        <v>116</v>
      </c>
      <c r="D8" s="681">
        <v>1</v>
      </c>
      <c r="E8" s="50">
        <v>0.05</v>
      </c>
      <c r="F8" s="681" t="s">
        <v>117</v>
      </c>
      <c r="G8" s="681">
        <v>6.3</v>
      </c>
      <c r="H8" s="50">
        <v>0.5</v>
      </c>
      <c r="I8" s="681" t="s">
        <v>74</v>
      </c>
      <c r="J8" s="681" t="s">
        <v>75</v>
      </c>
      <c r="K8" s="51">
        <v>0.4</v>
      </c>
      <c r="L8" s="27" t="s">
        <v>76</v>
      </c>
      <c r="M8" s="27" t="s">
        <v>76</v>
      </c>
      <c r="N8" s="27"/>
      <c r="O8" s="49" t="s">
        <v>77</v>
      </c>
      <c r="P8" s="46" t="s">
        <v>118</v>
      </c>
      <c r="Q8" s="46"/>
      <c r="R8" s="51">
        <v>0.5</v>
      </c>
      <c r="S8" s="54" t="s">
        <v>125</v>
      </c>
      <c r="T8" s="29" t="s">
        <v>126</v>
      </c>
      <c r="U8" s="53" t="s">
        <v>127</v>
      </c>
      <c r="V8" s="53" t="s">
        <v>127</v>
      </c>
      <c r="W8" s="27" t="s">
        <v>70</v>
      </c>
      <c r="X8" s="27" t="s">
        <v>128</v>
      </c>
      <c r="Y8" s="54" t="s">
        <v>129</v>
      </c>
      <c r="Z8" s="55" t="s">
        <v>130</v>
      </c>
      <c r="AA8" s="29">
        <v>1</v>
      </c>
      <c r="AB8" s="30">
        <f t="shared" ref="AB8:AB15" si="0">+((((E8*H8)*K8)*R8)*AA8)*100</f>
        <v>0.50000000000000011</v>
      </c>
      <c r="AC8" s="27">
        <v>20</v>
      </c>
      <c r="AD8" s="34"/>
      <c r="AE8" s="30">
        <v>0.50000000000000011</v>
      </c>
      <c r="AF8" s="27">
        <v>350</v>
      </c>
      <c r="AG8" s="27"/>
      <c r="AH8" s="30">
        <v>0.50000000000000011</v>
      </c>
      <c r="AI8" s="27">
        <v>350</v>
      </c>
      <c r="AJ8" s="27"/>
      <c r="AK8" s="30">
        <v>0.50000000000000011</v>
      </c>
      <c r="AL8" s="27">
        <v>350</v>
      </c>
      <c r="AM8" s="27"/>
      <c r="AN8" s="35">
        <f>+AO8+AQ8+AS8+AU8</f>
        <v>5601000</v>
      </c>
      <c r="AO8" s="35">
        <v>1225000</v>
      </c>
      <c r="AP8" s="35"/>
      <c r="AQ8" s="35">
        <v>1335000</v>
      </c>
      <c r="AR8" s="35"/>
      <c r="AS8" s="35">
        <v>1455000</v>
      </c>
      <c r="AT8" s="35"/>
      <c r="AU8" s="35">
        <v>1586000</v>
      </c>
      <c r="AV8" s="27"/>
      <c r="AW8" s="27" t="s">
        <v>131</v>
      </c>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27"/>
      <c r="DH8" s="53" t="s">
        <v>127</v>
      </c>
      <c r="DI8" s="53" t="s">
        <v>132</v>
      </c>
      <c r="DJ8" s="56">
        <v>42369</v>
      </c>
      <c r="DK8" s="32"/>
      <c r="DL8" s="53" t="s">
        <v>133</v>
      </c>
      <c r="DM8" s="32"/>
      <c r="DN8" s="32"/>
    </row>
    <row r="9" spans="1:121" s="33" customFormat="1" ht="150.75" hidden="1" customHeight="1">
      <c r="A9" s="26">
        <v>115</v>
      </c>
      <c r="B9" s="26" t="s">
        <v>73</v>
      </c>
      <c r="C9" s="682"/>
      <c r="D9" s="683"/>
      <c r="E9" s="29">
        <v>0.05</v>
      </c>
      <c r="F9" s="682"/>
      <c r="G9" s="683"/>
      <c r="H9" s="29">
        <v>0.5</v>
      </c>
      <c r="I9" s="683"/>
      <c r="J9" s="683"/>
      <c r="K9" s="29">
        <v>0.4</v>
      </c>
      <c r="L9" s="27" t="s">
        <v>79</v>
      </c>
      <c r="M9" s="27" t="s">
        <v>79</v>
      </c>
      <c r="N9" s="27" t="s">
        <v>80</v>
      </c>
      <c r="O9" s="27" t="s">
        <v>81</v>
      </c>
      <c r="P9" s="47" t="s">
        <v>82</v>
      </c>
      <c r="Q9" s="47"/>
      <c r="R9" s="29">
        <v>0.4</v>
      </c>
      <c r="S9" s="29"/>
      <c r="T9" s="29"/>
      <c r="U9" s="27" t="s">
        <v>83</v>
      </c>
      <c r="V9" s="27" t="s">
        <v>83</v>
      </c>
      <c r="W9" s="27" t="s">
        <v>70</v>
      </c>
      <c r="X9" s="27" t="s">
        <v>71</v>
      </c>
      <c r="Y9" s="27">
        <v>120</v>
      </c>
      <c r="Z9" s="27" t="s">
        <v>84</v>
      </c>
      <c r="AA9" s="29">
        <v>1</v>
      </c>
      <c r="AB9" s="30">
        <f t="shared" si="0"/>
        <v>0.40000000000000008</v>
      </c>
      <c r="AC9" s="27">
        <v>1</v>
      </c>
      <c r="AD9" s="34">
        <v>0.65</v>
      </c>
      <c r="AE9" s="30">
        <v>0.40000000000000008</v>
      </c>
      <c r="AF9" s="27">
        <v>1</v>
      </c>
      <c r="AG9" s="27"/>
      <c r="AH9" s="30">
        <v>0.40000000000000008</v>
      </c>
      <c r="AI9" s="27">
        <v>1</v>
      </c>
      <c r="AJ9" s="27"/>
      <c r="AK9" s="30">
        <v>0.40000000000000008</v>
      </c>
      <c r="AL9" s="27">
        <v>2</v>
      </c>
      <c r="AM9" s="27"/>
      <c r="AN9" s="35">
        <v>0</v>
      </c>
      <c r="AO9" s="35">
        <v>0</v>
      </c>
      <c r="AP9" s="35"/>
      <c r="AQ9" s="35">
        <v>0</v>
      </c>
      <c r="AR9" s="35"/>
      <c r="AS9" s="35">
        <v>0</v>
      </c>
      <c r="AT9" s="35"/>
      <c r="AU9" s="35">
        <v>0</v>
      </c>
      <c r="AV9" s="27"/>
      <c r="AW9" s="27" t="s">
        <v>78</v>
      </c>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27"/>
      <c r="DH9" s="32"/>
      <c r="DI9" s="32"/>
      <c r="DJ9" s="32"/>
      <c r="DK9" s="32"/>
      <c r="DL9" s="32"/>
      <c r="DM9" s="32"/>
      <c r="DN9" s="32"/>
    </row>
    <row r="10" spans="1:121" s="33" customFormat="1" ht="150.75" hidden="1" customHeight="1">
      <c r="A10" s="26">
        <v>116</v>
      </c>
      <c r="B10" s="26" t="s">
        <v>73</v>
      </c>
      <c r="C10" s="682"/>
      <c r="D10" s="683"/>
      <c r="E10" s="29">
        <v>0.05</v>
      </c>
      <c r="F10" s="682"/>
      <c r="G10" s="683"/>
      <c r="H10" s="29">
        <v>0.5</v>
      </c>
      <c r="I10" s="683"/>
      <c r="J10" s="683"/>
      <c r="K10" s="29">
        <v>0.4</v>
      </c>
      <c r="L10" s="27" t="s">
        <v>85</v>
      </c>
      <c r="M10" s="27" t="s">
        <v>85</v>
      </c>
      <c r="N10" s="34">
        <v>0</v>
      </c>
      <c r="O10" s="27" t="s">
        <v>86</v>
      </c>
      <c r="P10" s="28" t="s">
        <v>87</v>
      </c>
      <c r="Q10" s="28"/>
      <c r="R10" s="29">
        <v>0.1</v>
      </c>
      <c r="S10" s="29"/>
      <c r="T10" s="29"/>
      <c r="U10" s="27" t="s">
        <v>88</v>
      </c>
      <c r="V10" s="27" t="s">
        <v>88</v>
      </c>
      <c r="W10" s="27" t="s">
        <v>70</v>
      </c>
      <c r="X10" s="27" t="s">
        <v>72</v>
      </c>
      <c r="Y10" s="27">
        <v>1450</v>
      </c>
      <c r="Z10" s="27" t="s">
        <v>89</v>
      </c>
      <c r="AA10" s="29">
        <v>1</v>
      </c>
      <c r="AB10" s="30">
        <f t="shared" si="0"/>
        <v>0.10000000000000002</v>
      </c>
      <c r="AC10" s="27">
        <v>500</v>
      </c>
      <c r="AD10" s="34">
        <v>1</v>
      </c>
      <c r="AE10" s="30">
        <v>0.10000000000000002</v>
      </c>
      <c r="AF10" s="27">
        <v>1000</v>
      </c>
      <c r="AG10" s="27"/>
      <c r="AH10" s="30">
        <v>0.10000000000000002</v>
      </c>
      <c r="AI10" s="27">
        <v>2000</v>
      </c>
      <c r="AJ10" s="27"/>
      <c r="AK10" s="30">
        <v>0.10000000000000002</v>
      </c>
      <c r="AL10" s="27">
        <v>3000</v>
      </c>
      <c r="AM10" s="27"/>
      <c r="AN10" s="35">
        <v>4159000</v>
      </c>
      <c r="AO10" s="35">
        <v>965000</v>
      </c>
      <c r="AP10" s="35"/>
      <c r="AQ10" s="35">
        <v>1013000</v>
      </c>
      <c r="AR10" s="35"/>
      <c r="AS10" s="35">
        <v>1064000</v>
      </c>
      <c r="AT10" s="35"/>
      <c r="AU10" s="35">
        <v>1117000</v>
      </c>
      <c r="AV10" s="27"/>
      <c r="AW10" s="27" t="s">
        <v>78</v>
      </c>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27"/>
      <c r="DH10" s="32"/>
      <c r="DI10" s="32"/>
      <c r="DJ10" s="32"/>
      <c r="DK10" s="32"/>
      <c r="DL10" s="32"/>
      <c r="DM10" s="32"/>
      <c r="DN10" s="32"/>
    </row>
    <row r="11" spans="1:121" s="33" customFormat="1" ht="150.75" hidden="1" customHeight="1">
      <c r="A11" s="26">
        <v>117</v>
      </c>
      <c r="B11" s="26" t="s">
        <v>73</v>
      </c>
      <c r="C11" s="682"/>
      <c r="D11" s="683"/>
      <c r="E11" s="29">
        <v>0.05</v>
      </c>
      <c r="F11" s="682"/>
      <c r="G11" s="683"/>
      <c r="H11" s="29">
        <v>0.5</v>
      </c>
      <c r="I11" s="683"/>
      <c r="J11" s="683"/>
      <c r="K11" s="29">
        <v>0.5</v>
      </c>
      <c r="L11" s="27" t="s">
        <v>90</v>
      </c>
      <c r="M11" s="27" t="s">
        <v>90</v>
      </c>
      <c r="N11" s="27" t="s">
        <v>91</v>
      </c>
      <c r="O11" s="27" t="s">
        <v>92</v>
      </c>
      <c r="P11" s="28" t="s">
        <v>93</v>
      </c>
      <c r="Q11" s="28"/>
      <c r="R11" s="29">
        <v>0.5</v>
      </c>
      <c r="S11" s="29"/>
      <c r="T11" s="29"/>
      <c r="U11" s="27" t="s">
        <v>94</v>
      </c>
      <c r="V11" s="27" t="s">
        <v>94</v>
      </c>
      <c r="W11" s="27" t="s">
        <v>70</v>
      </c>
      <c r="X11" s="27" t="s">
        <v>95</v>
      </c>
      <c r="Y11" s="27">
        <v>35424</v>
      </c>
      <c r="Z11" s="27" t="s">
        <v>96</v>
      </c>
      <c r="AA11" s="29">
        <v>1</v>
      </c>
      <c r="AB11" s="30">
        <f t="shared" si="0"/>
        <v>0.625</v>
      </c>
      <c r="AC11" s="27">
        <v>15000</v>
      </c>
      <c r="AD11" s="34">
        <v>1</v>
      </c>
      <c r="AE11" s="30">
        <v>0.625</v>
      </c>
      <c r="AF11" s="27">
        <v>30000</v>
      </c>
      <c r="AG11" s="27"/>
      <c r="AH11" s="30">
        <v>0.625</v>
      </c>
      <c r="AI11" s="27">
        <v>40000</v>
      </c>
      <c r="AJ11" s="27"/>
      <c r="AK11" s="30">
        <v>0.625</v>
      </c>
      <c r="AL11" s="27">
        <v>45000</v>
      </c>
      <c r="AM11" s="27"/>
      <c r="AN11" s="35">
        <v>0</v>
      </c>
      <c r="AO11" s="35">
        <v>0</v>
      </c>
      <c r="AP11" s="35"/>
      <c r="AQ11" s="35">
        <v>0</v>
      </c>
      <c r="AR11" s="35"/>
      <c r="AS11" s="35">
        <v>0</v>
      </c>
      <c r="AT11" s="35"/>
      <c r="AU11" s="35">
        <v>0</v>
      </c>
      <c r="AV11" s="27"/>
      <c r="AW11" s="27" t="s">
        <v>78</v>
      </c>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27"/>
      <c r="DH11" s="32"/>
      <c r="DI11" s="32"/>
      <c r="DJ11" s="32"/>
      <c r="DK11" s="32"/>
      <c r="DL11" s="32"/>
      <c r="DM11" s="32"/>
      <c r="DN11" s="32"/>
    </row>
    <row r="12" spans="1:121" s="33" customFormat="1" ht="150.75" hidden="1" customHeight="1">
      <c r="A12" s="26">
        <v>118</v>
      </c>
      <c r="B12" s="26" t="s">
        <v>73</v>
      </c>
      <c r="C12" s="682"/>
      <c r="D12" s="683"/>
      <c r="E12" s="29">
        <v>0.05</v>
      </c>
      <c r="F12" s="682"/>
      <c r="G12" s="683"/>
      <c r="H12" s="29">
        <v>0.5</v>
      </c>
      <c r="I12" s="683"/>
      <c r="J12" s="683"/>
      <c r="K12" s="29">
        <v>0.5</v>
      </c>
      <c r="L12" s="27" t="s">
        <v>97</v>
      </c>
      <c r="M12" s="27" t="s">
        <v>98</v>
      </c>
      <c r="N12" s="27" t="s">
        <v>99</v>
      </c>
      <c r="O12" s="27" t="s">
        <v>100</v>
      </c>
      <c r="P12" s="28" t="s">
        <v>101</v>
      </c>
      <c r="Q12" s="28"/>
      <c r="R12" s="29">
        <v>0.5</v>
      </c>
      <c r="S12" s="29"/>
      <c r="T12" s="29"/>
      <c r="U12" s="36" t="s">
        <v>102</v>
      </c>
      <c r="V12" s="36" t="s">
        <v>102</v>
      </c>
      <c r="W12" s="27" t="s">
        <v>70</v>
      </c>
      <c r="X12" s="27" t="s">
        <v>71</v>
      </c>
      <c r="Y12" s="37">
        <v>150000</v>
      </c>
      <c r="Z12" s="27" t="s">
        <v>103</v>
      </c>
      <c r="AA12" s="29">
        <v>1</v>
      </c>
      <c r="AB12" s="30">
        <f t="shared" si="0"/>
        <v>0.625</v>
      </c>
      <c r="AC12" s="27">
        <v>50000</v>
      </c>
      <c r="AD12" s="34">
        <v>1</v>
      </c>
      <c r="AE12" s="30">
        <v>0.625</v>
      </c>
      <c r="AF12" s="27">
        <v>100000</v>
      </c>
      <c r="AG12" s="27"/>
      <c r="AH12" s="30">
        <v>0.625</v>
      </c>
      <c r="AI12" s="27">
        <v>150000</v>
      </c>
      <c r="AJ12" s="27"/>
      <c r="AK12" s="30">
        <v>0.625</v>
      </c>
      <c r="AL12" s="27">
        <v>200000</v>
      </c>
      <c r="AM12" s="27"/>
      <c r="AN12" s="35">
        <v>11667000</v>
      </c>
      <c r="AO12" s="35">
        <v>2551000</v>
      </c>
      <c r="AP12" s="35"/>
      <c r="AQ12" s="35">
        <v>2781000</v>
      </c>
      <c r="AR12" s="35"/>
      <c r="AS12" s="35">
        <v>3031000</v>
      </c>
      <c r="AT12" s="35"/>
      <c r="AU12" s="35">
        <v>3304000</v>
      </c>
      <c r="AV12" s="27"/>
      <c r="AW12" s="27" t="s">
        <v>78</v>
      </c>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27"/>
      <c r="DH12" s="32"/>
      <c r="DI12" s="32"/>
      <c r="DJ12" s="32"/>
      <c r="DK12" s="32"/>
      <c r="DL12" s="32"/>
      <c r="DM12" s="32"/>
      <c r="DN12" s="32"/>
    </row>
    <row r="13" spans="1:121" s="33" customFormat="1" ht="150.75" hidden="1" customHeight="1">
      <c r="A13" s="26">
        <v>119</v>
      </c>
      <c r="B13" s="26" t="s">
        <v>73</v>
      </c>
      <c r="C13" s="682"/>
      <c r="D13" s="683"/>
      <c r="E13" s="29">
        <v>0.05</v>
      </c>
      <c r="F13" s="682"/>
      <c r="G13" s="683"/>
      <c r="H13" s="29">
        <v>0.5</v>
      </c>
      <c r="I13" s="683"/>
      <c r="J13" s="683"/>
      <c r="K13" s="29">
        <v>0.1</v>
      </c>
      <c r="L13" s="27" t="s">
        <v>104</v>
      </c>
      <c r="M13" s="27" t="s">
        <v>104</v>
      </c>
      <c r="N13" s="34">
        <v>0</v>
      </c>
      <c r="O13" s="27" t="s">
        <v>105</v>
      </c>
      <c r="P13" s="681" t="s">
        <v>106</v>
      </c>
      <c r="Q13" s="28"/>
      <c r="R13" s="29">
        <v>0.33</v>
      </c>
      <c r="S13" s="29"/>
      <c r="T13" s="29"/>
      <c r="U13" s="27" t="s">
        <v>107</v>
      </c>
      <c r="V13" s="27" t="s">
        <v>107</v>
      </c>
      <c r="W13" s="27" t="s">
        <v>70</v>
      </c>
      <c r="X13" s="27" t="s">
        <v>71</v>
      </c>
      <c r="Y13" s="27">
        <v>10</v>
      </c>
      <c r="Z13" s="27" t="s">
        <v>108</v>
      </c>
      <c r="AA13" s="29">
        <v>0.33</v>
      </c>
      <c r="AB13" s="30">
        <f t="shared" si="0"/>
        <v>2.722500000000001E-2</v>
      </c>
      <c r="AC13" s="27">
        <v>25</v>
      </c>
      <c r="AD13" s="34">
        <v>1</v>
      </c>
      <c r="AE13" s="30">
        <v>2.722500000000001E-2</v>
      </c>
      <c r="AF13" s="27">
        <v>45</v>
      </c>
      <c r="AG13" s="27"/>
      <c r="AH13" s="30">
        <v>2.722500000000001E-2</v>
      </c>
      <c r="AI13" s="27">
        <v>45</v>
      </c>
      <c r="AJ13" s="27"/>
      <c r="AK13" s="30">
        <v>2.722500000000001E-2</v>
      </c>
      <c r="AL13" s="27">
        <v>45</v>
      </c>
      <c r="AM13" s="27"/>
      <c r="AN13" s="35">
        <v>0</v>
      </c>
      <c r="AO13" s="35">
        <v>0</v>
      </c>
      <c r="AP13" s="35"/>
      <c r="AQ13" s="35">
        <v>0</v>
      </c>
      <c r="AR13" s="35"/>
      <c r="AS13" s="35">
        <v>0</v>
      </c>
      <c r="AT13" s="35"/>
      <c r="AU13" s="35">
        <v>0</v>
      </c>
      <c r="AV13" s="27"/>
      <c r="AW13" s="27" t="s">
        <v>78</v>
      </c>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27"/>
      <c r="DH13" s="32"/>
      <c r="DI13" s="32"/>
      <c r="DJ13" s="32"/>
      <c r="DK13" s="32"/>
      <c r="DL13" s="32"/>
      <c r="DM13" s="32"/>
      <c r="DN13" s="32"/>
    </row>
    <row r="14" spans="1:121" s="33" customFormat="1" ht="150.75" hidden="1" customHeight="1">
      <c r="A14" s="26">
        <v>120</v>
      </c>
      <c r="B14" s="26" t="s">
        <v>73</v>
      </c>
      <c r="C14" s="682"/>
      <c r="D14" s="683"/>
      <c r="E14" s="29">
        <v>0.05</v>
      </c>
      <c r="F14" s="682"/>
      <c r="G14" s="683"/>
      <c r="H14" s="29">
        <v>0.5</v>
      </c>
      <c r="I14" s="683"/>
      <c r="J14" s="683"/>
      <c r="K14" s="29">
        <v>0.1</v>
      </c>
      <c r="L14" s="27" t="s">
        <v>104</v>
      </c>
      <c r="M14" s="27" t="s">
        <v>104</v>
      </c>
      <c r="N14" s="27" t="s">
        <v>109</v>
      </c>
      <c r="O14" s="27" t="s">
        <v>105</v>
      </c>
      <c r="P14" s="681"/>
      <c r="Q14" s="28"/>
      <c r="R14" s="29">
        <v>0.34</v>
      </c>
      <c r="S14" s="29"/>
      <c r="T14" s="29"/>
      <c r="U14" s="27" t="s">
        <v>110</v>
      </c>
      <c r="V14" s="27" t="s">
        <v>110</v>
      </c>
      <c r="W14" s="27" t="s">
        <v>70</v>
      </c>
      <c r="X14" s="27" t="s">
        <v>71</v>
      </c>
      <c r="Y14" s="27">
        <v>40</v>
      </c>
      <c r="Z14" s="27" t="s">
        <v>111</v>
      </c>
      <c r="AA14" s="29">
        <v>0.34</v>
      </c>
      <c r="AB14" s="30">
        <f t="shared" si="0"/>
        <v>2.8900000000000012E-2</v>
      </c>
      <c r="AC14" s="27">
        <v>40</v>
      </c>
      <c r="AD14" s="34">
        <v>0.75</v>
      </c>
      <c r="AE14" s="30">
        <v>2.8900000000000012E-2</v>
      </c>
      <c r="AF14" s="27">
        <v>80</v>
      </c>
      <c r="AG14" s="27"/>
      <c r="AH14" s="30">
        <v>2.8900000000000012E-2</v>
      </c>
      <c r="AI14" s="27">
        <v>120</v>
      </c>
      <c r="AJ14" s="27"/>
      <c r="AK14" s="30">
        <v>2.8900000000000012E-2</v>
      </c>
      <c r="AL14" s="27">
        <v>160</v>
      </c>
      <c r="AM14" s="27"/>
      <c r="AN14" s="35">
        <v>0</v>
      </c>
      <c r="AO14" s="35">
        <v>0</v>
      </c>
      <c r="AP14" s="35"/>
      <c r="AQ14" s="35">
        <v>0</v>
      </c>
      <c r="AR14" s="35"/>
      <c r="AS14" s="35">
        <v>0</v>
      </c>
      <c r="AT14" s="35"/>
      <c r="AU14" s="35">
        <v>0</v>
      </c>
      <c r="AV14" s="27"/>
      <c r="AW14" s="27" t="s">
        <v>78</v>
      </c>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27"/>
      <c r="DH14" s="32"/>
      <c r="DI14" s="32"/>
      <c r="DJ14" s="32"/>
      <c r="DK14" s="32"/>
      <c r="DL14" s="32"/>
      <c r="DM14" s="32"/>
      <c r="DN14" s="32"/>
    </row>
    <row r="15" spans="1:121" s="33" customFormat="1" ht="150.75" hidden="1" customHeight="1">
      <c r="A15" s="26">
        <v>121</v>
      </c>
      <c r="B15" s="26" t="s">
        <v>73</v>
      </c>
      <c r="C15" s="682"/>
      <c r="D15" s="683"/>
      <c r="E15" s="29">
        <v>0.05</v>
      </c>
      <c r="F15" s="682"/>
      <c r="G15" s="683"/>
      <c r="H15" s="29">
        <v>0.5</v>
      </c>
      <c r="I15" s="683"/>
      <c r="J15" s="683"/>
      <c r="K15" s="29">
        <v>0.1</v>
      </c>
      <c r="L15" s="27" t="s">
        <v>104</v>
      </c>
      <c r="M15" s="27" t="s">
        <v>104</v>
      </c>
      <c r="N15" s="27" t="s">
        <v>109</v>
      </c>
      <c r="O15" s="27" t="s">
        <v>105</v>
      </c>
      <c r="P15" s="681"/>
      <c r="Q15" s="28"/>
      <c r="R15" s="29">
        <v>0.33</v>
      </c>
      <c r="S15" s="29"/>
      <c r="T15" s="29"/>
      <c r="U15" s="27" t="s">
        <v>112</v>
      </c>
      <c r="V15" s="27" t="s">
        <v>112</v>
      </c>
      <c r="W15" s="27" t="s">
        <v>70</v>
      </c>
      <c r="X15" s="27" t="s">
        <v>71</v>
      </c>
      <c r="Y15" s="31">
        <v>50000</v>
      </c>
      <c r="Z15" s="27" t="s">
        <v>113</v>
      </c>
      <c r="AA15" s="29">
        <v>0.33</v>
      </c>
      <c r="AB15" s="30">
        <f t="shared" si="0"/>
        <v>2.722500000000001E-2</v>
      </c>
      <c r="AC15" s="27">
        <v>50000</v>
      </c>
      <c r="AD15" s="34">
        <v>0.8</v>
      </c>
      <c r="AE15" s="30">
        <v>2.722500000000001E-2</v>
      </c>
      <c r="AF15" s="27">
        <v>75000</v>
      </c>
      <c r="AG15" s="27"/>
      <c r="AH15" s="30">
        <v>2.722500000000001E-2</v>
      </c>
      <c r="AI15" s="27">
        <v>90000</v>
      </c>
      <c r="AJ15" s="27"/>
      <c r="AK15" s="30">
        <v>2.722500000000001E-2</v>
      </c>
      <c r="AL15" s="27">
        <v>100000</v>
      </c>
      <c r="AM15" s="27"/>
      <c r="AN15" s="35">
        <v>0</v>
      </c>
      <c r="AO15" s="35">
        <v>0</v>
      </c>
      <c r="AP15" s="35"/>
      <c r="AQ15" s="35">
        <v>0</v>
      </c>
      <c r="AR15" s="35"/>
      <c r="AS15" s="35">
        <v>0</v>
      </c>
      <c r="AT15" s="35"/>
      <c r="AU15" s="35">
        <v>0</v>
      </c>
      <c r="AV15" s="27"/>
      <c r="AW15" s="27" t="s">
        <v>78</v>
      </c>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27"/>
      <c r="DH15" s="32"/>
      <c r="DI15" s="32"/>
      <c r="DJ15" s="32"/>
      <c r="DK15" s="32"/>
      <c r="DL15" s="32"/>
      <c r="DM15" s="32"/>
      <c r="DN15" s="32"/>
    </row>
    <row r="16" spans="1:121" s="33" customFormat="1" ht="11.25" hidden="1" customHeight="1">
      <c r="A16" s="38"/>
      <c r="B16" s="38"/>
      <c r="C16" s="682"/>
      <c r="D16" s="683"/>
      <c r="E16" s="6"/>
      <c r="F16" s="682"/>
      <c r="G16" s="683"/>
      <c r="H16" s="40"/>
      <c r="I16" s="683"/>
      <c r="J16" s="683"/>
      <c r="K16" s="40"/>
      <c r="L16" s="38"/>
      <c r="M16" s="38"/>
      <c r="N16" s="38"/>
      <c r="O16" s="38"/>
      <c r="R16" s="41"/>
      <c r="S16" s="41"/>
      <c r="T16" s="41"/>
      <c r="X16" s="38"/>
      <c r="Y16" s="6"/>
      <c r="Z16" s="6"/>
      <c r="AA16" s="42"/>
      <c r="AB16" s="43">
        <f>SUM(AB8:AB15)</f>
        <v>2.3333500000000003</v>
      </c>
      <c r="AC16" s="6"/>
      <c r="AD16" s="6"/>
      <c r="AE16" s="43">
        <f>SUM(AE8:AE15)</f>
        <v>2.3333500000000003</v>
      </c>
      <c r="AF16" s="6"/>
      <c r="AG16" s="6"/>
      <c r="AH16" s="43">
        <f>SUM(AH8:AH15)</f>
        <v>2.3333500000000003</v>
      </c>
      <c r="AI16" s="6"/>
      <c r="AJ16" s="6"/>
      <c r="AK16" s="43">
        <f>SUM(AK8:AK15)</f>
        <v>2.3333500000000003</v>
      </c>
      <c r="AL16" s="6"/>
      <c r="AM16" s="6"/>
      <c r="AN16" s="6"/>
      <c r="AO16" s="6"/>
      <c r="AP16" s="6"/>
      <c r="AQ16" s="6"/>
      <c r="AR16" s="6"/>
      <c r="AS16" s="6"/>
      <c r="AT16" s="6"/>
      <c r="AU16" s="6"/>
      <c r="AV16" s="6"/>
      <c r="AW16" s="6"/>
      <c r="DG16" s="6"/>
    </row>
    <row r="17" spans="1:118" s="33" customFormat="1" ht="92.25" customHeight="1">
      <c r="A17" s="38"/>
      <c r="B17" s="38"/>
      <c r="C17" s="681"/>
      <c r="D17" s="681"/>
      <c r="E17" s="6"/>
      <c r="F17" s="681"/>
      <c r="G17" s="681"/>
      <c r="H17" s="40"/>
      <c r="I17" s="681"/>
      <c r="J17" s="681"/>
      <c r="K17" s="40"/>
      <c r="L17" s="38"/>
      <c r="M17" s="38"/>
      <c r="N17" s="38"/>
      <c r="O17" s="38"/>
      <c r="P17" s="46" t="s">
        <v>119</v>
      </c>
      <c r="Q17" s="32"/>
      <c r="R17" s="41"/>
      <c r="S17" s="54" t="s">
        <v>134</v>
      </c>
      <c r="T17" s="54" t="s">
        <v>135</v>
      </c>
      <c r="U17" s="55" t="s">
        <v>136</v>
      </c>
      <c r="V17" s="55" t="s">
        <v>136</v>
      </c>
      <c r="W17" s="27" t="s">
        <v>70</v>
      </c>
      <c r="X17" s="27" t="s">
        <v>128</v>
      </c>
      <c r="Y17" s="54" t="s">
        <v>129</v>
      </c>
      <c r="Z17" s="55" t="s">
        <v>136</v>
      </c>
      <c r="AA17" s="42"/>
      <c r="AB17" s="6"/>
      <c r="AC17" s="27">
        <v>5</v>
      </c>
      <c r="AD17" s="27"/>
      <c r="AE17" s="6"/>
      <c r="AF17" s="6"/>
      <c r="AG17" s="6"/>
      <c r="AH17" s="6"/>
      <c r="AI17" s="6"/>
      <c r="AJ17" s="6"/>
      <c r="AK17" s="6"/>
      <c r="AL17" s="6"/>
      <c r="AM17" s="6"/>
      <c r="AN17" s="6"/>
      <c r="AO17" s="6"/>
      <c r="AP17" s="6"/>
      <c r="AQ17" s="6"/>
      <c r="AR17" s="6"/>
      <c r="AS17" s="6"/>
      <c r="AT17" s="6"/>
      <c r="AU17" s="6"/>
      <c r="AV17" s="6"/>
      <c r="AW17" s="27" t="s">
        <v>131</v>
      </c>
      <c r="DG17" s="27"/>
      <c r="DH17" s="55" t="s">
        <v>136</v>
      </c>
      <c r="DI17" s="53" t="s">
        <v>132</v>
      </c>
      <c r="DJ17" s="56">
        <v>42369</v>
      </c>
      <c r="DK17" s="32"/>
      <c r="DL17" s="53" t="s">
        <v>133</v>
      </c>
      <c r="DM17" s="32"/>
      <c r="DN17" s="32"/>
    </row>
    <row r="18" spans="1:118" s="33" customFormat="1" ht="114" customHeight="1">
      <c r="A18" s="38"/>
      <c r="B18" s="38"/>
      <c r="C18" s="681"/>
      <c r="D18" s="681"/>
      <c r="E18" s="6"/>
      <c r="F18" s="681"/>
      <c r="G18" s="681"/>
      <c r="H18" s="40"/>
      <c r="I18" s="681"/>
      <c r="J18" s="681"/>
      <c r="K18" s="40"/>
      <c r="L18" s="38"/>
      <c r="M18" s="38"/>
      <c r="N18" s="38"/>
      <c r="O18" s="38"/>
      <c r="P18" s="46" t="s">
        <v>120</v>
      </c>
      <c r="Q18" s="32"/>
      <c r="R18" s="41"/>
      <c r="S18" s="54" t="s">
        <v>137</v>
      </c>
      <c r="T18" s="54" t="s">
        <v>138</v>
      </c>
      <c r="U18" s="53" t="s">
        <v>139</v>
      </c>
      <c r="V18" s="53" t="s">
        <v>139</v>
      </c>
      <c r="W18" s="27" t="s">
        <v>70</v>
      </c>
      <c r="X18" s="27" t="s">
        <v>128</v>
      </c>
      <c r="Y18" s="54" t="s">
        <v>129</v>
      </c>
      <c r="Z18" s="53" t="s">
        <v>140</v>
      </c>
      <c r="AA18" s="42"/>
      <c r="AB18" s="6"/>
      <c r="AC18" s="27">
        <v>45</v>
      </c>
      <c r="AD18" s="27"/>
      <c r="AE18" s="6"/>
      <c r="AF18" s="6"/>
      <c r="AG18" s="6"/>
      <c r="AH18" s="6"/>
      <c r="AI18" s="6"/>
      <c r="AJ18" s="6"/>
      <c r="AK18" s="6"/>
      <c r="AL18" s="6"/>
      <c r="AM18" s="6"/>
      <c r="AN18" s="6"/>
      <c r="AO18" s="6"/>
      <c r="AP18" s="6"/>
      <c r="AQ18" s="6"/>
      <c r="AR18" s="6"/>
      <c r="AS18" s="6"/>
      <c r="AT18" s="6"/>
      <c r="AU18" s="6"/>
      <c r="AV18" s="6"/>
      <c r="AW18" s="27" t="s">
        <v>131</v>
      </c>
      <c r="DG18" s="27"/>
      <c r="DH18" s="53" t="s">
        <v>139</v>
      </c>
      <c r="DI18" s="53" t="s">
        <v>132</v>
      </c>
      <c r="DJ18" s="56">
        <v>42369</v>
      </c>
      <c r="DK18" s="32"/>
      <c r="DL18" s="53" t="s">
        <v>141</v>
      </c>
      <c r="DM18" s="32"/>
      <c r="DN18" s="32"/>
    </row>
    <row r="19" spans="1:118" s="33" customFormat="1" ht="102" customHeight="1">
      <c r="A19" s="38"/>
      <c r="B19" s="38"/>
      <c r="C19" s="681"/>
      <c r="D19" s="681"/>
      <c r="E19" s="6"/>
      <c r="F19" s="681"/>
      <c r="G19" s="681"/>
      <c r="H19" s="40"/>
      <c r="I19" s="681"/>
      <c r="J19" s="681"/>
      <c r="K19" s="40"/>
      <c r="L19" s="38"/>
      <c r="M19" s="38"/>
      <c r="N19" s="38"/>
      <c r="O19" s="38"/>
      <c r="P19" s="46" t="s">
        <v>121</v>
      </c>
      <c r="Q19" s="32"/>
      <c r="R19" s="41"/>
      <c r="S19" s="54" t="s">
        <v>143</v>
      </c>
      <c r="T19" s="54" t="s">
        <v>144</v>
      </c>
      <c r="U19" s="53" t="s">
        <v>142</v>
      </c>
      <c r="V19" s="53" t="s">
        <v>142</v>
      </c>
      <c r="W19" s="27" t="s">
        <v>70</v>
      </c>
      <c r="X19" s="27" t="s">
        <v>128</v>
      </c>
      <c r="Y19" s="54" t="s">
        <v>129</v>
      </c>
      <c r="Z19" s="27" t="s">
        <v>145</v>
      </c>
      <c r="AA19" s="42"/>
      <c r="AB19" s="6"/>
      <c r="AC19" s="27">
        <v>2</v>
      </c>
      <c r="AD19" s="27"/>
      <c r="AE19" s="6"/>
      <c r="AF19" s="6"/>
      <c r="AG19" s="6"/>
      <c r="AH19" s="6"/>
      <c r="AI19" s="6"/>
      <c r="AJ19" s="6"/>
      <c r="AK19" s="6"/>
      <c r="AL19" s="6"/>
      <c r="AM19" s="6"/>
      <c r="AN19" s="6"/>
      <c r="AO19" s="6"/>
      <c r="AP19" s="6"/>
      <c r="AQ19" s="6"/>
      <c r="AR19" s="6"/>
      <c r="AS19" s="6"/>
      <c r="AT19" s="6"/>
      <c r="AU19" s="6"/>
      <c r="AV19" s="6"/>
      <c r="AW19" s="27" t="s">
        <v>131</v>
      </c>
      <c r="DG19" s="27"/>
      <c r="DH19" s="53" t="s">
        <v>142</v>
      </c>
      <c r="DI19" s="53" t="s">
        <v>132</v>
      </c>
      <c r="DJ19" s="56">
        <v>42369</v>
      </c>
      <c r="DK19" s="32"/>
      <c r="DL19" s="53" t="s">
        <v>133</v>
      </c>
      <c r="DM19" s="32"/>
      <c r="DN19" s="32"/>
    </row>
    <row r="20" spans="1:118" s="33" customFormat="1" ht="102" customHeight="1">
      <c r="A20" s="38"/>
      <c r="B20" s="38"/>
      <c r="C20" s="681"/>
      <c r="D20" s="681"/>
      <c r="E20" s="6"/>
      <c r="F20" s="681"/>
      <c r="G20" s="681"/>
      <c r="H20" s="40"/>
      <c r="I20" s="681"/>
      <c r="J20" s="681"/>
      <c r="K20" s="40"/>
      <c r="L20" s="38"/>
      <c r="M20" s="38"/>
      <c r="N20" s="38"/>
      <c r="O20" s="38"/>
      <c r="P20" s="693" t="s">
        <v>122</v>
      </c>
      <c r="Q20" s="32"/>
      <c r="R20" s="41"/>
      <c r="S20" s="54" t="s">
        <v>150</v>
      </c>
      <c r="T20" s="54" t="s">
        <v>151</v>
      </c>
      <c r="U20" s="55" t="s">
        <v>152</v>
      </c>
      <c r="V20" s="55" t="s">
        <v>152</v>
      </c>
      <c r="W20" s="27" t="s">
        <v>70</v>
      </c>
      <c r="X20" s="27" t="s">
        <v>153</v>
      </c>
      <c r="Y20" s="54" t="s">
        <v>129</v>
      </c>
      <c r="Z20" s="27" t="s">
        <v>149</v>
      </c>
      <c r="AA20" s="42"/>
      <c r="AB20" s="6"/>
      <c r="AC20" s="27">
        <v>1</v>
      </c>
      <c r="AD20" s="27"/>
      <c r="AE20" s="6"/>
      <c r="AF20" s="6"/>
      <c r="AG20" s="6"/>
      <c r="AH20" s="6"/>
      <c r="AI20" s="6"/>
      <c r="AJ20" s="6"/>
      <c r="AK20" s="6"/>
      <c r="AL20" s="6"/>
      <c r="AM20" s="6"/>
      <c r="AN20" s="6"/>
      <c r="AO20" s="6"/>
      <c r="AP20" s="6"/>
      <c r="AQ20" s="6"/>
      <c r="AR20" s="6"/>
      <c r="AS20" s="6"/>
      <c r="AT20" s="6"/>
      <c r="AU20" s="6"/>
      <c r="AV20" s="6"/>
      <c r="AW20" s="27" t="s">
        <v>131</v>
      </c>
      <c r="DG20" s="27"/>
      <c r="DH20" s="55" t="s">
        <v>152</v>
      </c>
      <c r="DI20" s="53" t="s">
        <v>132</v>
      </c>
      <c r="DJ20" s="56">
        <v>42369</v>
      </c>
      <c r="DK20" s="32"/>
      <c r="DL20" s="53" t="s">
        <v>133</v>
      </c>
      <c r="DM20" s="32"/>
      <c r="DN20" s="32"/>
    </row>
    <row r="21" spans="1:118" s="33" customFormat="1" ht="96" customHeight="1">
      <c r="A21" s="38"/>
      <c r="B21" s="38"/>
      <c r="C21" s="681"/>
      <c r="D21" s="681"/>
      <c r="E21" s="6"/>
      <c r="F21" s="681"/>
      <c r="G21" s="681"/>
      <c r="H21" s="40"/>
      <c r="I21" s="681"/>
      <c r="J21" s="681"/>
      <c r="K21" s="40"/>
      <c r="L21" s="38"/>
      <c r="M21" s="38"/>
      <c r="N21" s="38"/>
      <c r="O21" s="38"/>
      <c r="P21" s="694"/>
      <c r="Q21" s="32"/>
      <c r="R21" s="41"/>
      <c r="S21" s="54" t="s">
        <v>147</v>
      </c>
      <c r="T21" s="54" t="s">
        <v>148</v>
      </c>
      <c r="U21" s="53" t="s">
        <v>146</v>
      </c>
      <c r="V21" s="53" t="s">
        <v>146</v>
      </c>
      <c r="W21" s="27" t="s">
        <v>70</v>
      </c>
      <c r="X21" s="27" t="s">
        <v>128</v>
      </c>
      <c r="Y21" s="54" t="s">
        <v>129</v>
      </c>
      <c r="Z21" s="27" t="s">
        <v>149</v>
      </c>
      <c r="AA21" s="42"/>
      <c r="AB21" s="6"/>
      <c r="AC21" s="27">
        <v>1</v>
      </c>
      <c r="AD21" s="27"/>
      <c r="AE21" s="6"/>
      <c r="AF21" s="6"/>
      <c r="AG21" s="6"/>
      <c r="AH21" s="6"/>
      <c r="AI21" s="6"/>
      <c r="AJ21" s="6"/>
      <c r="AK21" s="6"/>
      <c r="AL21" s="6"/>
      <c r="AM21" s="6"/>
      <c r="AN21" s="6"/>
      <c r="AO21" s="6"/>
      <c r="AP21" s="6"/>
      <c r="AQ21" s="6"/>
      <c r="AR21" s="6"/>
      <c r="AS21" s="6"/>
      <c r="AT21" s="6"/>
      <c r="AU21" s="6"/>
      <c r="AV21" s="6"/>
      <c r="AW21" s="27" t="s">
        <v>131</v>
      </c>
      <c r="DG21" s="27"/>
      <c r="DH21" s="53" t="s">
        <v>146</v>
      </c>
      <c r="DI21" s="53" t="s">
        <v>132</v>
      </c>
      <c r="DJ21" s="56">
        <v>42369</v>
      </c>
      <c r="DK21" s="32"/>
      <c r="DL21" s="53" t="s">
        <v>133</v>
      </c>
      <c r="DM21" s="32"/>
      <c r="DN21" s="32"/>
    </row>
    <row r="22" spans="1:118" s="33" customFormat="1">
      <c r="A22" s="38"/>
      <c r="B22" s="38"/>
      <c r="C22" s="6"/>
      <c r="D22" s="39"/>
      <c r="E22" s="6"/>
      <c r="F22" s="6"/>
      <c r="G22" s="40"/>
      <c r="H22" s="40"/>
      <c r="I22" s="40"/>
      <c r="J22" s="40"/>
      <c r="K22" s="40"/>
      <c r="L22" s="38"/>
      <c r="M22" s="38"/>
      <c r="N22" s="38"/>
      <c r="O22" s="38"/>
      <c r="R22" s="41"/>
      <c r="S22" s="41"/>
      <c r="T22" s="41"/>
      <c r="X22" s="38"/>
      <c r="Y22" s="6"/>
      <c r="Z22" s="6"/>
      <c r="AA22" s="42"/>
      <c r="AB22" s="6"/>
      <c r="AC22" s="6"/>
      <c r="AD22" s="6"/>
      <c r="AE22" s="6"/>
      <c r="AF22" s="6"/>
      <c r="AG22" s="6"/>
      <c r="AH22" s="6"/>
      <c r="AI22" s="6"/>
      <c r="AJ22" s="6"/>
      <c r="AK22" s="6"/>
      <c r="AL22" s="6"/>
      <c r="AM22" s="6"/>
      <c r="AN22" s="6"/>
      <c r="AO22" s="6"/>
      <c r="AP22" s="6"/>
      <c r="AQ22" s="6"/>
      <c r="AR22" s="6"/>
      <c r="AS22" s="6"/>
      <c r="AT22" s="6"/>
      <c r="AU22" s="6"/>
      <c r="AV22" s="6"/>
      <c r="AW22" s="6"/>
      <c r="DG22" s="6"/>
    </row>
    <row r="23" spans="1:118" s="33" customFormat="1">
      <c r="A23" s="38"/>
      <c r="B23" s="38"/>
      <c r="C23" s="6"/>
      <c r="D23" s="39"/>
      <c r="E23" s="6"/>
      <c r="F23" s="6"/>
      <c r="G23" s="40"/>
      <c r="H23" s="40"/>
      <c r="I23" s="40"/>
      <c r="J23" s="40"/>
      <c r="K23" s="40"/>
      <c r="L23" s="38"/>
      <c r="M23" s="38"/>
      <c r="N23" s="38"/>
      <c r="O23" s="38"/>
      <c r="R23" s="41"/>
      <c r="S23" s="41"/>
      <c r="T23" s="41"/>
      <c r="X23" s="38"/>
      <c r="Y23" s="6"/>
      <c r="Z23" s="6"/>
      <c r="AA23" s="42"/>
      <c r="AB23" s="6"/>
      <c r="AC23" s="6"/>
      <c r="AD23" s="6"/>
      <c r="AE23" s="6"/>
      <c r="AF23" s="6"/>
      <c r="AG23" s="6"/>
      <c r="AH23" s="6"/>
      <c r="AI23" s="6"/>
      <c r="AJ23" s="6"/>
      <c r="AK23" s="6"/>
      <c r="AL23" s="6"/>
      <c r="AM23" s="6"/>
      <c r="AN23" s="6"/>
      <c r="AO23" s="6"/>
      <c r="AP23" s="6"/>
      <c r="AQ23" s="6"/>
      <c r="AR23" s="6"/>
      <c r="AS23" s="6"/>
      <c r="AT23" s="6"/>
      <c r="AU23" s="6"/>
      <c r="AV23" s="6"/>
      <c r="AW23" s="6"/>
      <c r="DG23" s="6"/>
    </row>
    <row r="24" spans="1:118" s="33" customFormat="1">
      <c r="A24" s="38"/>
      <c r="B24" s="38"/>
      <c r="C24" s="6"/>
      <c r="D24" s="39"/>
      <c r="E24" s="6"/>
      <c r="F24" s="6"/>
      <c r="G24" s="40"/>
      <c r="H24" s="40"/>
      <c r="I24" s="40"/>
      <c r="J24" s="40"/>
      <c r="K24" s="40"/>
      <c r="L24" s="38"/>
      <c r="M24" s="38"/>
      <c r="N24" s="38"/>
      <c r="O24" s="38"/>
      <c r="R24" s="41"/>
      <c r="S24" s="41"/>
      <c r="T24" s="41"/>
      <c r="X24" s="38"/>
      <c r="Y24" s="6"/>
      <c r="Z24" s="6"/>
      <c r="AA24" s="42"/>
      <c r="AB24" s="6"/>
      <c r="AC24" s="6"/>
      <c r="AD24" s="6"/>
      <c r="AE24" s="6"/>
      <c r="AF24" s="6"/>
      <c r="AG24" s="6"/>
      <c r="AH24" s="6"/>
      <c r="AI24" s="6"/>
      <c r="AJ24" s="6"/>
      <c r="AK24" s="6"/>
      <c r="AL24" s="6"/>
      <c r="AM24" s="6"/>
      <c r="AN24" s="6"/>
      <c r="AO24" s="6"/>
      <c r="AP24" s="6"/>
      <c r="AQ24" s="6"/>
      <c r="AR24" s="6"/>
      <c r="AS24" s="6"/>
      <c r="AT24" s="6"/>
      <c r="AU24" s="6"/>
      <c r="AV24" s="6"/>
      <c r="AW24" s="6"/>
      <c r="DG24" s="6"/>
    </row>
    <row r="25" spans="1:118" s="33" customFormat="1">
      <c r="A25" s="38"/>
      <c r="B25" s="38"/>
      <c r="C25" s="6"/>
      <c r="D25" s="39"/>
      <c r="E25" s="6"/>
      <c r="F25" s="6"/>
      <c r="G25" s="40"/>
      <c r="H25" s="40"/>
      <c r="I25" s="40"/>
      <c r="J25" s="40"/>
      <c r="K25" s="40"/>
      <c r="L25" s="38"/>
      <c r="M25" s="38"/>
      <c r="N25" s="38"/>
      <c r="O25" s="38"/>
      <c r="R25" s="41"/>
      <c r="S25" s="41"/>
      <c r="T25" s="41"/>
      <c r="X25" s="38"/>
      <c r="Y25" s="6"/>
      <c r="Z25" s="6"/>
      <c r="AA25" s="42"/>
      <c r="AB25" s="6"/>
      <c r="AC25" s="6"/>
      <c r="AD25" s="6"/>
      <c r="AE25" s="6"/>
      <c r="AF25" s="6"/>
      <c r="AG25" s="6"/>
      <c r="AH25" s="6"/>
      <c r="AI25" s="6"/>
      <c r="AJ25" s="6"/>
      <c r="AK25" s="6"/>
      <c r="AL25" s="6"/>
      <c r="AM25" s="6"/>
      <c r="AN25" s="6"/>
      <c r="AO25" s="6"/>
      <c r="AP25" s="6"/>
      <c r="AQ25" s="6"/>
      <c r="AR25" s="6"/>
      <c r="AS25" s="6"/>
      <c r="AT25" s="6"/>
      <c r="AU25" s="6"/>
      <c r="AV25" s="6"/>
      <c r="AW25" s="6"/>
      <c r="DG25" s="6"/>
    </row>
    <row r="26" spans="1:118" s="33" customFormat="1">
      <c r="A26" s="38"/>
      <c r="B26" s="38"/>
      <c r="C26" s="6"/>
      <c r="D26" s="39"/>
      <c r="E26" s="6"/>
      <c r="F26" s="6"/>
      <c r="G26" s="40"/>
      <c r="H26" s="40"/>
      <c r="I26" s="40"/>
      <c r="J26" s="40"/>
      <c r="K26" s="40"/>
      <c r="L26" s="38"/>
      <c r="M26" s="38"/>
      <c r="N26" s="38"/>
      <c r="O26" s="38"/>
      <c r="R26" s="41"/>
      <c r="S26" s="41"/>
      <c r="T26" s="41"/>
      <c r="X26" s="38"/>
      <c r="Y26" s="6"/>
      <c r="Z26" s="6"/>
      <c r="AA26" s="42"/>
      <c r="AB26" s="6"/>
      <c r="AC26" s="6"/>
      <c r="AD26" s="6"/>
      <c r="AE26" s="6"/>
      <c r="AF26" s="6"/>
      <c r="AG26" s="6"/>
      <c r="AH26" s="6"/>
      <c r="AI26" s="6"/>
      <c r="AJ26" s="6"/>
      <c r="AK26" s="6"/>
      <c r="AL26" s="6"/>
      <c r="AM26" s="6"/>
      <c r="AN26" s="6"/>
      <c r="AO26" s="6"/>
      <c r="AP26" s="6"/>
      <c r="AQ26" s="6"/>
      <c r="AR26" s="6"/>
      <c r="AS26" s="6"/>
      <c r="AT26" s="6"/>
      <c r="AU26" s="6"/>
      <c r="AV26" s="6"/>
      <c r="AW26" s="6"/>
      <c r="DG26" s="6"/>
    </row>
    <row r="27" spans="1:118" s="33" customFormat="1">
      <c r="A27" s="38"/>
      <c r="B27" s="38"/>
      <c r="C27" s="6"/>
      <c r="D27" s="39"/>
      <c r="E27" s="6"/>
      <c r="F27" s="6"/>
      <c r="G27" s="40"/>
      <c r="H27" s="40"/>
      <c r="I27" s="40"/>
      <c r="J27" s="40"/>
      <c r="K27" s="40"/>
      <c r="L27" s="38"/>
      <c r="M27" s="38"/>
      <c r="N27" s="38"/>
      <c r="O27" s="38"/>
      <c r="R27" s="41"/>
      <c r="S27" s="41"/>
      <c r="T27" s="41"/>
      <c r="X27" s="38"/>
      <c r="Y27" s="6"/>
      <c r="Z27" s="6"/>
      <c r="AA27" s="42"/>
      <c r="AB27" s="6"/>
      <c r="AC27" s="6"/>
      <c r="AD27" s="6"/>
      <c r="AE27" s="6"/>
      <c r="AF27" s="6"/>
      <c r="AG27" s="6"/>
      <c r="AH27" s="6"/>
      <c r="AI27" s="6"/>
      <c r="AJ27" s="6"/>
      <c r="AK27" s="6"/>
      <c r="AL27" s="6"/>
      <c r="AM27" s="6"/>
      <c r="AN27" s="6"/>
      <c r="AO27" s="6"/>
      <c r="AP27" s="6"/>
      <c r="AQ27" s="6"/>
      <c r="AR27" s="6"/>
      <c r="AS27" s="6"/>
      <c r="AT27" s="6"/>
      <c r="AU27" s="6"/>
      <c r="AV27" s="6"/>
      <c r="AW27" s="6"/>
      <c r="DG27" s="6"/>
    </row>
    <row r="28" spans="1:118" s="33" customFormat="1">
      <c r="A28" s="38"/>
      <c r="B28" s="38"/>
      <c r="C28" s="6"/>
      <c r="D28" s="39"/>
      <c r="E28" s="6"/>
      <c r="F28" s="6"/>
      <c r="G28" s="40"/>
      <c r="H28" s="40"/>
      <c r="I28" s="40"/>
      <c r="J28" s="40"/>
      <c r="K28" s="40"/>
      <c r="L28" s="38"/>
      <c r="M28" s="38"/>
      <c r="N28" s="38"/>
      <c r="O28" s="38"/>
      <c r="R28" s="41"/>
      <c r="S28" s="41"/>
      <c r="T28" s="41"/>
      <c r="X28" s="38"/>
      <c r="Y28" s="6"/>
      <c r="Z28" s="6"/>
      <c r="AA28" s="42"/>
      <c r="AB28" s="6"/>
      <c r="AC28" s="6"/>
      <c r="AD28" s="6"/>
      <c r="AE28" s="6"/>
      <c r="AF28" s="6"/>
      <c r="AG28" s="6"/>
      <c r="AH28" s="6"/>
      <c r="AI28" s="6"/>
      <c r="AJ28" s="6"/>
      <c r="AK28" s="6"/>
      <c r="AL28" s="6"/>
      <c r="AM28" s="6"/>
      <c r="AN28" s="6"/>
      <c r="AO28" s="6"/>
      <c r="AP28" s="6"/>
      <c r="AQ28" s="6"/>
      <c r="AR28" s="6"/>
      <c r="AS28" s="6"/>
      <c r="AT28" s="6"/>
      <c r="AU28" s="6"/>
      <c r="AV28" s="6"/>
      <c r="AW28" s="6"/>
      <c r="DG28" s="6"/>
    </row>
    <row r="29" spans="1:118" s="33" customFormat="1">
      <c r="A29" s="38"/>
      <c r="B29" s="38"/>
      <c r="C29" s="6"/>
      <c r="D29" s="39"/>
      <c r="E29" s="6"/>
      <c r="F29" s="6"/>
      <c r="G29" s="40"/>
      <c r="H29" s="40"/>
      <c r="I29" s="40"/>
      <c r="J29" s="40"/>
      <c r="K29" s="40"/>
      <c r="L29" s="38"/>
      <c r="M29" s="38"/>
      <c r="N29" s="38"/>
      <c r="O29" s="38"/>
      <c r="R29" s="41"/>
      <c r="S29" s="41"/>
      <c r="T29" s="41"/>
      <c r="X29" s="38"/>
      <c r="Y29" s="6"/>
      <c r="Z29" s="6"/>
      <c r="AA29" s="42"/>
      <c r="AB29" s="6"/>
      <c r="AC29" s="6"/>
      <c r="AD29" s="6"/>
      <c r="AE29" s="6"/>
      <c r="AF29" s="6"/>
      <c r="AG29" s="6"/>
      <c r="AH29" s="6"/>
      <c r="AI29" s="6"/>
      <c r="AJ29" s="6"/>
      <c r="AK29" s="6"/>
      <c r="AL29" s="6"/>
      <c r="AM29" s="6"/>
      <c r="AN29" s="6"/>
      <c r="AO29" s="6"/>
      <c r="AP29" s="6"/>
      <c r="AQ29" s="6"/>
      <c r="AR29" s="6"/>
      <c r="AS29" s="6"/>
      <c r="AT29" s="6"/>
      <c r="AU29" s="6"/>
      <c r="AV29" s="6"/>
      <c r="AW29" s="6"/>
      <c r="DG29" s="6"/>
    </row>
    <row r="30" spans="1:118" s="33" customFormat="1">
      <c r="A30" s="38"/>
      <c r="B30" s="38"/>
      <c r="C30" s="6"/>
      <c r="D30" s="39"/>
      <c r="E30" s="6"/>
      <c r="F30" s="6"/>
      <c r="G30" s="40"/>
      <c r="H30" s="40"/>
      <c r="I30" s="40"/>
      <c r="J30" s="40"/>
      <c r="K30" s="40"/>
      <c r="L30" s="38"/>
      <c r="M30" s="38"/>
      <c r="N30" s="38"/>
      <c r="O30" s="38"/>
      <c r="R30" s="41"/>
      <c r="S30" s="41"/>
      <c r="T30" s="41"/>
      <c r="X30" s="38"/>
      <c r="Y30" s="6"/>
      <c r="Z30" s="6"/>
      <c r="AA30" s="42"/>
      <c r="AB30" s="6"/>
      <c r="AC30" s="6"/>
      <c r="AD30" s="6"/>
      <c r="AE30" s="6"/>
      <c r="AF30" s="6"/>
      <c r="AG30" s="6"/>
      <c r="AH30" s="6"/>
      <c r="AI30" s="6"/>
      <c r="AJ30" s="6"/>
      <c r="AK30" s="6"/>
      <c r="AL30" s="6"/>
      <c r="AM30" s="6"/>
      <c r="AN30" s="6"/>
      <c r="AO30" s="6"/>
      <c r="AP30" s="6"/>
      <c r="AQ30" s="6"/>
      <c r="AR30" s="6"/>
      <c r="AS30" s="6"/>
      <c r="AT30" s="6"/>
      <c r="AU30" s="6"/>
      <c r="AV30" s="6"/>
      <c r="AW30" s="6"/>
      <c r="DG30" s="6"/>
    </row>
    <row r="31" spans="1:118" s="33" customFormat="1">
      <c r="A31" s="38"/>
      <c r="B31" s="38"/>
      <c r="C31" s="6"/>
      <c r="D31" s="39"/>
      <c r="E31" s="6"/>
      <c r="F31" s="6"/>
      <c r="G31" s="40"/>
      <c r="H31" s="40"/>
      <c r="I31" s="40"/>
      <c r="J31" s="40"/>
      <c r="K31" s="40"/>
      <c r="L31" s="38"/>
      <c r="M31" s="38"/>
      <c r="N31" s="38"/>
      <c r="O31" s="38"/>
      <c r="R31" s="41"/>
      <c r="S31" s="41"/>
      <c r="T31" s="41"/>
      <c r="X31" s="38"/>
      <c r="Y31" s="6"/>
      <c r="Z31" s="6"/>
      <c r="AA31" s="42"/>
      <c r="AB31" s="6"/>
      <c r="AC31" s="6"/>
      <c r="AD31" s="6"/>
      <c r="AE31" s="6"/>
      <c r="AF31" s="6"/>
      <c r="AG31" s="6"/>
      <c r="AH31" s="6"/>
      <c r="AI31" s="6"/>
      <c r="AJ31" s="6"/>
      <c r="AK31" s="6"/>
      <c r="AL31" s="6"/>
      <c r="AM31" s="6"/>
      <c r="AN31" s="6"/>
      <c r="AO31" s="6"/>
      <c r="AP31" s="6"/>
      <c r="AQ31" s="6"/>
      <c r="AR31" s="6"/>
      <c r="AS31" s="6"/>
      <c r="AT31" s="6"/>
      <c r="AU31" s="6"/>
      <c r="AV31" s="6"/>
      <c r="AW31" s="6"/>
      <c r="DG31" s="6"/>
    </row>
    <row r="32" spans="1:118" s="33" customFormat="1">
      <c r="A32" s="38"/>
      <c r="B32" s="38"/>
      <c r="C32" s="6"/>
      <c r="D32" s="39"/>
      <c r="E32" s="6"/>
      <c r="F32" s="6"/>
      <c r="G32" s="40"/>
      <c r="H32" s="40"/>
      <c r="I32" s="40"/>
      <c r="J32" s="40"/>
      <c r="K32" s="40"/>
      <c r="L32" s="38"/>
      <c r="M32" s="38"/>
      <c r="N32" s="38"/>
      <c r="O32" s="38"/>
      <c r="R32" s="41"/>
      <c r="S32" s="41"/>
      <c r="T32" s="41"/>
      <c r="X32" s="38"/>
      <c r="Y32" s="6"/>
      <c r="Z32" s="6"/>
      <c r="AA32" s="42"/>
      <c r="AB32" s="6"/>
      <c r="AC32" s="6"/>
      <c r="AD32" s="6"/>
      <c r="AE32" s="6"/>
      <c r="AF32" s="6"/>
      <c r="AG32" s="6"/>
      <c r="AH32" s="6"/>
      <c r="AI32" s="6"/>
      <c r="AJ32" s="6"/>
      <c r="AK32" s="6"/>
      <c r="AL32" s="6"/>
      <c r="AM32" s="6"/>
      <c r="AN32" s="6"/>
      <c r="AO32" s="6"/>
      <c r="AP32" s="6"/>
      <c r="AQ32" s="6"/>
      <c r="AR32" s="6"/>
      <c r="AS32" s="6"/>
      <c r="AT32" s="6"/>
      <c r="AU32" s="6"/>
      <c r="AV32" s="6"/>
      <c r="AW32" s="6"/>
      <c r="DG32" s="6"/>
    </row>
    <row r="33" spans="1:111" s="33" customFormat="1">
      <c r="A33" s="38"/>
      <c r="B33" s="38"/>
      <c r="C33" s="6"/>
      <c r="D33" s="39"/>
      <c r="E33" s="6"/>
      <c r="F33" s="6"/>
      <c r="G33" s="40"/>
      <c r="H33" s="40"/>
      <c r="I33" s="40"/>
      <c r="J33" s="40"/>
      <c r="K33" s="40"/>
      <c r="L33" s="38"/>
      <c r="M33" s="38"/>
      <c r="N33" s="38"/>
      <c r="O33" s="38"/>
      <c r="R33" s="41"/>
      <c r="S33" s="41"/>
      <c r="T33" s="41"/>
      <c r="X33" s="38"/>
      <c r="Y33" s="6"/>
      <c r="Z33" s="6"/>
      <c r="AA33" s="42"/>
      <c r="AB33" s="6"/>
      <c r="AC33" s="6"/>
      <c r="AD33" s="6"/>
      <c r="AE33" s="6"/>
      <c r="AF33" s="6"/>
      <c r="AG33" s="6"/>
      <c r="AH33" s="6"/>
      <c r="AI33" s="6"/>
      <c r="AJ33" s="6"/>
      <c r="AK33" s="6"/>
      <c r="AL33" s="6"/>
      <c r="AM33" s="6"/>
      <c r="AN33" s="6"/>
      <c r="AO33" s="6"/>
      <c r="AP33" s="6"/>
      <c r="AQ33" s="6"/>
      <c r="AR33" s="6"/>
      <c r="AS33" s="6"/>
      <c r="AT33" s="6"/>
      <c r="AU33" s="6"/>
      <c r="AV33" s="6"/>
      <c r="AW33" s="6"/>
      <c r="DG33" s="6"/>
    </row>
    <row r="34" spans="1:111" s="33" customFormat="1">
      <c r="A34" s="38"/>
      <c r="B34" s="38"/>
      <c r="C34" s="6"/>
      <c r="D34" s="39"/>
      <c r="E34" s="6"/>
      <c r="F34" s="6"/>
      <c r="G34" s="40"/>
      <c r="H34" s="40"/>
      <c r="I34" s="40"/>
      <c r="J34" s="40"/>
      <c r="K34" s="40"/>
      <c r="L34" s="38"/>
      <c r="M34" s="38"/>
      <c r="N34" s="38"/>
      <c r="O34" s="38"/>
      <c r="R34" s="41"/>
      <c r="S34" s="41"/>
      <c r="T34" s="41"/>
      <c r="X34" s="38"/>
      <c r="Y34" s="6"/>
      <c r="Z34" s="6"/>
      <c r="AA34" s="42"/>
      <c r="AB34" s="6"/>
      <c r="AC34" s="6"/>
      <c r="AD34" s="6"/>
      <c r="AE34" s="6"/>
      <c r="AF34" s="6"/>
      <c r="AG34" s="6"/>
      <c r="AH34" s="6"/>
      <c r="AI34" s="6"/>
      <c r="AJ34" s="6"/>
      <c r="AK34" s="6"/>
      <c r="AL34" s="6"/>
      <c r="AM34" s="6"/>
      <c r="AN34" s="6"/>
      <c r="AO34" s="6"/>
      <c r="AP34" s="6"/>
      <c r="AQ34" s="6"/>
      <c r="AR34" s="6"/>
      <c r="AS34" s="6"/>
      <c r="AT34" s="6"/>
      <c r="AU34" s="6"/>
      <c r="AV34" s="6"/>
      <c r="AW34" s="6"/>
      <c r="DG34" s="6"/>
    </row>
    <row r="35" spans="1:111" s="33" customFormat="1">
      <c r="A35" s="38"/>
      <c r="B35" s="38"/>
      <c r="C35" s="6"/>
      <c r="D35" s="39"/>
      <c r="E35" s="6"/>
      <c r="F35" s="6"/>
      <c r="G35" s="40"/>
      <c r="H35" s="40"/>
      <c r="I35" s="40"/>
      <c r="J35" s="40"/>
      <c r="K35" s="40"/>
      <c r="L35" s="38"/>
      <c r="M35" s="38"/>
      <c r="N35" s="38"/>
      <c r="O35" s="38"/>
      <c r="R35" s="41"/>
      <c r="S35" s="41"/>
      <c r="T35" s="41"/>
      <c r="X35" s="38"/>
      <c r="Y35" s="6"/>
      <c r="Z35" s="6"/>
      <c r="AA35" s="42"/>
      <c r="AB35" s="6"/>
      <c r="AC35" s="6"/>
      <c r="AD35" s="6"/>
      <c r="AE35" s="6"/>
      <c r="AF35" s="6"/>
      <c r="AG35" s="6"/>
      <c r="AH35" s="6"/>
      <c r="AI35" s="6"/>
      <c r="AJ35" s="6"/>
      <c r="AK35" s="6"/>
      <c r="AL35" s="6"/>
      <c r="AM35" s="6"/>
      <c r="AN35" s="6"/>
      <c r="AO35" s="6"/>
      <c r="AP35" s="6"/>
      <c r="AQ35" s="6"/>
      <c r="AR35" s="6"/>
      <c r="AS35" s="6"/>
      <c r="AT35" s="6"/>
      <c r="AU35" s="6"/>
      <c r="AV35" s="6"/>
      <c r="AW35" s="6"/>
      <c r="DG35" s="6"/>
    </row>
    <row r="36" spans="1:111" s="33" customFormat="1">
      <c r="A36" s="38"/>
      <c r="B36" s="38"/>
      <c r="C36" s="6"/>
      <c r="D36" s="39"/>
      <c r="E36" s="6"/>
      <c r="F36" s="6"/>
      <c r="G36" s="40"/>
      <c r="H36" s="40"/>
      <c r="I36" s="40"/>
      <c r="J36" s="40"/>
      <c r="K36" s="40"/>
      <c r="L36" s="38"/>
      <c r="M36" s="38"/>
      <c r="N36" s="38"/>
      <c r="O36" s="38"/>
      <c r="R36" s="41"/>
      <c r="S36" s="41"/>
      <c r="T36" s="41"/>
      <c r="X36" s="38"/>
      <c r="Y36" s="6"/>
      <c r="Z36" s="6"/>
      <c r="AA36" s="42"/>
      <c r="AB36" s="6"/>
      <c r="AC36" s="6"/>
      <c r="AD36" s="6"/>
      <c r="AE36" s="6"/>
      <c r="AF36" s="6"/>
      <c r="AG36" s="6"/>
      <c r="AH36" s="6"/>
      <c r="AI36" s="6"/>
      <c r="AJ36" s="6"/>
      <c r="AK36" s="6"/>
      <c r="AL36" s="6"/>
      <c r="AM36" s="6"/>
      <c r="AN36" s="6"/>
      <c r="AO36" s="6"/>
      <c r="AP36" s="6"/>
      <c r="AQ36" s="6"/>
      <c r="AR36" s="6"/>
      <c r="AS36" s="6"/>
      <c r="AT36" s="6"/>
      <c r="AU36" s="6"/>
      <c r="AV36" s="6"/>
      <c r="AW36" s="6"/>
      <c r="DG36" s="6"/>
    </row>
    <row r="37" spans="1:111" s="33" customFormat="1">
      <c r="A37" s="38"/>
      <c r="B37" s="38"/>
      <c r="C37" s="6"/>
      <c r="D37" s="39"/>
      <c r="E37" s="6"/>
      <c r="F37" s="6"/>
      <c r="G37" s="40"/>
      <c r="H37" s="40"/>
      <c r="I37" s="40"/>
      <c r="J37" s="40"/>
      <c r="K37" s="40"/>
      <c r="L37" s="38"/>
      <c r="M37" s="38"/>
      <c r="N37" s="38"/>
      <c r="O37" s="38"/>
      <c r="R37" s="41"/>
      <c r="S37" s="41"/>
      <c r="T37" s="41"/>
      <c r="X37" s="38"/>
      <c r="Y37" s="6"/>
      <c r="Z37" s="6"/>
      <c r="AA37" s="42"/>
      <c r="AB37" s="6"/>
      <c r="AC37" s="6"/>
      <c r="AD37" s="6"/>
      <c r="AE37" s="6"/>
      <c r="AF37" s="6"/>
      <c r="AG37" s="6"/>
      <c r="AH37" s="6"/>
      <c r="AI37" s="6"/>
      <c r="AJ37" s="6"/>
      <c r="AK37" s="6"/>
      <c r="AL37" s="6"/>
      <c r="AM37" s="6"/>
      <c r="AN37" s="6"/>
      <c r="AO37" s="6"/>
      <c r="AP37" s="6"/>
      <c r="AQ37" s="6"/>
      <c r="AR37" s="6"/>
      <c r="AS37" s="6"/>
      <c r="AT37" s="6"/>
      <c r="AU37" s="6"/>
      <c r="AV37" s="6"/>
      <c r="AW37" s="6"/>
      <c r="DG37" s="6"/>
    </row>
    <row r="38" spans="1:111" s="33" customFormat="1">
      <c r="A38" s="38"/>
      <c r="B38" s="38"/>
      <c r="C38" s="6"/>
      <c r="D38" s="39"/>
      <c r="E38" s="6"/>
      <c r="F38" s="6"/>
      <c r="G38" s="40"/>
      <c r="H38" s="40"/>
      <c r="I38" s="40"/>
      <c r="J38" s="40"/>
      <c r="K38" s="40"/>
      <c r="L38" s="38"/>
      <c r="M38" s="38"/>
      <c r="N38" s="38"/>
      <c r="O38" s="38"/>
      <c r="R38" s="41"/>
      <c r="S38" s="41"/>
      <c r="T38" s="41"/>
      <c r="X38" s="38"/>
      <c r="Y38" s="6"/>
      <c r="Z38" s="6"/>
      <c r="AA38" s="42"/>
      <c r="AB38" s="6"/>
      <c r="AC38" s="6"/>
      <c r="AD38" s="6"/>
      <c r="AE38" s="6"/>
      <c r="AF38" s="6"/>
      <c r="AG38" s="6"/>
      <c r="AH38" s="6"/>
      <c r="AI38" s="6"/>
      <c r="AJ38" s="6"/>
      <c r="AK38" s="6"/>
      <c r="AL38" s="6"/>
      <c r="AM38" s="6"/>
      <c r="AN38" s="6"/>
      <c r="AO38" s="6"/>
      <c r="AP38" s="6"/>
      <c r="AQ38" s="6"/>
      <c r="AR38" s="6"/>
      <c r="AS38" s="6"/>
      <c r="AT38" s="6"/>
      <c r="AU38" s="6"/>
      <c r="AV38" s="6"/>
      <c r="AW38" s="6"/>
      <c r="DG38" s="6"/>
    </row>
    <row r="39" spans="1:111" s="33" customFormat="1">
      <c r="A39" s="38"/>
      <c r="B39" s="38"/>
      <c r="C39" s="6"/>
      <c r="D39" s="39"/>
      <c r="E39" s="6"/>
      <c r="F39" s="6"/>
      <c r="G39" s="40"/>
      <c r="H39" s="40"/>
      <c r="I39" s="40"/>
      <c r="J39" s="40"/>
      <c r="K39" s="40"/>
      <c r="L39" s="38"/>
      <c r="M39" s="38"/>
      <c r="N39" s="38"/>
      <c r="O39" s="38"/>
      <c r="R39" s="41"/>
      <c r="S39" s="41"/>
      <c r="T39" s="41"/>
      <c r="X39" s="38"/>
      <c r="Y39" s="6"/>
      <c r="Z39" s="6"/>
      <c r="AA39" s="42"/>
      <c r="AB39" s="6"/>
      <c r="AC39" s="6"/>
      <c r="AD39" s="6"/>
      <c r="AE39" s="6"/>
      <c r="AF39" s="6"/>
      <c r="AG39" s="6"/>
      <c r="AH39" s="6"/>
      <c r="AI39" s="6"/>
      <c r="AJ39" s="6"/>
      <c r="AK39" s="6"/>
      <c r="AL39" s="6"/>
      <c r="AM39" s="6"/>
      <c r="AN39" s="6"/>
      <c r="AO39" s="6"/>
      <c r="AP39" s="6"/>
      <c r="AQ39" s="6"/>
      <c r="AR39" s="6"/>
      <c r="AS39" s="6"/>
      <c r="AT39" s="6"/>
      <c r="AU39" s="6"/>
      <c r="AV39" s="6"/>
      <c r="AW39" s="6"/>
      <c r="DG39" s="6"/>
    </row>
    <row r="47" spans="1:111">
      <c r="L47" s="684"/>
      <c r="M47" s="684"/>
      <c r="N47" s="684"/>
      <c r="O47" s="684"/>
      <c r="BB47" s="685"/>
      <c r="BL47" s="685"/>
      <c r="BQ47" s="685"/>
      <c r="CA47" s="685"/>
      <c r="CF47" s="685"/>
      <c r="CP47" s="685"/>
      <c r="CS47" s="685"/>
      <c r="DB47" s="685"/>
    </row>
    <row r="48" spans="1:111">
      <c r="L48" s="684"/>
      <c r="M48" s="684"/>
      <c r="N48" s="684"/>
      <c r="O48" s="684"/>
      <c r="BB48" s="685"/>
      <c r="BL48" s="685"/>
      <c r="BQ48" s="685"/>
      <c r="CA48" s="685"/>
      <c r="CF48" s="685"/>
      <c r="CP48" s="685"/>
      <c r="CS48" s="685"/>
      <c r="DB48" s="685"/>
    </row>
    <row r="49" spans="50:107">
      <c r="BB49" s="685"/>
      <c r="BL49" s="685"/>
      <c r="BQ49" s="685"/>
      <c r="CA49" s="685"/>
      <c r="CF49" s="685"/>
      <c r="CP49" s="685"/>
      <c r="CS49" s="685"/>
      <c r="DB49" s="685"/>
    </row>
    <row r="55" spans="50:107">
      <c r="BQ55" s="685"/>
      <c r="CA55" s="685"/>
      <c r="CF55" s="685"/>
      <c r="CP55" s="685"/>
      <c r="CS55" s="685"/>
      <c r="DB55" s="685"/>
      <c r="DC55" s="685"/>
    </row>
    <row r="56" spans="50:107">
      <c r="BQ56" s="685"/>
      <c r="CA56" s="685"/>
      <c r="CF56" s="685"/>
      <c r="CP56" s="685"/>
      <c r="CS56" s="685"/>
      <c r="DB56" s="685"/>
      <c r="DC56" s="685"/>
    </row>
    <row r="57" spans="50:107">
      <c r="DC57" s="685"/>
    </row>
    <row r="58" spans="50:107">
      <c r="AX58" s="685"/>
      <c r="AY58" s="685"/>
      <c r="AZ58" s="685"/>
      <c r="BA58" s="685"/>
      <c r="BB58" s="685"/>
      <c r="BC58" s="685"/>
      <c r="BD58" s="685"/>
      <c r="BE58" s="685"/>
      <c r="BF58" s="685"/>
      <c r="BG58" s="685"/>
      <c r="BH58" s="685"/>
      <c r="BI58" s="685"/>
      <c r="BJ58" s="685"/>
      <c r="BK58" s="685"/>
      <c r="BL58" s="685"/>
      <c r="BM58" s="685"/>
      <c r="BN58" s="685"/>
      <c r="BO58" s="685"/>
      <c r="BP58" s="685"/>
      <c r="BQ58" s="685"/>
      <c r="BR58" s="685"/>
      <c r="BS58" s="685"/>
      <c r="BT58" s="685"/>
      <c r="BU58" s="685"/>
      <c r="BV58" s="685"/>
      <c r="BW58" s="685"/>
      <c r="BX58" s="685"/>
      <c r="BY58" s="685"/>
      <c r="BZ58" s="685"/>
      <c r="CA58" s="685"/>
      <c r="CB58" s="685"/>
      <c r="CC58" s="685"/>
      <c r="CD58" s="685"/>
      <c r="CE58" s="685"/>
      <c r="CF58" s="685"/>
      <c r="CG58" s="685"/>
      <c r="CH58" s="685"/>
      <c r="CI58" s="685"/>
      <c r="CJ58" s="685"/>
      <c r="CK58" s="685"/>
      <c r="CL58" s="685"/>
      <c r="CM58" s="685"/>
      <c r="CN58" s="685"/>
      <c r="CO58" s="685"/>
      <c r="CP58" s="685"/>
      <c r="CQ58" s="685"/>
      <c r="CR58" s="685"/>
      <c r="CS58" s="685"/>
      <c r="CT58" s="685"/>
      <c r="CU58" s="685"/>
      <c r="CV58" s="685"/>
      <c r="CW58" s="685"/>
      <c r="CX58" s="685"/>
      <c r="CY58" s="685"/>
      <c r="CZ58" s="685"/>
      <c r="DA58" s="685"/>
      <c r="DB58" s="685"/>
      <c r="DC58" s="685"/>
    </row>
    <row r="59" spans="50:107">
      <c r="AX59" s="685"/>
      <c r="AY59" s="685"/>
      <c r="AZ59" s="685"/>
      <c r="BA59" s="685"/>
      <c r="BB59" s="685"/>
      <c r="BC59" s="685"/>
      <c r="BD59" s="685"/>
      <c r="BE59" s="685"/>
      <c r="BF59" s="685"/>
      <c r="BG59" s="685"/>
      <c r="BH59" s="685"/>
      <c r="BI59" s="685"/>
      <c r="BJ59" s="685"/>
      <c r="BK59" s="685"/>
      <c r="BL59" s="685"/>
      <c r="BM59" s="685"/>
      <c r="BN59" s="685"/>
      <c r="BO59" s="685"/>
      <c r="BP59" s="685"/>
      <c r="BQ59" s="685"/>
      <c r="BR59" s="685"/>
      <c r="BS59" s="685"/>
      <c r="BT59" s="685"/>
      <c r="BU59" s="685"/>
      <c r="BV59" s="685"/>
      <c r="BW59" s="685"/>
      <c r="BX59" s="685"/>
      <c r="BY59" s="685"/>
      <c r="BZ59" s="685"/>
      <c r="CA59" s="685"/>
      <c r="CB59" s="685"/>
      <c r="CC59" s="685"/>
      <c r="CD59" s="685"/>
      <c r="CE59" s="685"/>
      <c r="CF59" s="685"/>
      <c r="CG59" s="685"/>
      <c r="CH59" s="685"/>
      <c r="CI59" s="685"/>
      <c r="CJ59" s="685"/>
      <c r="CK59" s="685"/>
      <c r="CL59" s="685"/>
      <c r="CM59" s="685"/>
      <c r="CN59" s="685"/>
      <c r="CO59" s="685"/>
      <c r="CP59" s="685"/>
      <c r="CQ59" s="685"/>
      <c r="CR59" s="685"/>
      <c r="CS59" s="685"/>
      <c r="CT59" s="685"/>
      <c r="CU59" s="685"/>
      <c r="CV59" s="685"/>
      <c r="CW59" s="685"/>
      <c r="CX59" s="685"/>
      <c r="CY59" s="685"/>
      <c r="CZ59" s="685"/>
      <c r="DA59" s="685"/>
      <c r="DB59" s="685"/>
      <c r="DC59" s="685"/>
    </row>
    <row r="60" spans="50:107">
      <c r="AX60" s="685"/>
      <c r="AY60" s="685"/>
      <c r="AZ60" s="685"/>
      <c r="BA60" s="685"/>
      <c r="BB60" s="685"/>
      <c r="BC60" s="685"/>
      <c r="BD60" s="685"/>
      <c r="BE60" s="685"/>
      <c r="BF60" s="685"/>
      <c r="BG60" s="685"/>
      <c r="BH60" s="685"/>
      <c r="BI60" s="685"/>
      <c r="BJ60" s="685"/>
      <c r="BK60" s="685"/>
      <c r="BL60" s="685"/>
      <c r="BM60" s="685"/>
      <c r="BN60" s="685"/>
      <c r="BO60" s="685"/>
      <c r="BP60" s="685"/>
      <c r="BQ60" s="685"/>
      <c r="BR60" s="685"/>
      <c r="BS60" s="685"/>
      <c r="BT60" s="685"/>
      <c r="BU60" s="685"/>
      <c r="BV60" s="685"/>
      <c r="BW60" s="685"/>
      <c r="BX60" s="685"/>
      <c r="BY60" s="685"/>
      <c r="BZ60" s="685"/>
      <c r="CA60" s="685"/>
      <c r="CB60" s="685"/>
      <c r="CC60" s="685"/>
      <c r="CD60" s="685"/>
      <c r="CE60" s="685"/>
      <c r="CF60" s="685"/>
      <c r="CG60" s="685"/>
      <c r="CH60" s="685"/>
      <c r="CI60" s="685"/>
      <c r="CJ60" s="685"/>
      <c r="CK60" s="685"/>
      <c r="CL60" s="685"/>
      <c r="CM60" s="685"/>
      <c r="CN60" s="685"/>
      <c r="CO60" s="685"/>
      <c r="CP60" s="685"/>
      <c r="CQ60" s="685"/>
      <c r="CR60" s="685"/>
      <c r="CS60" s="685"/>
      <c r="CT60" s="685"/>
      <c r="CU60" s="685"/>
      <c r="CV60" s="685"/>
      <c r="CW60" s="685"/>
      <c r="CX60" s="685"/>
      <c r="CY60" s="685"/>
      <c r="CZ60" s="685"/>
      <c r="DA60" s="685"/>
      <c r="DB60" s="685"/>
      <c r="DC60" s="685"/>
    </row>
    <row r="61" spans="50:107">
      <c r="AX61" s="685"/>
      <c r="AY61" s="685"/>
      <c r="AZ61" s="685"/>
      <c r="BA61" s="685"/>
      <c r="BB61" s="685"/>
      <c r="BC61" s="685"/>
      <c r="BD61" s="685"/>
      <c r="BE61" s="685"/>
      <c r="BF61" s="685"/>
      <c r="BG61" s="685"/>
      <c r="BH61" s="685"/>
      <c r="BI61" s="685"/>
      <c r="BJ61" s="685"/>
      <c r="BK61" s="685"/>
      <c r="BL61" s="685"/>
      <c r="BM61" s="685"/>
      <c r="BN61" s="685"/>
      <c r="BO61" s="685"/>
      <c r="BP61" s="685"/>
      <c r="BQ61" s="685"/>
      <c r="BR61" s="685"/>
      <c r="BS61" s="685"/>
      <c r="BT61" s="685"/>
      <c r="BU61" s="685"/>
      <c r="BV61" s="685"/>
      <c r="BW61" s="685"/>
      <c r="BX61" s="685"/>
      <c r="BY61" s="685"/>
      <c r="BZ61" s="685"/>
      <c r="CA61" s="685"/>
      <c r="CB61" s="685"/>
      <c r="CC61" s="685"/>
      <c r="CD61" s="685"/>
      <c r="CE61" s="685"/>
      <c r="CF61" s="685"/>
      <c r="CG61" s="685"/>
      <c r="CH61" s="685"/>
      <c r="CI61" s="685"/>
      <c r="CJ61" s="685"/>
      <c r="CK61" s="685"/>
      <c r="CL61" s="685"/>
      <c r="CM61" s="685"/>
      <c r="CN61" s="685"/>
      <c r="CO61" s="685"/>
      <c r="CP61" s="685"/>
      <c r="CQ61" s="685"/>
      <c r="CR61" s="685"/>
      <c r="CS61" s="685"/>
      <c r="CT61" s="685"/>
      <c r="CU61" s="685"/>
      <c r="CV61" s="685"/>
      <c r="CW61" s="685"/>
      <c r="CX61" s="685"/>
      <c r="CY61" s="685"/>
      <c r="CZ61" s="685"/>
      <c r="DA61" s="685"/>
      <c r="DB61" s="685"/>
      <c r="DC61" s="685"/>
    </row>
    <row r="62" spans="50:107">
      <c r="AX62" s="685"/>
      <c r="AY62" s="685"/>
      <c r="AZ62" s="685"/>
      <c r="BA62" s="685"/>
      <c r="BB62" s="685"/>
      <c r="BC62" s="685"/>
      <c r="BD62" s="685"/>
      <c r="BE62" s="685"/>
      <c r="BF62" s="685"/>
      <c r="BG62" s="685"/>
      <c r="BH62" s="685"/>
      <c r="BI62" s="685"/>
      <c r="BJ62" s="685"/>
      <c r="BK62" s="685"/>
      <c r="BL62" s="685"/>
      <c r="BM62" s="685"/>
      <c r="BN62" s="685"/>
      <c r="BO62" s="685"/>
      <c r="BP62" s="685"/>
      <c r="BQ62" s="685"/>
      <c r="BR62" s="685"/>
      <c r="BS62" s="685"/>
      <c r="BT62" s="685"/>
      <c r="BU62" s="685"/>
      <c r="BV62" s="685"/>
      <c r="BW62" s="685"/>
      <c r="BX62" s="685"/>
      <c r="BY62" s="685"/>
      <c r="BZ62" s="685"/>
      <c r="CA62" s="685"/>
      <c r="CB62" s="685"/>
      <c r="CC62" s="685"/>
      <c r="CD62" s="685"/>
      <c r="CE62" s="685"/>
      <c r="CF62" s="685"/>
      <c r="CG62" s="685"/>
      <c r="CH62" s="685"/>
      <c r="CI62" s="685"/>
      <c r="CJ62" s="685"/>
      <c r="CK62" s="685"/>
      <c r="CL62" s="685"/>
      <c r="CM62" s="685"/>
      <c r="CN62" s="685"/>
      <c r="CO62" s="685"/>
      <c r="CP62" s="685"/>
      <c r="CQ62" s="685"/>
      <c r="CR62" s="685"/>
      <c r="CS62" s="685"/>
      <c r="CT62" s="685"/>
      <c r="CU62" s="685"/>
      <c r="CV62" s="685"/>
      <c r="CW62" s="685"/>
      <c r="CX62" s="685"/>
      <c r="CY62" s="685"/>
      <c r="CZ62" s="685"/>
      <c r="DA62" s="685"/>
      <c r="DB62" s="685"/>
      <c r="DC62" s="685"/>
    </row>
    <row r="63" spans="50:107">
      <c r="AX63" s="685"/>
      <c r="AY63" s="685"/>
      <c r="AZ63" s="685"/>
      <c r="BA63" s="685"/>
      <c r="BB63" s="685"/>
      <c r="BC63" s="685"/>
      <c r="BD63" s="685"/>
      <c r="BE63" s="685"/>
      <c r="BF63" s="685"/>
      <c r="BG63" s="685"/>
      <c r="BH63" s="685"/>
      <c r="BI63" s="685"/>
      <c r="BJ63" s="685"/>
      <c r="BK63" s="685"/>
      <c r="BL63" s="685"/>
      <c r="BM63" s="685"/>
      <c r="BN63" s="685"/>
      <c r="BO63" s="685"/>
      <c r="BP63" s="685"/>
      <c r="BQ63" s="685"/>
      <c r="BR63" s="685"/>
      <c r="BS63" s="685"/>
      <c r="BT63" s="685"/>
      <c r="BU63" s="685"/>
      <c r="BV63" s="685"/>
      <c r="BW63" s="685"/>
      <c r="BX63" s="685"/>
      <c r="BY63" s="685"/>
      <c r="BZ63" s="685"/>
      <c r="CA63" s="685"/>
      <c r="CB63" s="685"/>
      <c r="CC63" s="685"/>
      <c r="CD63" s="685"/>
      <c r="CE63" s="685"/>
      <c r="CF63" s="685"/>
      <c r="CG63" s="685"/>
      <c r="CH63" s="685"/>
      <c r="CI63" s="685"/>
      <c r="CJ63" s="685"/>
      <c r="CK63" s="685"/>
      <c r="CL63" s="685"/>
      <c r="CM63" s="685"/>
      <c r="CN63" s="685"/>
      <c r="CO63" s="685"/>
      <c r="CP63" s="685"/>
      <c r="CQ63" s="685"/>
      <c r="CR63" s="685"/>
      <c r="CS63" s="685"/>
      <c r="CT63" s="685"/>
      <c r="CU63" s="685"/>
      <c r="CV63" s="685"/>
      <c r="CW63" s="685"/>
      <c r="CX63" s="685"/>
      <c r="CY63" s="685"/>
      <c r="CZ63" s="685"/>
      <c r="DA63" s="685"/>
      <c r="DB63" s="685"/>
      <c r="DC63" s="685"/>
    </row>
    <row r="64" spans="50:107">
      <c r="AX64" s="685"/>
      <c r="AY64" s="685"/>
      <c r="AZ64" s="685"/>
      <c r="BA64" s="685"/>
      <c r="BB64" s="685"/>
      <c r="BC64" s="685"/>
      <c r="BD64" s="685"/>
      <c r="BE64" s="685"/>
      <c r="BF64" s="685"/>
      <c r="BG64" s="685"/>
      <c r="BH64" s="685"/>
      <c r="BI64" s="685"/>
      <c r="BJ64" s="685"/>
      <c r="BK64" s="685"/>
      <c r="BL64" s="685"/>
      <c r="BM64" s="685"/>
      <c r="BN64" s="685"/>
      <c r="BO64" s="685"/>
      <c r="BP64" s="685"/>
      <c r="BQ64" s="685"/>
      <c r="BR64" s="685"/>
      <c r="BS64" s="685"/>
      <c r="BT64" s="685"/>
      <c r="BU64" s="685"/>
      <c r="BV64" s="685"/>
      <c r="BW64" s="685"/>
      <c r="BX64" s="685"/>
      <c r="BY64" s="685"/>
      <c r="BZ64" s="685"/>
      <c r="CA64" s="685"/>
      <c r="CB64" s="685"/>
      <c r="CC64" s="685"/>
      <c r="CD64" s="685"/>
      <c r="CE64" s="685"/>
      <c r="CF64" s="685"/>
      <c r="CG64" s="685"/>
      <c r="CH64" s="685"/>
      <c r="CI64" s="685"/>
      <c r="CJ64" s="685"/>
      <c r="CK64" s="685"/>
      <c r="CL64" s="685"/>
      <c r="CM64" s="685"/>
      <c r="CN64" s="685"/>
      <c r="CO64" s="685"/>
      <c r="CP64" s="685"/>
      <c r="CQ64" s="685"/>
      <c r="CR64" s="685"/>
      <c r="CS64" s="685"/>
      <c r="CT64" s="685"/>
      <c r="CU64" s="685"/>
      <c r="CV64" s="685"/>
      <c r="CW64" s="685"/>
      <c r="CX64" s="685"/>
      <c r="CY64" s="685"/>
      <c r="CZ64" s="685"/>
      <c r="DA64" s="685"/>
      <c r="DB64" s="685"/>
      <c r="DC64" s="685"/>
    </row>
    <row r="65" spans="12:107">
      <c r="AX65" s="685"/>
      <c r="AY65" s="685"/>
      <c r="AZ65" s="685"/>
      <c r="BA65" s="685"/>
      <c r="BB65" s="685"/>
      <c r="BC65" s="685"/>
      <c r="BD65" s="685"/>
      <c r="BE65" s="685"/>
      <c r="BF65" s="685"/>
      <c r="BG65" s="685"/>
      <c r="BH65" s="685"/>
      <c r="BI65" s="685"/>
      <c r="BJ65" s="685"/>
      <c r="BK65" s="685"/>
      <c r="BL65" s="685"/>
      <c r="BM65" s="685"/>
      <c r="BN65" s="685"/>
      <c r="BO65" s="685"/>
      <c r="BP65" s="685"/>
      <c r="BQ65" s="685"/>
      <c r="BR65" s="685"/>
      <c r="BS65" s="685"/>
      <c r="BT65" s="685"/>
      <c r="BU65" s="685"/>
      <c r="BV65" s="685"/>
      <c r="BW65" s="685"/>
      <c r="BX65" s="685"/>
      <c r="BY65" s="685"/>
      <c r="BZ65" s="685"/>
      <c r="CA65" s="685"/>
      <c r="CB65" s="685"/>
      <c r="CC65" s="685"/>
      <c r="CD65" s="685"/>
      <c r="CE65" s="685"/>
      <c r="CF65" s="685"/>
      <c r="CG65" s="685"/>
      <c r="CH65" s="685"/>
      <c r="CI65" s="685"/>
      <c r="CJ65" s="685"/>
      <c r="CK65" s="685"/>
      <c r="CL65" s="685"/>
      <c r="CM65" s="685"/>
      <c r="CN65" s="685"/>
      <c r="CO65" s="685"/>
      <c r="CP65" s="685"/>
      <c r="CQ65" s="685"/>
      <c r="CR65" s="685"/>
      <c r="CS65" s="685"/>
      <c r="CT65" s="685"/>
      <c r="CU65" s="685"/>
      <c r="CV65" s="685"/>
      <c r="CW65" s="685"/>
      <c r="CX65" s="685"/>
      <c r="CY65" s="685"/>
      <c r="CZ65" s="685"/>
      <c r="DA65" s="685"/>
      <c r="DB65" s="685"/>
      <c r="DC65" s="685"/>
    </row>
    <row r="66" spans="12:107">
      <c r="AX66" s="685"/>
      <c r="AY66" s="685"/>
      <c r="AZ66" s="685"/>
      <c r="BA66" s="685"/>
      <c r="BB66" s="685"/>
      <c r="BC66" s="685"/>
      <c r="BD66" s="685"/>
      <c r="BE66" s="685"/>
      <c r="BF66" s="685"/>
      <c r="BG66" s="685"/>
      <c r="BH66" s="685"/>
      <c r="BI66" s="685"/>
      <c r="BJ66" s="685"/>
      <c r="BK66" s="685"/>
      <c r="BL66" s="685"/>
      <c r="BM66" s="685"/>
      <c r="BN66" s="685"/>
      <c r="BO66" s="685"/>
      <c r="BP66" s="685"/>
      <c r="BQ66" s="685"/>
      <c r="BR66" s="685"/>
      <c r="BS66" s="685"/>
      <c r="BT66" s="685"/>
      <c r="BU66" s="685"/>
      <c r="BV66" s="685"/>
      <c r="BW66" s="685"/>
      <c r="BX66" s="685"/>
      <c r="BY66" s="685"/>
      <c r="BZ66" s="685"/>
      <c r="CA66" s="685"/>
      <c r="CB66" s="685"/>
      <c r="CC66" s="685"/>
      <c r="CD66" s="685"/>
      <c r="CE66" s="685"/>
      <c r="CF66" s="685"/>
      <c r="CG66" s="685"/>
      <c r="CH66" s="685"/>
      <c r="CI66" s="685"/>
      <c r="CJ66" s="685"/>
      <c r="CK66" s="685"/>
      <c r="CL66" s="685"/>
      <c r="CM66" s="685"/>
      <c r="CN66" s="685"/>
      <c r="CO66" s="685"/>
      <c r="CP66" s="685"/>
      <c r="CQ66" s="685"/>
      <c r="CR66" s="685"/>
      <c r="CS66" s="685"/>
      <c r="CT66" s="685"/>
      <c r="CU66" s="685"/>
      <c r="CV66" s="685"/>
      <c r="CW66" s="685"/>
      <c r="CX66" s="685"/>
      <c r="CY66" s="685"/>
      <c r="CZ66" s="685"/>
      <c r="DA66" s="685"/>
      <c r="DB66" s="685"/>
      <c r="DC66" s="685"/>
    </row>
    <row r="67" spans="12:107">
      <c r="AX67" s="685"/>
      <c r="AY67" s="685"/>
      <c r="AZ67" s="685"/>
      <c r="BA67" s="685"/>
      <c r="BB67" s="685"/>
      <c r="BC67" s="685"/>
      <c r="BD67" s="685"/>
      <c r="BE67" s="685"/>
      <c r="BF67" s="685"/>
      <c r="BG67" s="685"/>
      <c r="BH67" s="685"/>
      <c r="BI67" s="685"/>
      <c r="BJ67" s="685"/>
      <c r="BK67" s="685"/>
      <c r="BL67" s="685"/>
      <c r="BM67" s="685"/>
      <c r="BN67" s="685"/>
      <c r="BO67" s="685"/>
      <c r="BP67" s="685"/>
      <c r="BQ67" s="685"/>
      <c r="BR67" s="685"/>
      <c r="BS67" s="685"/>
      <c r="BT67" s="685"/>
      <c r="BU67" s="685"/>
      <c r="BV67" s="685"/>
      <c r="BW67" s="685"/>
      <c r="BX67" s="685"/>
      <c r="BY67" s="685"/>
      <c r="BZ67" s="685"/>
      <c r="CA67" s="685"/>
      <c r="CB67" s="685"/>
      <c r="CC67" s="685"/>
      <c r="CD67" s="685"/>
      <c r="CE67" s="685"/>
      <c r="CF67" s="685"/>
      <c r="CG67" s="685"/>
      <c r="CH67" s="685"/>
      <c r="CI67" s="685"/>
      <c r="CJ67" s="685"/>
      <c r="CK67" s="685"/>
      <c r="CL67" s="685"/>
      <c r="CM67" s="685"/>
      <c r="CN67" s="685"/>
      <c r="CO67" s="685"/>
      <c r="CP67" s="685"/>
      <c r="CQ67" s="685"/>
      <c r="CR67" s="685"/>
      <c r="CS67" s="685"/>
      <c r="CT67" s="685"/>
      <c r="CU67" s="685"/>
      <c r="CV67" s="685"/>
      <c r="CW67" s="685"/>
      <c r="CX67" s="685"/>
      <c r="CY67" s="685"/>
      <c r="CZ67" s="685"/>
      <c r="DA67" s="685"/>
      <c r="DB67" s="685"/>
      <c r="DC67" s="685"/>
    </row>
    <row r="68" spans="12:107">
      <c r="AX68" s="685"/>
      <c r="AY68" s="685"/>
      <c r="AZ68" s="685"/>
      <c r="BA68" s="685"/>
      <c r="BB68" s="685"/>
      <c r="BC68" s="685"/>
      <c r="BD68" s="685"/>
      <c r="BE68" s="685"/>
      <c r="BF68" s="685"/>
      <c r="BG68" s="685"/>
      <c r="BH68" s="685"/>
      <c r="BI68" s="685"/>
      <c r="BJ68" s="685"/>
      <c r="BK68" s="685"/>
      <c r="BL68" s="685"/>
      <c r="BM68" s="685"/>
      <c r="BN68" s="685"/>
      <c r="BO68" s="685"/>
      <c r="BP68" s="685"/>
      <c r="BQ68" s="685"/>
      <c r="BR68" s="685"/>
      <c r="BS68" s="685"/>
      <c r="BT68" s="685"/>
      <c r="BU68" s="685"/>
      <c r="BV68" s="685"/>
      <c r="BW68" s="685"/>
      <c r="BX68" s="685"/>
      <c r="BY68" s="685"/>
      <c r="BZ68" s="685"/>
      <c r="CA68" s="685"/>
      <c r="CB68" s="685"/>
      <c r="CC68" s="685"/>
      <c r="CD68" s="685"/>
      <c r="CE68" s="685"/>
      <c r="CF68" s="685"/>
      <c r="CG68" s="685"/>
      <c r="CH68" s="685"/>
      <c r="CI68" s="685"/>
      <c r="CJ68" s="685"/>
      <c r="CK68" s="685"/>
      <c r="CL68" s="685"/>
      <c r="CM68" s="685"/>
      <c r="CN68" s="685"/>
      <c r="CO68" s="685"/>
      <c r="CP68" s="685"/>
      <c r="CQ68" s="685"/>
      <c r="CR68" s="685"/>
      <c r="CS68" s="685"/>
      <c r="CT68" s="685"/>
      <c r="CU68" s="685"/>
      <c r="CV68" s="685"/>
      <c r="CW68" s="685"/>
      <c r="CX68" s="685"/>
      <c r="CY68" s="685"/>
      <c r="CZ68" s="685"/>
      <c r="DA68" s="685"/>
      <c r="DB68" s="685"/>
      <c r="DC68" s="685"/>
    </row>
    <row r="69" spans="12:107">
      <c r="AX69" s="685"/>
      <c r="AY69" s="685"/>
      <c r="AZ69" s="685"/>
      <c r="BA69" s="685"/>
      <c r="BB69" s="685"/>
      <c r="BC69" s="685"/>
      <c r="BD69" s="685"/>
      <c r="BE69" s="685"/>
      <c r="BF69" s="685"/>
      <c r="BG69" s="685"/>
      <c r="BH69" s="685"/>
      <c r="BI69" s="685"/>
      <c r="BJ69" s="685"/>
      <c r="BK69" s="685"/>
      <c r="BL69" s="685"/>
      <c r="BM69" s="685"/>
      <c r="BN69" s="685"/>
      <c r="BO69" s="685"/>
      <c r="BP69" s="685"/>
      <c r="BQ69" s="685"/>
      <c r="BR69" s="685"/>
      <c r="BS69" s="685"/>
      <c r="BT69" s="685"/>
      <c r="BU69" s="685"/>
      <c r="BV69" s="685"/>
      <c r="BW69" s="685"/>
      <c r="BX69" s="685"/>
      <c r="BY69" s="685"/>
      <c r="BZ69" s="685"/>
      <c r="CA69" s="685"/>
      <c r="CB69" s="685"/>
      <c r="CC69" s="685"/>
      <c r="CD69" s="685"/>
      <c r="CE69" s="685"/>
      <c r="CF69" s="685"/>
      <c r="CG69" s="685"/>
      <c r="CH69" s="685"/>
      <c r="CI69" s="685"/>
      <c r="CJ69" s="685"/>
      <c r="CK69" s="685"/>
      <c r="CL69" s="685"/>
      <c r="CM69" s="685"/>
      <c r="CN69" s="685"/>
      <c r="CO69" s="685"/>
      <c r="CP69" s="685"/>
      <c r="CQ69" s="685"/>
      <c r="CR69" s="685"/>
      <c r="CS69" s="685"/>
      <c r="CT69" s="685"/>
      <c r="CU69" s="685"/>
      <c r="CV69" s="685"/>
      <c r="CW69" s="685"/>
      <c r="CX69" s="685"/>
      <c r="CY69" s="685"/>
      <c r="CZ69" s="685"/>
      <c r="DA69" s="685"/>
      <c r="DB69" s="685"/>
      <c r="DC69" s="685"/>
    </row>
    <row r="70" spans="12:107">
      <c r="AX70" s="685"/>
      <c r="AY70" s="685"/>
      <c r="AZ70" s="685"/>
      <c r="BA70" s="685"/>
      <c r="BB70" s="685"/>
      <c r="BC70" s="685"/>
      <c r="BD70" s="685"/>
      <c r="BE70" s="685"/>
      <c r="BF70" s="685"/>
      <c r="BG70" s="685"/>
      <c r="BH70" s="685"/>
      <c r="BI70" s="685"/>
      <c r="BJ70" s="685"/>
      <c r="BK70" s="685"/>
      <c r="BL70" s="685"/>
      <c r="BM70" s="685"/>
      <c r="BN70" s="685"/>
      <c r="BO70" s="685"/>
      <c r="BP70" s="685"/>
      <c r="BQ70" s="685"/>
      <c r="BR70" s="685"/>
      <c r="BS70" s="685"/>
      <c r="BT70" s="685"/>
      <c r="BU70" s="685"/>
      <c r="BV70" s="685"/>
      <c r="BW70" s="685"/>
      <c r="BX70" s="685"/>
      <c r="BY70" s="685"/>
      <c r="BZ70" s="685"/>
      <c r="CA70" s="685"/>
      <c r="CB70" s="685"/>
      <c r="CC70" s="685"/>
      <c r="CD70" s="685"/>
      <c r="CE70" s="685"/>
      <c r="CF70" s="685"/>
      <c r="CG70" s="685"/>
      <c r="CH70" s="685"/>
      <c r="CI70" s="685"/>
      <c r="CJ70" s="685"/>
      <c r="CK70" s="685"/>
      <c r="CL70" s="685"/>
      <c r="CM70" s="685"/>
      <c r="CN70" s="685"/>
      <c r="CO70" s="685"/>
      <c r="CP70" s="685"/>
      <c r="CQ70" s="685"/>
      <c r="CR70" s="685"/>
      <c r="CS70" s="685"/>
      <c r="CT70" s="685"/>
      <c r="CU70" s="685"/>
      <c r="CV70" s="685"/>
      <c r="CW70" s="685"/>
      <c r="CX70" s="685"/>
      <c r="CY70" s="685"/>
      <c r="CZ70" s="685"/>
      <c r="DA70" s="685"/>
      <c r="DB70" s="685"/>
      <c r="DC70" s="685"/>
    </row>
    <row r="71" spans="12:107">
      <c r="L71" s="684"/>
      <c r="M71" s="684"/>
      <c r="N71" s="684"/>
      <c r="O71" s="684"/>
    </row>
    <row r="72" spans="12:107">
      <c r="L72" s="684"/>
      <c r="M72" s="684"/>
      <c r="N72" s="684"/>
      <c r="O72" s="684"/>
    </row>
    <row r="81" spans="12:107">
      <c r="DC81" s="685"/>
    </row>
    <row r="82" spans="12:107">
      <c r="DC82" s="685"/>
    </row>
    <row r="83" spans="12:107">
      <c r="DC83" s="685"/>
    </row>
    <row r="84" spans="12:107">
      <c r="DC84" s="685"/>
    </row>
    <row r="85" spans="12:107">
      <c r="DC85" s="685"/>
    </row>
    <row r="86" spans="12:107">
      <c r="DC86" s="685"/>
    </row>
    <row r="87" spans="12:107">
      <c r="DC87" s="685"/>
    </row>
    <row r="88" spans="12:107">
      <c r="DC88" s="685"/>
    </row>
    <row r="89" spans="12:107">
      <c r="DC89" s="685"/>
    </row>
    <row r="90" spans="12:107">
      <c r="DC90" s="685"/>
    </row>
    <row r="91" spans="12:107">
      <c r="DC91" s="685"/>
    </row>
    <row r="93" spans="12:107">
      <c r="L93" s="684"/>
      <c r="M93" s="684"/>
      <c r="N93" s="684"/>
      <c r="O93" s="684"/>
    </row>
    <row r="94" spans="12:107">
      <c r="L94" s="684"/>
      <c r="M94" s="684"/>
      <c r="N94" s="684"/>
      <c r="O94" s="684"/>
    </row>
    <row r="101" spans="107:107">
      <c r="DC101" s="685"/>
    </row>
    <row r="102" spans="107:107">
      <c r="DC102" s="685"/>
    </row>
    <row r="103" spans="107:107">
      <c r="DC103" s="685"/>
    </row>
    <row r="104" spans="107:107">
      <c r="DC104" s="685"/>
    </row>
    <row r="105" spans="107:107">
      <c r="DC105" s="685"/>
    </row>
    <row r="106" spans="107:107">
      <c r="DC106" s="685"/>
    </row>
    <row r="107" spans="107:107">
      <c r="DC107" s="685"/>
    </row>
    <row r="108" spans="107:107">
      <c r="DC108" s="685"/>
    </row>
    <row r="109" spans="107:107">
      <c r="DC109" s="685"/>
    </row>
    <row r="110" spans="107:107">
      <c r="DC110" s="685"/>
    </row>
    <row r="111" spans="107:107">
      <c r="DC111" s="685"/>
    </row>
    <row r="112" spans="107:107">
      <c r="DC112" s="685"/>
    </row>
    <row r="113" spans="107:107">
      <c r="DC113" s="685"/>
    </row>
    <row r="114" spans="107:107">
      <c r="DC114" s="685"/>
    </row>
    <row r="115" spans="107:107">
      <c r="DC115" s="685"/>
    </row>
    <row r="116" spans="107:107">
      <c r="DC116" s="685"/>
    </row>
    <row r="117" spans="107:107">
      <c r="DC117" s="685"/>
    </row>
    <row r="118" spans="107:107">
      <c r="DC118" s="685"/>
    </row>
    <row r="119" spans="107:107">
      <c r="DC119" s="685"/>
    </row>
    <row r="120" spans="107:107">
      <c r="DC120" s="685"/>
    </row>
    <row r="121" spans="107:107">
      <c r="DC121" s="685"/>
    </row>
    <row r="212" spans="12:15">
      <c r="L212" s="684"/>
      <c r="M212" s="684"/>
      <c r="N212" s="684"/>
      <c r="O212" s="684"/>
    </row>
    <row r="213" spans="12:15">
      <c r="L213" s="684"/>
      <c r="M213" s="684"/>
      <c r="N213" s="684"/>
      <c r="O213" s="684"/>
    </row>
    <row r="216" spans="12:15">
      <c r="L216" s="684"/>
      <c r="M216" s="684"/>
      <c r="N216" s="684"/>
      <c r="O216" s="684"/>
    </row>
    <row r="217" spans="12:15">
      <c r="L217" s="684"/>
      <c r="M217" s="684"/>
      <c r="N217" s="684"/>
      <c r="O217" s="684"/>
    </row>
    <row r="332" spans="12:15">
      <c r="L332" s="684"/>
      <c r="M332" s="684"/>
      <c r="N332" s="684"/>
      <c r="O332" s="684"/>
    </row>
    <row r="333" spans="12:15">
      <c r="L333" s="684"/>
      <c r="M333" s="684"/>
      <c r="N333" s="684"/>
      <c r="O333" s="684"/>
    </row>
    <row r="403" spans="107:107">
      <c r="DC403" s="685"/>
    </row>
    <row r="404" spans="107:107">
      <c r="DC404" s="685"/>
    </row>
    <row r="405" spans="107:107">
      <c r="DC405" s="685"/>
    </row>
    <row r="406" spans="107:107">
      <c r="DC406" s="685"/>
    </row>
    <row r="407" spans="107:107">
      <c r="DC407" s="685"/>
    </row>
    <row r="408" spans="107:107">
      <c r="DC408" s="685"/>
    </row>
    <row r="409" spans="107:107">
      <c r="DC409" s="685"/>
    </row>
    <row r="410" spans="107:107">
      <c r="DC410" s="685"/>
    </row>
    <row r="411" spans="107:107">
      <c r="DC411" s="685"/>
    </row>
    <row r="412" spans="107:107">
      <c r="DC412" s="685"/>
    </row>
    <row r="413" spans="107:107">
      <c r="DC413" s="685"/>
    </row>
    <row r="414" spans="107:107">
      <c r="DC414" s="685"/>
    </row>
    <row r="415" spans="107:107">
      <c r="DC415" s="685"/>
    </row>
    <row r="416" spans="107:107">
      <c r="DC416" s="685"/>
    </row>
    <row r="417" spans="107:107">
      <c r="DC417" s="685"/>
    </row>
    <row r="418" spans="107:107">
      <c r="DC418" s="685"/>
    </row>
  </sheetData>
  <autoFilter ref="C7:DN16">
    <filterColumn colId="3">
      <filters>
        <filter val="8.4.2 EDUCACION INCLUYENTE Y DE EXCELENCIA"/>
      </filters>
    </filterColumn>
  </autoFilter>
  <mergeCells count="229">
    <mergeCell ref="BH58:BH59"/>
    <mergeCell ref="BI58:BI59"/>
    <mergeCell ref="BJ58:BJ59"/>
    <mergeCell ref="BK58:BK59"/>
    <mergeCell ref="BL58:BL59"/>
    <mergeCell ref="DC55:DC70"/>
    <mergeCell ref="AX58:AX59"/>
    <mergeCell ref="AY58:AY59"/>
    <mergeCell ref="AZ58:AZ59"/>
    <mergeCell ref="BA58:BA59"/>
    <mergeCell ref="BB58:BB59"/>
    <mergeCell ref="BC58:BC59"/>
    <mergeCell ref="BD58:BD59"/>
    <mergeCell ref="BE58:BE59"/>
    <mergeCell ref="BF58:BF59"/>
    <mergeCell ref="BH60:BH64"/>
    <mergeCell ref="BI60:BI64"/>
    <mergeCell ref="BJ60:BJ64"/>
    <mergeCell ref="BB60:BB64"/>
    <mergeCell ref="BC60:BC64"/>
    <mergeCell ref="BD60:BD64"/>
    <mergeCell ref="BE60:BE64"/>
    <mergeCell ref="BF60:BF64"/>
    <mergeCell ref="BG60:BG64"/>
    <mergeCell ref="N1:V1"/>
    <mergeCell ref="I2:X2"/>
    <mergeCell ref="DG2:DL2"/>
    <mergeCell ref="F3:Z3"/>
    <mergeCell ref="N4:V4"/>
    <mergeCell ref="V6:AD6"/>
    <mergeCell ref="DK6:DN6"/>
    <mergeCell ref="CQ58:CQ59"/>
    <mergeCell ref="CF58:CF59"/>
    <mergeCell ref="CG58:CG59"/>
    <mergeCell ref="CH58:CH59"/>
    <mergeCell ref="DA58:DA59"/>
    <mergeCell ref="DB58:DB59"/>
    <mergeCell ref="CX58:CX59"/>
    <mergeCell ref="CY58:CY59"/>
    <mergeCell ref="CZ58:CZ59"/>
    <mergeCell ref="L47:L48"/>
    <mergeCell ref="M47:M48"/>
    <mergeCell ref="N47:N48"/>
    <mergeCell ref="O47:O48"/>
    <mergeCell ref="P13:P15"/>
    <mergeCell ref="BM58:BM59"/>
    <mergeCell ref="P20:P21"/>
    <mergeCell ref="BG58:BG59"/>
    <mergeCell ref="CS58:CS59"/>
    <mergeCell ref="CT58:CT59"/>
    <mergeCell ref="CU58:CU59"/>
    <mergeCell ref="CV58:CV59"/>
    <mergeCell ref="CW58:CW59"/>
    <mergeCell ref="CL58:CL59"/>
    <mergeCell ref="CM58:CM59"/>
    <mergeCell ref="CN58:CN59"/>
    <mergeCell ref="CO58:CO59"/>
    <mergeCell ref="CP58:CP59"/>
    <mergeCell ref="BM60:BM64"/>
    <mergeCell ref="BQ60:BQ64"/>
    <mergeCell ref="BR60:BR64"/>
    <mergeCell ref="BS60:BS64"/>
    <mergeCell ref="BQ58:BQ59"/>
    <mergeCell ref="BR58:BR59"/>
    <mergeCell ref="BS58:BS59"/>
    <mergeCell ref="BO58:BO59"/>
    <mergeCell ref="BP60:BP64"/>
    <mergeCell ref="AX60:AX64"/>
    <mergeCell ref="AY60:AY64"/>
    <mergeCell ref="AZ60:AZ64"/>
    <mergeCell ref="BA60:BA64"/>
    <mergeCell ref="CR58:CR59"/>
    <mergeCell ref="CC58:CC59"/>
    <mergeCell ref="CD58:CD59"/>
    <mergeCell ref="CE58:CE59"/>
    <mergeCell ref="BT58:BT59"/>
    <mergeCell ref="BU58:BU59"/>
    <mergeCell ref="BV58:BV59"/>
    <mergeCell ref="BW58:BW59"/>
    <mergeCell ref="BX58:BX59"/>
    <mergeCell ref="BY58:BY59"/>
    <mergeCell ref="CI58:CI59"/>
    <mergeCell ref="CJ58:CJ59"/>
    <mergeCell ref="BP58:BP59"/>
    <mergeCell ref="CK58:CK59"/>
    <mergeCell ref="BZ58:BZ59"/>
    <mergeCell ref="CA58:CA59"/>
    <mergeCell ref="CB58:CB59"/>
    <mergeCell ref="BN58:BN59"/>
    <mergeCell ref="BK60:BK64"/>
    <mergeCell ref="BL60:BL64"/>
    <mergeCell ref="CH60:CH64"/>
    <mergeCell ref="CI60:CI64"/>
    <mergeCell ref="CJ60:CJ64"/>
    <mergeCell ref="BT60:BT64"/>
    <mergeCell ref="BU60:BU64"/>
    <mergeCell ref="CE60:CE64"/>
    <mergeCell ref="BV60:BV64"/>
    <mergeCell ref="BW60:BW64"/>
    <mergeCell ref="CW60:CW64"/>
    <mergeCell ref="CL60:CL64"/>
    <mergeCell ref="CM60:CM64"/>
    <mergeCell ref="CN60:CN64"/>
    <mergeCell ref="CO60:CO64"/>
    <mergeCell ref="CP60:CP64"/>
    <mergeCell ref="CQ60:CQ64"/>
    <mergeCell ref="CF60:CF64"/>
    <mergeCell ref="CG60:CG64"/>
    <mergeCell ref="DB60:DB64"/>
    <mergeCell ref="AX65:AX70"/>
    <mergeCell ref="AY65:AY70"/>
    <mergeCell ref="AZ65:AZ70"/>
    <mergeCell ref="BA65:BA70"/>
    <mergeCell ref="CR60:CR64"/>
    <mergeCell ref="CS60:CS64"/>
    <mergeCell ref="CT60:CT64"/>
    <mergeCell ref="CU60:CU64"/>
    <mergeCell ref="DA60:DA64"/>
    <mergeCell ref="CX60:CX64"/>
    <mergeCell ref="CY60:CY64"/>
    <mergeCell ref="CZ60:CZ64"/>
    <mergeCell ref="CK60:CK64"/>
    <mergeCell ref="BZ60:BZ64"/>
    <mergeCell ref="CA60:CA64"/>
    <mergeCell ref="CB60:CB64"/>
    <mergeCell ref="CC60:CC64"/>
    <mergeCell ref="CD60:CD64"/>
    <mergeCell ref="CV60:CV64"/>
    <mergeCell ref="BX60:BX64"/>
    <mergeCell ref="BY60:BY64"/>
    <mergeCell ref="BN60:BN64"/>
    <mergeCell ref="BO60:BO64"/>
    <mergeCell ref="BB65:BB70"/>
    <mergeCell ref="BC65:BC70"/>
    <mergeCell ref="BD65:BD70"/>
    <mergeCell ref="BE65:BE70"/>
    <mergeCell ref="BF65:BF70"/>
    <mergeCell ref="BG65:BG70"/>
    <mergeCell ref="BH65:BH70"/>
    <mergeCell ref="BI65:BI70"/>
    <mergeCell ref="BJ65:BJ70"/>
    <mergeCell ref="BS65:BS70"/>
    <mergeCell ref="CU65:CU70"/>
    <mergeCell ref="CV65:CV70"/>
    <mergeCell ref="CW65:CW70"/>
    <mergeCell ref="BT65:BT70"/>
    <mergeCell ref="BU65:BU70"/>
    <mergeCell ref="BV65:BV70"/>
    <mergeCell ref="BW65:BW70"/>
    <mergeCell ref="BX65:BX70"/>
    <mergeCell ref="BY65:BY70"/>
    <mergeCell ref="CK65:CK70"/>
    <mergeCell ref="BZ65:BZ70"/>
    <mergeCell ref="DC81:DC91"/>
    <mergeCell ref="CM65:CM70"/>
    <mergeCell ref="CN65:CN70"/>
    <mergeCell ref="CO65:CO70"/>
    <mergeCell ref="CP65:CP70"/>
    <mergeCell ref="O71:O72"/>
    <mergeCell ref="CS47:CS49"/>
    <mergeCell ref="DB47:DB49"/>
    <mergeCell ref="BQ55:BQ56"/>
    <mergeCell ref="CA55:CA56"/>
    <mergeCell ref="CF55:CF56"/>
    <mergeCell ref="CP55:CP56"/>
    <mergeCell ref="CA65:CA70"/>
    <mergeCell ref="CB65:CB70"/>
    <mergeCell ref="CC65:CC70"/>
    <mergeCell ref="CD65:CD70"/>
    <mergeCell ref="CE65:CE70"/>
    <mergeCell ref="CF65:CF70"/>
    <mergeCell ref="CG65:CG70"/>
    <mergeCell ref="CH65:CH70"/>
    <mergeCell ref="CL65:CL70"/>
    <mergeCell ref="CQ65:CQ70"/>
    <mergeCell ref="CY65:CY70"/>
    <mergeCell ref="CZ65:CZ70"/>
    <mergeCell ref="CX65:CX70"/>
    <mergeCell ref="CI65:CI70"/>
    <mergeCell ref="CJ65:CJ70"/>
    <mergeCell ref="CS55:CS56"/>
    <mergeCell ref="DB55:DB56"/>
    <mergeCell ref="BB47:BB49"/>
    <mergeCell ref="BL47:BL49"/>
    <mergeCell ref="BQ47:BQ49"/>
    <mergeCell ref="CA47:CA49"/>
    <mergeCell ref="CF47:CF49"/>
    <mergeCell ref="CP47:CP49"/>
    <mergeCell ref="DB65:DB70"/>
    <mergeCell ref="CR65:CR70"/>
    <mergeCell ref="CS65:CS70"/>
    <mergeCell ref="CT65:CT70"/>
    <mergeCell ref="DA65:DA70"/>
    <mergeCell ref="BK65:BK70"/>
    <mergeCell ref="BL65:BL70"/>
    <mergeCell ref="BM65:BM70"/>
    <mergeCell ref="BN65:BN70"/>
    <mergeCell ref="BO65:BO70"/>
    <mergeCell ref="BP65:BP70"/>
    <mergeCell ref="BQ65:BQ70"/>
    <mergeCell ref="BR65:BR70"/>
    <mergeCell ref="O93:O94"/>
    <mergeCell ref="DC403:DC418"/>
    <mergeCell ref="L332:L333"/>
    <mergeCell ref="M332:M333"/>
    <mergeCell ref="N332:N333"/>
    <mergeCell ref="O332:O333"/>
    <mergeCell ref="O212:O213"/>
    <mergeCell ref="L216:L217"/>
    <mergeCell ref="M216:M217"/>
    <mergeCell ref="N216:N217"/>
    <mergeCell ref="O216:O217"/>
    <mergeCell ref="DC118:DC121"/>
    <mergeCell ref="DC101:DC117"/>
    <mergeCell ref="C8:C21"/>
    <mergeCell ref="D8:D21"/>
    <mergeCell ref="F8:F21"/>
    <mergeCell ref="G8:G21"/>
    <mergeCell ref="I8:I21"/>
    <mergeCell ref="J8:J21"/>
    <mergeCell ref="L212:L213"/>
    <mergeCell ref="M212:M213"/>
    <mergeCell ref="N212:N213"/>
    <mergeCell ref="L71:L72"/>
    <mergeCell ref="M71:M72"/>
    <mergeCell ref="N71:N72"/>
    <mergeCell ref="L93:L94"/>
    <mergeCell ref="M93:M94"/>
    <mergeCell ref="N93:N94"/>
  </mergeCells>
  <printOptions horizontalCentered="1"/>
  <pageMargins left="0" right="0" top="0" bottom="0" header="0.31496062992125984" footer="0.31496062992125984"/>
  <pageSetup orientation="landscape" horizontalDpi="300" verticalDpi="300" r:id="rId1"/>
</worksheet>
</file>

<file path=xl/worksheets/sheet10.xml><?xml version="1.0" encoding="utf-8"?>
<worksheet xmlns="http://schemas.openxmlformats.org/spreadsheetml/2006/main" xmlns:r="http://schemas.openxmlformats.org/officeDocument/2006/relationships">
  <dimension ref="A1:DQ102"/>
  <sheetViews>
    <sheetView topLeftCell="C1" workbookViewId="0">
      <selection activeCell="C1" sqref="C1"/>
    </sheetView>
  </sheetViews>
  <sheetFormatPr baseColWidth="10" defaultColWidth="8.28515625" defaultRowHeight="11.25"/>
  <cols>
    <col min="1" max="2" width="0" style="60" hidden="1" customWidth="1"/>
    <col min="3" max="3" width="13.5703125" style="7" customWidth="1"/>
    <col min="4" max="4" width="3.7109375" style="15" customWidth="1"/>
    <col min="5" max="5" width="0" style="7" hidden="1" customWidth="1"/>
    <col min="6" max="6" width="14" style="7" customWidth="1"/>
    <col min="7" max="7" width="3.85546875" style="16" customWidth="1"/>
    <col min="8" max="8" width="0" style="16" hidden="1" customWidth="1"/>
    <col min="9" max="9" width="8.28515625" style="16"/>
    <col min="10" max="10" width="3.7109375" style="16" customWidth="1"/>
    <col min="11" max="11" width="0" style="16" hidden="1" customWidth="1"/>
    <col min="12" max="15" width="0" style="60" hidden="1" customWidth="1"/>
    <col min="16" max="16" width="11.140625" style="59" customWidth="1"/>
    <col min="17" max="17" width="4.140625" style="59" customWidth="1"/>
    <col min="18" max="18" width="0" style="44" hidden="1" customWidth="1"/>
    <col min="19" max="20" width="13.5703125" style="44" customWidth="1"/>
    <col min="21" max="21" width="15.28515625" style="59" customWidth="1"/>
    <col min="22" max="22" width="12.140625" style="59" customWidth="1"/>
    <col min="23" max="23" width="8.28515625" style="59"/>
    <col min="24" max="24" width="8.28515625" style="60"/>
    <col min="25" max="25" width="8.28515625" style="7"/>
    <col min="26" max="26" width="12.7109375" style="7" customWidth="1"/>
    <col min="27" max="27" width="0" style="45" hidden="1" customWidth="1"/>
    <col min="28" max="28" width="0" style="6" hidden="1" customWidth="1"/>
    <col min="29" max="29" width="10.5703125" style="6" customWidth="1"/>
    <col min="30" max="30" width="8.28515625" style="6"/>
    <col min="31" max="38" width="8.28515625" style="6" hidden="1" customWidth="1"/>
    <col min="39" max="48" width="8.28515625" style="7" hidden="1" customWidth="1"/>
    <col min="49" max="49" width="12" style="7" customWidth="1"/>
    <col min="50" max="110" width="8.28515625" style="59" hidden="1" customWidth="1"/>
    <col min="111" max="111" width="10.28515625" style="7" customWidth="1"/>
    <col min="112" max="112" width="12.85546875" style="59" customWidth="1"/>
    <col min="113" max="113" width="10.42578125" style="59" customWidth="1"/>
    <col min="114" max="114" width="11.7109375" style="59" customWidth="1"/>
    <col min="115" max="115" width="10.5703125" style="59" customWidth="1"/>
    <col min="116" max="116" width="8.28515625" style="59"/>
    <col min="117" max="117" width="10.85546875" style="59" bestFit="1" customWidth="1"/>
    <col min="118" max="118" width="9.5703125" style="59" bestFit="1" customWidth="1"/>
    <col min="119" max="16384" width="8.28515625" style="59"/>
  </cols>
  <sheetData>
    <row r="1" spans="1:121" ht="23.25">
      <c r="A1" s="61"/>
      <c r="B1" s="61"/>
      <c r="C1" s="61"/>
      <c r="D1" s="2"/>
      <c r="E1" s="61"/>
      <c r="F1" s="61"/>
      <c r="G1" s="61"/>
      <c r="H1" s="61"/>
      <c r="I1" s="61"/>
      <c r="J1" s="61"/>
      <c r="K1" s="61"/>
      <c r="L1" s="61"/>
      <c r="M1" s="61"/>
      <c r="N1" s="686" t="s">
        <v>156</v>
      </c>
      <c r="O1" s="686"/>
      <c r="P1" s="686"/>
      <c r="Q1" s="686"/>
      <c r="R1" s="686"/>
      <c r="S1" s="686"/>
      <c r="T1" s="686"/>
      <c r="U1" s="686"/>
      <c r="V1" s="686"/>
      <c r="W1" s="3"/>
      <c r="X1" s="4"/>
      <c r="Y1" s="61"/>
      <c r="Z1" s="61"/>
      <c r="AA1" s="5"/>
      <c r="DG1" s="61"/>
    </row>
    <row r="2" spans="1:121" ht="18.75" customHeight="1">
      <c r="A2" s="61"/>
      <c r="B2" s="61"/>
      <c r="C2" s="61"/>
      <c r="D2" s="2"/>
      <c r="E2" s="61"/>
      <c r="F2" s="61"/>
      <c r="G2" s="61"/>
      <c r="H2" s="61"/>
      <c r="I2" s="687" t="s">
        <v>312</v>
      </c>
      <c r="J2" s="687"/>
      <c r="K2" s="687"/>
      <c r="L2" s="687"/>
      <c r="M2" s="687"/>
      <c r="N2" s="687"/>
      <c r="O2" s="687"/>
      <c r="P2" s="687"/>
      <c r="Q2" s="687"/>
      <c r="R2" s="687"/>
      <c r="S2" s="687"/>
      <c r="T2" s="687"/>
      <c r="U2" s="687"/>
      <c r="V2" s="687"/>
      <c r="W2" s="687"/>
      <c r="X2" s="687"/>
      <c r="Y2" s="61"/>
      <c r="Z2" s="61"/>
      <c r="AA2" s="5"/>
      <c r="DG2" s="688"/>
      <c r="DH2" s="688"/>
      <c r="DI2" s="688"/>
      <c r="DJ2" s="688"/>
      <c r="DK2" s="688"/>
      <c r="DL2" s="688"/>
    </row>
    <row r="3" spans="1:121" ht="18.75" customHeight="1">
      <c r="A3" s="61"/>
      <c r="B3" s="61"/>
      <c r="C3" s="61"/>
      <c r="D3" s="2"/>
      <c r="E3" s="61"/>
      <c r="F3" s="687" t="s">
        <v>269</v>
      </c>
      <c r="G3" s="687"/>
      <c r="H3" s="687"/>
      <c r="I3" s="687"/>
      <c r="J3" s="687"/>
      <c r="K3" s="687"/>
      <c r="L3" s="687"/>
      <c r="M3" s="687"/>
      <c r="N3" s="687"/>
      <c r="O3" s="687"/>
      <c r="P3" s="687"/>
      <c r="Q3" s="687"/>
      <c r="R3" s="687"/>
      <c r="S3" s="687"/>
      <c r="T3" s="687"/>
      <c r="U3" s="687"/>
      <c r="V3" s="687"/>
      <c r="W3" s="687"/>
      <c r="X3" s="687"/>
      <c r="Y3" s="687"/>
      <c r="Z3" s="687"/>
      <c r="AA3" s="5"/>
      <c r="DG3" s="61"/>
    </row>
    <row r="4" spans="1:121" ht="18.75">
      <c r="A4" s="61"/>
      <c r="B4" s="61"/>
      <c r="C4" s="61"/>
      <c r="D4" s="2"/>
      <c r="E4" s="61"/>
      <c r="F4" s="61"/>
      <c r="G4" s="61"/>
      <c r="H4" s="61"/>
      <c r="I4" s="61"/>
      <c r="J4" s="61"/>
      <c r="K4" s="61"/>
      <c r="L4" s="61"/>
      <c r="M4" s="9"/>
      <c r="N4" s="687" t="s">
        <v>115</v>
      </c>
      <c r="O4" s="687"/>
      <c r="P4" s="687"/>
      <c r="Q4" s="687"/>
      <c r="R4" s="687"/>
      <c r="S4" s="687"/>
      <c r="T4" s="687"/>
      <c r="U4" s="687"/>
      <c r="V4" s="687"/>
      <c r="W4" s="3"/>
      <c r="X4" s="4"/>
      <c r="Y4" s="10"/>
      <c r="Z4" s="11"/>
      <c r="AA4" s="12"/>
      <c r="AB4" s="13"/>
      <c r="AC4" s="13"/>
      <c r="AD4" s="13"/>
      <c r="AE4" s="13"/>
      <c r="AF4" s="13"/>
      <c r="AG4" s="13"/>
      <c r="AH4" s="13"/>
      <c r="AI4" s="13"/>
      <c r="AJ4" s="13"/>
      <c r="AK4" s="13"/>
      <c r="AL4" s="13"/>
      <c r="AM4" s="9"/>
      <c r="AN4" s="11"/>
      <c r="AO4" s="11"/>
      <c r="AP4" s="11"/>
      <c r="AQ4" s="11"/>
      <c r="AR4" s="11"/>
      <c r="AS4" s="11"/>
      <c r="AT4" s="11"/>
      <c r="AU4" s="11"/>
      <c r="AV4" s="11"/>
      <c r="AW4" s="10"/>
      <c r="AX4" s="59">
        <v>2012</v>
      </c>
      <c r="BM4" s="59">
        <v>2013</v>
      </c>
      <c r="CB4" s="59">
        <v>2014</v>
      </c>
      <c r="CQ4" s="59">
        <v>2015</v>
      </c>
      <c r="DG4" s="11"/>
    </row>
    <row r="5" spans="1:121">
      <c r="A5" s="61"/>
      <c r="B5" s="61"/>
      <c r="C5" s="61"/>
      <c r="D5" s="2"/>
      <c r="E5" s="61"/>
      <c r="F5" s="61"/>
      <c r="G5" s="61"/>
      <c r="H5" s="61"/>
      <c r="I5" s="61"/>
      <c r="J5" s="61"/>
      <c r="K5" s="61"/>
      <c r="L5" s="61"/>
      <c r="M5" s="9"/>
      <c r="N5" s="61"/>
      <c r="O5" s="61"/>
      <c r="P5" s="61"/>
      <c r="Q5" s="61"/>
      <c r="R5" s="61"/>
      <c r="S5" s="61"/>
      <c r="T5" s="61"/>
      <c r="U5" s="61"/>
      <c r="V5" s="61"/>
      <c r="W5" s="3"/>
      <c r="X5" s="4"/>
      <c r="Y5" s="10"/>
      <c r="Z5" s="11"/>
      <c r="AA5" s="12"/>
      <c r="AB5" s="13"/>
      <c r="AC5" s="13"/>
      <c r="AD5" s="13"/>
      <c r="AE5" s="13"/>
      <c r="AF5" s="13"/>
      <c r="AG5" s="13"/>
      <c r="AH5" s="13"/>
      <c r="AI5" s="13"/>
      <c r="AJ5" s="13"/>
      <c r="AK5" s="13"/>
      <c r="AL5" s="13"/>
      <c r="AM5" s="9"/>
      <c r="AN5" s="11"/>
      <c r="AO5" s="11"/>
      <c r="AP5" s="11"/>
      <c r="AQ5" s="11"/>
      <c r="AR5" s="11"/>
      <c r="AS5" s="11"/>
      <c r="AT5" s="11"/>
      <c r="AU5" s="11"/>
      <c r="AV5" s="11"/>
      <c r="AW5" s="10"/>
      <c r="DG5" s="11"/>
    </row>
    <row r="6" spans="1:121">
      <c r="I6" s="61"/>
      <c r="J6" s="61"/>
      <c r="K6" s="61"/>
      <c r="L6" s="9"/>
      <c r="M6" s="9"/>
      <c r="N6" s="61"/>
      <c r="O6" s="9"/>
      <c r="P6" s="17"/>
      <c r="Q6" s="17"/>
      <c r="R6" s="18"/>
      <c r="S6" s="18"/>
      <c r="T6" s="18"/>
      <c r="U6" s="17"/>
      <c r="V6" s="689" t="s">
        <v>0</v>
      </c>
      <c r="W6" s="690"/>
      <c r="X6" s="690"/>
      <c r="Y6" s="690"/>
      <c r="Z6" s="690"/>
      <c r="AA6" s="690"/>
      <c r="AB6" s="690"/>
      <c r="AC6" s="690"/>
      <c r="AD6" s="691"/>
      <c r="AE6" s="13"/>
      <c r="AF6" s="13"/>
      <c r="AG6" s="13"/>
      <c r="AH6" s="13"/>
      <c r="AI6" s="13"/>
      <c r="AJ6" s="13"/>
      <c r="AK6" s="13"/>
      <c r="AL6" s="13"/>
      <c r="AM6" s="9"/>
      <c r="AN6" s="17"/>
      <c r="AO6" s="17"/>
      <c r="AP6" s="17"/>
      <c r="AQ6" s="17"/>
      <c r="AR6" s="17"/>
      <c r="AS6" s="17"/>
      <c r="AT6" s="17"/>
      <c r="AU6" s="17"/>
      <c r="AV6" s="17"/>
      <c r="AW6" s="10"/>
      <c r="DG6" s="59"/>
      <c r="DK6" s="692" t="s">
        <v>1</v>
      </c>
      <c r="DL6" s="692"/>
      <c r="DM6" s="692"/>
      <c r="DN6" s="692"/>
    </row>
    <row r="7" spans="1:121" s="25" customFormat="1" ht="90.75" customHeight="1">
      <c r="A7" s="19" t="s">
        <v>2</v>
      </c>
      <c r="B7" s="19" t="s">
        <v>3</v>
      </c>
      <c r="C7" s="20" t="s">
        <v>4</v>
      </c>
      <c r="D7" s="20" t="s">
        <v>5</v>
      </c>
      <c r="E7" s="20" t="s">
        <v>6</v>
      </c>
      <c r="F7" s="20" t="s">
        <v>7</v>
      </c>
      <c r="G7" s="20" t="s">
        <v>5</v>
      </c>
      <c r="H7" s="20" t="s">
        <v>6</v>
      </c>
      <c r="I7" s="20" t="s">
        <v>8</v>
      </c>
      <c r="J7" s="20" t="s">
        <v>5</v>
      </c>
      <c r="K7" s="20" t="s">
        <v>6</v>
      </c>
      <c r="L7" s="20" t="s">
        <v>9</v>
      </c>
      <c r="M7" s="20" t="s">
        <v>10</v>
      </c>
      <c r="N7" s="20" t="s">
        <v>11</v>
      </c>
      <c r="O7" s="20" t="s">
        <v>12</v>
      </c>
      <c r="P7" s="20" t="s">
        <v>13</v>
      </c>
      <c r="Q7" s="20" t="s">
        <v>14</v>
      </c>
      <c r="R7" s="21" t="s">
        <v>6</v>
      </c>
      <c r="S7" s="21" t="s">
        <v>15</v>
      </c>
      <c r="T7" s="21" t="s">
        <v>16</v>
      </c>
      <c r="U7" s="19" t="s">
        <v>17</v>
      </c>
      <c r="V7" s="19" t="s">
        <v>18</v>
      </c>
      <c r="W7" s="19" t="s">
        <v>19</v>
      </c>
      <c r="X7" s="19" t="s">
        <v>20</v>
      </c>
      <c r="Y7" s="19" t="s">
        <v>155</v>
      </c>
      <c r="Z7" s="19" t="s">
        <v>21</v>
      </c>
      <c r="AA7" s="21" t="s">
        <v>22</v>
      </c>
      <c r="AB7" s="19" t="s">
        <v>23</v>
      </c>
      <c r="AC7" s="19" t="s">
        <v>25</v>
      </c>
      <c r="AD7" s="19" t="s">
        <v>26</v>
      </c>
      <c r="AE7" s="19" t="s">
        <v>24</v>
      </c>
      <c r="AF7" s="19" t="s">
        <v>25</v>
      </c>
      <c r="AG7" s="19" t="s">
        <v>26</v>
      </c>
      <c r="AH7" s="19" t="s">
        <v>27</v>
      </c>
      <c r="AI7" s="19" t="s">
        <v>28</v>
      </c>
      <c r="AJ7" s="19" t="s">
        <v>29</v>
      </c>
      <c r="AK7" s="19" t="s">
        <v>30</v>
      </c>
      <c r="AL7" s="19" t="s">
        <v>31</v>
      </c>
      <c r="AM7" s="19" t="s">
        <v>32</v>
      </c>
      <c r="AN7" s="19" t="s">
        <v>33</v>
      </c>
      <c r="AO7" s="19" t="s">
        <v>34</v>
      </c>
      <c r="AP7" s="19" t="s">
        <v>35</v>
      </c>
      <c r="AQ7" s="19" t="s">
        <v>36</v>
      </c>
      <c r="AR7" s="19" t="s">
        <v>37</v>
      </c>
      <c r="AS7" s="19" t="s">
        <v>38</v>
      </c>
      <c r="AT7" s="19" t="s">
        <v>39</v>
      </c>
      <c r="AU7" s="19" t="s">
        <v>40</v>
      </c>
      <c r="AV7" s="19" t="s">
        <v>41</v>
      </c>
      <c r="AW7" s="19" t="s">
        <v>42</v>
      </c>
      <c r="AX7" s="22" t="s">
        <v>43</v>
      </c>
      <c r="AY7" s="22" t="s">
        <v>44</v>
      </c>
      <c r="AZ7" s="22" t="s">
        <v>45</v>
      </c>
      <c r="BA7" s="22" t="s">
        <v>46</v>
      </c>
      <c r="BB7" s="22" t="s">
        <v>47</v>
      </c>
      <c r="BC7" s="22" t="s">
        <v>48</v>
      </c>
      <c r="BD7" s="22" t="s">
        <v>49</v>
      </c>
      <c r="BE7" s="22" t="s">
        <v>50</v>
      </c>
      <c r="BF7" s="22" t="s">
        <v>51</v>
      </c>
      <c r="BG7" s="22" t="s">
        <v>52</v>
      </c>
      <c r="BH7" s="22" t="s">
        <v>53</v>
      </c>
      <c r="BI7" s="22" t="s">
        <v>54</v>
      </c>
      <c r="BJ7" s="22" t="s">
        <v>55</v>
      </c>
      <c r="BK7" s="22" t="s">
        <v>56</v>
      </c>
      <c r="BL7" s="22" t="s">
        <v>57</v>
      </c>
      <c r="BM7" s="22" t="s">
        <v>43</v>
      </c>
      <c r="BN7" s="22" t="s">
        <v>44</v>
      </c>
      <c r="BO7" s="22" t="s">
        <v>45</v>
      </c>
      <c r="BP7" s="22" t="s">
        <v>46</v>
      </c>
      <c r="BQ7" s="22" t="s">
        <v>47</v>
      </c>
      <c r="BR7" s="22" t="s">
        <v>48</v>
      </c>
      <c r="BS7" s="22" t="s">
        <v>49</v>
      </c>
      <c r="BT7" s="22" t="s">
        <v>50</v>
      </c>
      <c r="BU7" s="22" t="s">
        <v>51</v>
      </c>
      <c r="BV7" s="22" t="s">
        <v>52</v>
      </c>
      <c r="BW7" s="22" t="s">
        <v>53</v>
      </c>
      <c r="BX7" s="22" t="s">
        <v>54</v>
      </c>
      <c r="BY7" s="22" t="s">
        <v>55</v>
      </c>
      <c r="BZ7" s="22" t="s">
        <v>56</v>
      </c>
      <c r="CA7" s="22" t="s">
        <v>58</v>
      </c>
      <c r="CB7" s="22" t="s">
        <v>43</v>
      </c>
      <c r="CC7" s="22" t="s">
        <v>44</v>
      </c>
      <c r="CD7" s="22" t="s">
        <v>45</v>
      </c>
      <c r="CE7" s="22" t="s">
        <v>46</v>
      </c>
      <c r="CF7" s="22" t="s">
        <v>47</v>
      </c>
      <c r="CG7" s="22" t="s">
        <v>48</v>
      </c>
      <c r="CH7" s="22" t="s">
        <v>49</v>
      </c>
      <c r="CI7" s="22" t="s">
        <v>50</v>
      </c>
      <c r="CJ7" s="22" t="s">
        <v>51</v>
      </c>
      <c r="CK7" s="22" t="s">
        <v>52</v>
      </c>
      <c r="CL7" s="22" t="s">
        <v>53</v>
      </c>
      <c r="CM7" s="22" t="s">
        <v>54</v>
      </c>
      <c r="CN7" s="22" t="s">
        <v>55</v>
      </c>
      <c r="CO7" s="22" t="s">
        <v>56</v>
      </c>
      <c r="CP7" s="22" t="s">
        <v>59</v>
      </c>
      <c r="CQ7" s="23" t="s">
        <v>43</v>
      </c>
      <c r="CR7" s="23" t="s">
        <v>44</v>
      </c>
      <c r="CS7" s="23" t="s">
        <v>45</v>
      </c>
      <c r="CT7" s="23" t="s">
        <v>46</v>
      </c>
      <c r="CU7" s="23" t="s">
        <v>47</v>
      </c>
      <c r="CV7" s="23" t="s">
        <v>48</v>
      </c>
      <c r="CW7" s="23" t="s">
        <v>49</v>
      </c>
      <c r="CX7" s="23" t="s">
        <v>50</v>
      </c>
      <c r="CY7" s="23" t="s">
        <v>51</v>
      </c>
      <c r="CZ7" s="23" t="s">
        <v>52</v>
      </c>
      <c r="DA7" s="23" t="s">
        <v>53</v>
      </c>
      <c r="DB7" s="23" t="s">
        <v>54</v>
      </c>
      <c r="DC7" s="23" t="s">
        <v>55</v>
      </c>
      <c r="DD7" s="23" t="s">
        <v>56</v>
      </c>
      <c r="DE7" s="23" t="s">
        <v>60</v>
      </c>
      <c r="DF7" s="23" t="s">
        <v>61</v>
      </c>
      <c r="DG7" s="19" t="s">
        <v>62</v>
      </c>
      <c r="DH7" s="19" t="s">
        <v>63</v>
      </c>
      <c r="DI7" s="19" t="s">
        <v>64</v>
      </c>
      <c r="DJ7" s="19" t="s">
        <v>65</v>
      </c>
      <c r="DK7" s="20" t="s">
        <v>66</v>
      </c>
      <c r="DL7" s="20" t="s">
        <v>67</v>
      </c>
      <c r="DM7" s="20" t="s">
        <v>68</v>
      </c>
      <c r="DN7" s="20" t="s">
        <v>69</v>
      </c>
      <c r="DO7" s="24"/>
      <c r="DP7" s="24"/>
      <c r="DQ7" s="24"/>
    </row>
    <row r="8" spans="1:121" s="33" customFormat="1" ht="120" customHeight="1">
      <c r="A8" s="26">
        <v>47</v>
      </c>
      <c r="B8" s="26" t="s">
        <v>1173</v>
      </c>
      <c r="C8" s="27" t="s">
        <v>1139</v>
      </c>
      <c r="D8" s="57">
        <v>1</v>
      </c>
      <c r="E8" s="29">
        <v>0.05</v>
      </c>
      <c r="F8" s="27" t="s">
        <v>1174</v>
      </c>
      <c r="G8" s="62">
        <v>6.1</v>
      </c>
      <c r="H8" s="29">
        <v>0.3</v>
      </c>
      <c r="I8" s="693" t="s">
        <v>1175</v>
      </c>
      <c r="J8" s="693" t="s">
        <v>1176</v>
      </c>
      <c r="K8" s="29">
        <v>0.1</v>
      </c>
      <c r="L8" s="70" t="s">
        <v>1177</v>
      </c>
      <c r="M8" s="70" t="s">
        <v>1177</v>
      </c>
      <c r="N8" s="70" t="s">
        <v>1178</v>
      </c>
      <c r="O8" s="70" t="s">
        <v>1179</v>
      </c>
      <c r="P8" s="854" t="s">
        <v>1180</v>
      </c>
      <c r="Q8" s="194"/>
      <c r="R8" s="29">
        <v>0.2</v>
      </c>
      <c r="S8" s="29"/>
      <c r="T8" s="29"/>
      <c r="U8" s="70" t="s">
        <v>1181</v>
      </c>
      <c r="V8" s="70" t="s">
        <v>1181</v>
      </c>
      <c r="W8" s="27" t="s">
        <v>70</v>
      </c>
      <c r="X8" s="27" t="s">
        <v>1182</v>
      </c>
      <c r="Y8" s="27">
        <v>0</v>
      </c>
      <c r="Z8" s="70" t="s">
        <v>1183</v>
      </c>
      <c r="AA8" s="29">
        <v>0.5</v>
      </c>
      <c r="AB8" s="30">
        <v>0.01</v>
      </c>
      <c r="AC8" s="70"/>
      <c r="AD8" s="70"/>
      <c r="AE8" s="30">
        <v>0.01</v>
      </c>
      <c r="AF8" s="70">
        <v>1</v>
      </c>
      <c r="AG8" s="70"/>
      <c r="AH8" s="30">
        <v>0.01</v>
      </c>
      <c r="AI8" s="70">
        <v>1</v>
      </c>
      <c r="AJ8" s="70"/>
      <c r="AK8" s="30">
        <v>0.01</v>
      </c>
      <c r="AL8" s="70">
        <v>1</v>
      </c>
      <c r="AM8" s="70"/>
      <c r="AN8" s="70">
        <v>0</v>
      </c>
      <c r="AO8" s="70">
        <v>0</v>
      </c>
      <c r="AP8" s="70"/>
      <c r="AQ8" s="70">
        <v>0</v>
      </c>
      <c r="AR8" s="70"/>
      <c r="AS8" s="70">
        <v>0</v>
      </c>
      <c r="AT8" s="70"/>
      <c r="AU8" s="70">
        <v>0</v>
      </c>
      <c r="AV8" s="70"/>
      <c r="AW8" s="70" t="s">
        <v>1184</v>
      </c>
      <c r="AX8" s="195"/>
      <c r="AY8" s="195"/>
      <c r="AZ8" s="195"/>
      <c r="BA8" s="195"/>
      <c r="BB8" s="196">
        <v>75</v>
      </c>
      <c r="BC8" s="195"/>
      <c r="BD8" s="195"/>
      <c r="BE8" s="195">
        <v>0</v>
      </c>
      <c r="BF8" s="195"/>
      <c r="BG8" s="195"/>
      <c r="BH8" s="195"/>
      <c r="BI8" s="195"/>
      <c r="BJ8" s="195"/>
      <c r="BK8" s="195"/>
      <c r="BL8" s="195">
        <v>75</v>
      </c>
      <c r="BM8" s="195"/>
      <c r="BN8" s="195"/>
      <c r="BO8" s="195"/>
      <c r="BP8" s="195"/>
      <c r="BQ8" s="196">
        <v>95</v>
      </c>
      <c r="BR8" s="195"/>
      <c r="BS8" s="195"/>
      <c r="BT8" s="195">
        <v>0</v>
      </c>
      <c r="BU8" s="195"/>
      <c r="BV8" s="195"/>
      <c r="BW8" s="195"/>
      <c r="BX8" s="195"/>
      <c r="BY8" s="195"/>
      <c r="BZ8" s="195"/>
      <c r="CA8" s="195">
        <v>95</v>
      </c>
      <c r="CB8" s="195"/>
      <c r="CC8" s="195"/>
      <c r="CD8" s="195"/>
      <c r="CE8" s="195"/>
      <c r="CF8" s="196">
        <v>95</v>
      </c>
      <c r="CG8" s="195"/>
      <c r="CH8" s="195"/>
      <c r="CI8" s="195">
        <v>0</v>
      </c>
      <c r="CJ8" s="195"/>
      <c r="CK8" s="195"/>
      <c r="CL8" s="195"/>
      <c r="CM8" s="195"/>
      <c r="CN8" s="195"/>
      <c r="CO8" s="195"/>
      <c r="CP8" s="195">
        <v>95</v>
      </c>
      <c r="CQ8" s="195"/>
      <c r="CR8" s="195"/>
      <c r="CS8" s="196">
        <v>95</v>
      </c>
      <c r="CT8" s="195"/>
      <c r="CU8" s="195">
        <v>0</v>
      </c>
      <c r="CV8" s="195"/>
      <c r="CW8" s="195"/>
      <c r="CX8" s="195"/>
      <c r="CY8" s="195"/>
      <c r="CZ8" s="195"/>
      <c r="DA8" s="195"/>
      <c r="DB8" s="195">
        <v>355</v>
      </c>
      <c r="DC8" s="709" t="s">
        <v>1185</v>
      </c>
      <c r="DD8" s="32"/>
      <c r="DE8" s="32"/>
      <c r="DF8" s="32"/>
      <c r="DG8" s="70"/>
      <c r="DH8" s="32"/>
      <c r="DI8" s="32"/>
      <c r="DJ8" s="32"/>
      <c r="DK8" s="32"/>
      <c r="DL8" s="32"/>
      <c r="DM8" s="32"/>
      <c r="DN8" s="32"/>
    </row>
    <row r="9" spans="1:121" s="33" customFormat="1" ht="126.75" customHeight="1">
      <c r="A9" s="26">
        <v>48</v>
      </c>
      <c r="B9" s="26" t="s">
        <v>1173</v>
      </c>
      <c r="C9" s="27" t="s">
        <v>1139</v>
      </c>
      <c r="D9" s="57">
        <v>1</v>
      </c>
      <c r="E9" s="29">
        <v>0.05</v>
      </c>
      <c r="F9" s="27" t="s">
        <v>1174</v>
      </c>
      <c r="G9" s="62">
        <v>6.1</v>
      </c>
      <c r="H9" s="29">
        <v>0.3</v>
      </c>
      <c r="I9" s="703"/>
      <c r="J9" s="703"/>
      <c r="K9" s="29">
        <v>0.1</v>
      </c>
      <c r="L9" s="70" t="s">
        <v>1177</v>
      </c>
      <c r="M9" s="70" t="s">
        <v>1177</v>
      </c>
      <c r="N9" s="70" t="s">
        <v>1178</v>
      </c>
      <c r="O9" s="70" t="s">
        <v>1179</v>
      </c>
      <c r="P9" s="856"/>
      <c r="Q9" s="194"/>
      <c r="R9" s="29">
        <v>0.2</v>
      </c>
      <c r="S9" s="29"/>
      <c r="T9" s="29"/>
      <c r="U9" s="70" t="s">
        <v>1186</v>
      </c>
      <c r="V9" s="70" t="s">
        <v>1186</v>
      </c>
      <c r="W9" s="27" t="s">
        <v>70</v>
      </c>
      <c r="X9" s="27" t="s">
        <v>1182</v>
      </c>
      <c r="Y9" s="27">
        <v>0</v>
      </c>
      <c r="Z9" s="70" t="s">
        <v>1187</v>
      </c>
      <c r="AA9" s="29">
        <v>0.5</v>
      </c>
      <c r="AB9" s="30">
        <v>0.01</v>
      </c>
      <c r="AC9" s="70"/>
      <c r="AD9" s="70"/>
      <c r="AE9" s="30">
        <v>0.01</v>
      </c>
      <c r="AF9" s="70">
        <v>1</v>
      </c>
      <c r="AG9" s="70"/>
      <c r="AH9" s="30">
        <v>0.01</v>
      </c>
      <c r="AI9" s="70">
        <v>1</v>
      </c>
      <c r="AJ9" s="70"/>
      <c r="AK9" s="30">
        <v>0.01</v>
      </c>
      <c r="AL9" s="70">
        <v>1</v>
      </c>
      <c r="AM9" s="70"/>
      <c r="AN9" s="70">
        <v>0</v>
      </c>
      <c r="AO9" s="70">
        <v>0</v>
      </c>
      <c r="AP9" s="70"/>
      <c r="AQ9" s="70">
        <v>0</v>
      </c>
      <c r="AR9" s="70"/>
      <c r="AS9" s="70">
        <v>0</v>
      </c>
      <c r="AT9" s="70"/>
      <c r="AU9" s="70">
        <v>0</v>
      </c>
      <c r="AV9" s="70"/>
      <c r="AW9" s="70" t="s">
        <v>1184</v>
      </c>
      <c r="AX9" s="32"/>
      <c r="AY9" s="32"/>
      <c r="AZ9" s="32"/>
      <c r="BA9" s="32"/>
      <c r="BB9" s="68">
        <v>5</v>
      </c>
      <c r="BC9" s="32"/>
      <c r="BD9" s="32"/>
      <c r="BE9" s="32"/>
      <c r="BF9" s="32"/>
      <c r="BG9" s="32"/>
      <c r="BH9" s="32"/>
      <c r="BI9" s="32"/>
      <c r="BJ9" s="32"/>
      <c r="BK9" s="32"/>
      <c r="BL9" s="32">
        <v>5</v>
      </c>
      <c r="BM9" s="32"/>
      <c r="BN9" s="32"/>
      <c r="BO9" s="32"/>
      <c r="BP9" s="32"/>
      <c r="BQ9" s="68">
        <v>7</v>
      </c>
      <c r="BR9" s="32"/>
      <c r="BS9" s="32"/>
      <c r="BT9" s="32"/>
      <c r="BU9" s="32"/>
      <c r="BV9" s="32"/>
      <c r="BW9" s="32"/>
      <c r="BX9" s="32"/>
      <c r="BY9" s="32"/>
      <c r="BZ9" s="32"/>
      <c r="CA9" s="32">
        <v>7</v>
      </c>
      <c r="CB9" s="32"/>
      <c r="CC9" s="32"/>
      <c r="CD9" s="32"/>
      <c r="CE9" s="32"/>
      <c r="CF9" s="68">
        <v>7</v>
      </c>
      <c r="CG9" s="32"/>
      <c r="CH9" s="32"/>
      <c r="CI9" s="32"/>
      <c r="CJ9" s="32"/>
      <c r="CK9" s="32"/>
      <c r="CL9" s="32"/>
      <c r="CM9" s="32"/>
      <c r="CN9" s="32"/>
      <c r="CO9" s="32"/>
      <c r="CP9" s="32">
        <v>7</v>
      </c>
      <c r="CQ9" s="32"/>
      <c r="CR9" s="32"/>
      <c r="CS9" s="68">
        <v>7</v>
      </c>
      <c r="CT9" s="32"/>
      <c r="CU9" s="32"/>
      <c r="CV9" s="32"/>
      <c r="CW9" s="32"/>
      <c r="CX9" s="32"/>
      <c r="CY9" s="32"/>
      <c r="CZ9" s="32"/>
      <c r="DA9" s="32"/>
      <c r="DB9" s="68">
        <v>95</v>
      </c>
      <c r="DC9" s="710"/>
      <c r="DD9" s="32"/>
      <c r="DE9" s="32"/>
      <c r="DF9" s="32"/>
      <c r="DG9" s="70"/>
      <c r="DH9" s="32"/>
      <c r="DI9" s="32"/>
      <c r="DJ9" s="32"/>
      <c r="DK9" s="32"/>
      <c r="DL9" s="32"/>
      <c r="DM9" s="32"/>
      <c r="DN9" s="32"/>
    </row>
    <row r="10" spans="1:121" s="33" customFormat="1" ht="92.25" customHeight="1">
      <c r="A10" s="26">
        <v>49</v>
      </c>
      <c r="B10" s="26" t="s">
        <v>1173</v>
      </c>
      <c r="C10" s="27" t="s">
        <v>1139</v>
      </c>
      <c r="D10" s="57">
        <v>1</v>
      </c>
      <c r="E10" s="29">
        <v>0.05</v>
      </c>
      <c r="F10" s="27" t="s">
        <v>1174</v>
      </c>
      <c r="G10" s="62">
        <v>6.1</v>
      </c>
      <c r="H10" s="29">
        <v>0.3</v>
      </c>
      <c r="I10" s="703"/>
      <c r="J10" s="703"/>
      <c r="K10" s="29">
        <v>0.1</v>
      </c>
      <c r="L10" s="70" t="s">
        <v>1188</v>
      </c>
      <c r="M10" s="70" t="s">
        <v>1188</v>
      </c>
      <c r="N10" s="70" t="s">
        <v>1189</v>
      </c>
      <c r="O10" s="70" t="s">
        <v>1190</v>
      </c>
      <c r="P10" s="70" t="s">
        <v>1191</v>
      </c>
      <c r="Q10" s="70"/>
      <c r="R10" s="29">
        <v>0.2</v>
      </c>
      <c r="S10" s="29"/>
      <c r="T10" s="29"/>
      <c r="U10" s="70" t="s">
        <v>1192</v>
      </c>
      <c r="V10" s="70" t="s">
        <v>1192</v>
      </c>
      <c r="W10" s="27" t="s">
        <v>70</v>
      </c>
      <c r="X10" s="27" t="s">
        <v>1193</v>
      </c>
      <c r="Y10" s="27">
        <v>0</v>
      </c>
      <c r="Z10" s="70" t="s">
        <v>1194</v>
      </c>
      <c r="AA10" s="29">
        <v>1</v>
      </c>
      <c r="AB10" s="30">
        <f>+((((E10*H10)*K10)*R10)*AA10)*100</f>
        <v>3.0000000000000002E-2</v>
      </c>
      <c r="AC10" s="70"/>
      <c r="AD10" s="70"/>
      <c r="AE10" s="30">
        <v>3.0000000000000002E-2</v>
      </c>
      <c r="AF10" s="70">
        <v>1</v>
      </c>
      <c r="AG10" s="70"/>
      <c r="AH10" s="30">
        <v>3.0000000000000002E-2</v>
      </c>
      <c r="AI10" s="70">
        <v>1</v>
      </c>
      <c r="AJ10" s="70"/>
      <c r="AK10" s="30">
        <v>3.0000000000000002E-2</v>
      </c>
      <c r="AL10" s="70">
        <v>1</v>
      </c>
      <c r="AM10" s="70"/>
      <c r="AN10" s="70">
        <v>0</v>
      </c>
      <c r="AO10" s="70">
        <v>0</v>
      </c>
      <c r="AP10" s="70"/>
      <c r="AQ10" s="70">
        <v>0</v>
      </c>
      <c r="AR10" s="70"/>
      <c r="AS10" s="70">
        <v>0</v>
      </c>
      <c r="AT10" s="70"/>
      <c r="AU10" s="70">
        <v>0</v>
      </c>
      <c r="AV10" s="70"/>
      <c r="AW10" s="70" t="s">
        <v>1184</v>
      </c>
      <c r="AX10" s="32"/>
      <c r="AY10" s="32"/>
      <c r="AZ10" s="32"/>
      <c r="BA10" s="32"/>
      <c r="BB10" s="32"/>
      <c r="BC10" s="32"/>
      <c r="BD10" s="32"/>
      <c r="BE10" s="32"/>
      <c r="BF10" s="32"/>
      <c r="BG10" s="32"/>
      <c r="BH10" s="32"/>
      <c r="BI10" s="32"/>
      <c r="BJ10" s="32"/>
      <c r="BK10" s="32"/>
      <c r="BL10" s="32">
        <v>0</v>
      </c>
      <c r="BM10" s="32"/>
      <c r="BN10" s="32"/>
      <c r="BO10" s="32"/>
      <c r="BP10" s="32"/>
      <c r="BQ10" s="32">
        <v>110</v>
      </c>
      <c r="BR10" s="32"/>
      <c r="BS10" s="32"/>
      <c r="BT10" s="32"/>
      <c r="BU10" s="32"/>
      <c r="BV10" s="32"/>
      <c r="BW10" s="32"/>
      <c r="BX10" s="32"/>
      <c r="BY10" s="32"/>
      <c r="BZ10" s="32"/>
      <c r="CA10" s="32">
        <v>110</v>
      </c>
      <c r="CB10" s="32"/>
      <c r="CC10" s="32"/>
      <c r="CD10" s="32"/>
      <c r="CE10" s="32"/>
      <c r="CF10" s="32"/>
      <c r="CG10" s="32"/>
      <c r="CH10" s="32"/>
      <c r="CI10" s="32"/>
      <c r="CJ10" s="32"/>
      <c r="CK10" s="32"/>
      <c r="CL10" s="32"/>
      <c r="CM10" s="32"/>
      <c r="CN10" s="32"/>
      <c r="CO10" s="32"/>
      <c r="CP10" s="32">
        <v>0</v>
      </c>
      <c r="CQ10" s="32"/>
      <c r="CR10" s="32"/>
      <c r="CS10" s="68"/>
      <c r="CT10" s="32"/>
      <c r="CU10" s="32"/>
      <c r="CV10" s="32"/>
      <c r="CW10" s="32"/>
      <c r="CX10" s="32"/>
      <c r="CY10" s="32"/>
      <c r="CZ10" s="32"/>
      <c r="DA10" s="32"/>
      <c r="DB10" s="68">
        <v>0</v>
      </c>
      <c r="DC10" s="710"/>
      <c r="DD10" s="32"/>
      <c r="DE10" s="32"/>
      <c r="DF10" s="32"/>
      <c r="DG10" s="70"/>
      <c r="DH10" s="32"/>
      <c r="DI10" s="32"/>
      <c r="DJ10" s="32"/>
      <c r="DK10" s="32"/>
      <c r="DL10" s="32"/>
      <c r="DM10" s="32"/>
      <c r="DN10" s="32"/>
    </row>
    <row r="11" spans="1:121" s="33" customFormat="1" ht="409.5" customHeight="1">
      <c r="A11" s="26">
        <v>50</v>
      </c>
      <c r="B11" s="26" t="s">
        <v>1173</v>
      </c>
      <c r="C11" s="27" t="s">
        <v>1139</v>
      </c>
      <c r="D11" s="57">
        <v>1</v>
      </c>
      <c r="E11" s="29">
        <v>0.05</v>
      </c>
      <c r="F11" s="27" t="s">
        <v>1174</v>
      </c>
      <c r="G11" s="62">
        <v>6.1</v>
      </c>
      <c r="H11" s="29">
        <v>0.3</v>
      </c>
      <c r="I11" s="703"/>
      <c r="J11" s="703"/>
      <c r="K11" s="29">
        <v>0.1</v>
      </c>
      <c r="L11" s="70" t="s">
        <v>1195</v>
      </c>
      <c r="M11" s="70" t="s">
        <v>1195</v>
      </c>
      <c r="N11" s="70" t="s">
        <v>1196</v>
      </c>
      <c r="O11" s="70" t="s">
        <v>1197</v>
      </c>
      <c r="P11" s="854" t="s">
        <v>1198</v>
      </c>
      <c r="Q11" s="194"/>
      <c r="R11" s="29">
        <v>0.2</v>
      </c>
      <c r="S11" s="29"/>
      <c r="T11" s="29"/>
      <c r="U11" s="70" t="s">
        <v>1199</v>
      </c>
      <c r="V11" s="70" t="s">
        <v>1199</v>
      </c>
      <c r="W11" s="27" t="s">
        <v>70</v>
      </c>
      <c r="X11" s="27" t="s">
        <v>1193</v>
      </c>
      <c r="Y11" s="34">
        <v>0</v>
      </c>
      <c r="Z11" s="70" t="s">
        <v>1200</v>
      </c>
      <c r="AA11" s="29">
        <v>0.5</v>
      </c>
      <c r="AB11" s="30">
        <v>0.01</v>
      </c>
      <c r="AC11" s="70"/>
      <c r="AD11" s="70"/>
      <c r="AE11" s="30">
        <v>0.01</v>
      </c>
      <c r="AF11" s="70">
        <v>10</v>
      </c>
      <c r="AG11" s="70"/>
      <c r="AH11" s="30">
        <v>0.01</v>
      </c>
      <c r="AI11" s="70">
        <v>15</v>
      </c>
      <c r="AJ11" s="70"/>
      <c r="AK11" s="30">
        <v>0.01</v>
      </c>
      <c r="AL11" s="70">
        <v>20</v>
      </c>
      <c r="AM11" s="70"/>
      <c r="AN11" s="70">
        <v>0</v>
      </c>
      <c r="AO11" s="70">
        <v>0</v>
      </c>
      <c r="AP11" s="70"/>
      <c r="AQ11" s="70">
        <v>0</v>
      </c>
      <c r="AR11" s="70"/>
      <c r="AS11" s="70">
        <v>0</v>
      </c>
      <c r="AT11" s="70"/>
      <c r="AU11" s="70">
        <v>60</v>
      </c>
      <c r="AV11" s="197"/>
      <c r="AW11" s="70" t="s">
        <v>1184</v>
      </c>
      <c r="AX11" s="737"/>
      <c r="AY11" s="737"/>
      <c r="AZ11" s="737"/>
      <c r="BA11" s="737"/>
      <c r="BB11" s="709">
        <v>20</v>
      </c>
      <c r="BC11" s="737"/>
      <c r="BD11" s="737"/>
      <c r="BE11" s="737"/>
      <c r="BF11" s="737"/>
      <c r="BG11" s="737"/>
      <c r="BH11" s="737"/>
      <c r="BI11" s="737"/>
      <c r="BJ11" s="737"/>
      <c r="BK11" s="737"/>
      <c r="BL11" s="709">
        <v>20</v>
      </c>
      <c r="BM11" s="709"/>
      <c r="BN11" s="709"/>
      <c r="BO11" s="709"/>
      <c r="BP11" s="709"/>
      <c r="BQ11" s="709">
        <v>120</v>
      </c>
      <c r="BR11" s="709"/>
      <c r="BS11" s="709"/>
      <c r="BT11" s="709"/>
      <c r="BU11" s="709"/>
      <c r="BV11" s="709"/>
      <c r="BW11" s="709"/>
      <c r="BX11" s="709"/>
      <c r="BY11" s="709"/>
      <c r="BZ11" s="709"/>
      <c r="CA11" s="709">
        <v>120</v>
      </c>
      <c r="CB11" s="709"/>
      <c r="CC11" s="709"/>
      <c r="CD11" s="709"/>
      <c r="CE11" s="709"/>
      <c r="CF11" s="709">
        <v>120</v>
      </c>
      <c r="CG11" s="709"/>
      <c r="CH11" s="709"/>
      <c r="CI11" s="709"/>
      <c r="CJ11" s="709"/>
      <c r="CK11" s="709"/>
      <c r="CL11" s="709"/>
      <c r="CM11" s="709"/>
      <c r="CN11" s="709"/>
      <c r="CO11" s="709"/>
      <c r="CP11" s="709">
        <v>120</v>
      </c>
      <c r="CQ11" s="709"/>
      <c r="CR11" s="709"/>
      <c r="CS11" s="709">
        <v>120</v>
      </c>
      <c r="CT11" s="709"/>
      <c r="CU11" s="709"/>
      <c r="CV11" s="709"/>
      <c r="CW11" s="709"/>
      <c r="CX11" s="709"/>
      <c r="CY11" s="709"/>
      <c r="CZ11" s="709"/>
      <c r="DA11" s="709"/>
      <c r="DB11" s="709">
        <v>120</v>
      </c>
      <c r="DC11" s="710"/>
      <c r="DD11" s="32"/>
      <c r="DE11" s="32"/>
      <c r="DF11" s="32"/>
      <c r="DG11" s="70"/>
      <c r="DH11" s="32"/>
      <c r="DI11" s="32"/>
      <c r="DJ11" s="32"/>
      <c r="DK11" s="32"/>
      <c r="DL11" s="32"/>
      <c r="DM11" s="32"/>
      <c r="DN11" s="32"/>
    </row>
    <row r="12" spans="1:121" s="33" customFormat="1" ht="409.5" customHeight="1">
      <c r="A12" s="26">
        <v>51</v>
      </c>
      <c r="B12" s="26" t="s">
        <v>1173</v>
      </c>
      <c r="C12" s="27" t="s">
        <v>1139</v>
      </c>
      <c r="D12" s="57">
        <v>1</v>
      </c>
      <c r="E12" s="29">
        <v>0.05</v>
      </c>
      <c r="F12" s="27" t="s">
        <v>1174</v>
      </c>
      <c r="G12" s="62">
        <v>6.1</v>
      </c>
      <c r="H12" s="29">
        <v>0.3</v>
      </c>
      <c r="I12" s="703"/>
      <c r="J12" s="703"/>
      <c r="K12" s="29">
        <v>0.1</v>
      </c>
      <c r="L12" s="70" t="s">
        <v>1195</v>
      </c>
      <c r="M12" s="70" t="s">
        <v>1195</v>
      </c>
      <c r="N12" s="70" t="s">
        <v>1196</v>
      </c>
      <c r="O12" s="70" t="s">
        <v>1197</v>
      </c>
      <c r="P12" s="856"/>
      <c r="Q12" s="194"/>
      <c r="R12" s="29">
        <v>0.2</v>
      </c>
      <c r="S12" s="29"/>
      <c r="T12" s="29"/>
      <c r="U12" s="70" t="s">
        <v>1201</v>
      </c>
      <c r="V12" s="70" t="s">
        <v>1201</v>
      </c>
      <c r="W12" s="27" t="s">
        <v>70</v>
      </c>
      <c r="X12" s="27" t="s">
        <v>1202</v>
      </c>
      <c r="Y12" s="27">
        <v>0</v>
      </c>
      <c r="Z12" s="70" t="s">
        <v>1203</v>
      </c>
      <c r="AA12" s="29">
        <v>0.5</v>
      </c>
      <c r="AB12" s="30">
        <v>0.01</v>
      </c>
      <c r="AC12" s="70"/>
      <c r="AD12" s="70"/>
      <c r="AE12" s="30">
        <v>0.01</v>
      </c>
      <c r="AF12" s="70">
        <v>4</v>
      </c>
      <c r="AG12" s="70"/>
      <c r="AH12" s="30">
        <v>0.01</v>
      </c>
      <c r="AI12" s="70">
        <v>6</v>
      </c>
      <c r="AJ12" s="70"/>
      <c r="AK12" s="30">
        <v>0.01</v>
      </c>
      <c r="AL12" s="70">
        <v>6</v>
      </c>
      <c r="AM12" s="70"/>
      <c r="AN12" s="70">
        <v>0</v>
      </c>
      <c r="AO12" s="70">
        <v>0</v>
      </c>
      <c r="AP12" s="70"/>
      <c r="AQ12" s="70">
        <v>0</v>
      </c>
      <c r="AR12" s="70"/>
      <c r="AS12" s="70">
        <v>0</v>
      </c>
      <c r="AT12" s="70"/>
      <c r="AU12" s="70">
        <v>60</v>
      </c>
      <c r="AV12" s="197"/>
      <c r="AW12" s="70" t="s">
        <v>1184</v>
      </c>
      <c r="AX12" s="865"/>
      <c r="AY12" s="865"/>
      <c r="AZ12" s="865"/>
      <c r="BA12" s="865"/>
      <c r="BB12" s="711"/>
      <c r="BC12" s="865"/>
      <c r="BD12" s="865"/>
      <c r="BE12" s="865"/>
      <c r="BF12" s="865"/>
      <c r="BG12" s="865"/>
      <c r="BH12" s="865"/>
      <c r="BI12" s="865"/>
      <c r="BJ12" s="865"/>
      <c r="BK12" s="865"/>
      <c r="BL12" s="711"/>
      <c r="BM12" s="711"/>
      <c r="BN12" s="711"/>
      <c r="BO12" s="711"/>
      <c r="BP12" s="711"/>
      <c r="BQ12" s="711"/>
      <c r="BR12" s="711"/>
      <c r="BS12" s="711"/>
      <c r="BT12" s="711"/>
      <c r="BU12" s="711"/>
      <c r="BV12" s="711"/>
      <c r="BW12" s="711"/>
      <c r="BX12" s="711"/>
      <c r="BY12" s="711"/>
      <c r="BZ12" s="711"/>
      <c r="CA12" s="711"/>
      <c r="CB12" s="711"/>
      <c r="CC12" s="711"/>
      <c r="CD12" s="711"/>
      <c r="CE12" s="711"/>
      <c r="CF12" s="711"/>
      <c r="CG12" s="711"/>
      <c r="CH12" s="711"/>
      <c r="CI12" s="711"/>
      <c r="CJ12" s="711"/>
      <c r="CK12" s="711"/>
      <c r="CL12" s="711"/>
      <c r="CM12" s="711"/>
      <c r="CN12" s="711"/>
      <c r="CO12" s="711"/>
      <c r="CP12" s="711"/>
      <c r="CQ12" s="711"/>
      <c r="CR12" s="711"/>
      <c r="CS12" s="711"/>
      <c r="CT12" s="711"/>
      <c r="CU12" s="711"/>
      <c r="CV12" s="711"/>
      <c r="CW12" s="711"/>
      <c r="CX12" s="711"/>
      <c r="CY12" s="711"/>
      <c r="CZ12" s="711"/>
      <c r="DA12" s="711"/>
      <c r="DB12" s="711"/>
      <c r="DC12" s="710"/>
      <c r="DD12" s="32"/>
      <c r="DE12" s="32"/>
      <c r="DF12" s="32"/>
      <c r="DG12" s="70"/>
      <c r="DH12" s="32"/>
      <c r="DI12" s="32"/>
      <c r="DJ12" s="32"/>
      <c r="DK12" s="32"/>
      <c r="DL12" s="32"/>
      <c r="DM12" s="32"/>
      <c r="DN12" s="32"/>
    </row>
    <row r="13" spans="1:121" s="33" customFormat="1" ht="409.5" customHeight="1">
      <c r="A13" s="26">
        <v>52</v>
      </c>
      <c r="B13" s="26" t="s">
        <v>1173</v>
      </c>
      <c r="C13" s="27" t="s">
        <v>1139</v>
      </c>
      <c r="D13" s="57">
        <v>1</v>
      </c>
      <c r="E13" s="29">
        <v>0.05</v>
      </c>
      <c r="F13" s="27" t="s">
        <v>1174</v>
      </c>
      <c r="G13" s="62">
        <v>6.1</v>
      </c>
      <c r="H13" s="29">
        <v>0.3</v>
      </c>
      <c r="I13" s="703"/>
      <c r="J13" s="703"/>
      <c r="K13" s="29">
        <v>0.1</v>
      </c>
      <c r="L13" s="70" t="s">
        <v>1204</v>
      </c>
      <c r="M13" s="70" t="s">
        <v>1204</v>
      </c>
      <c r="N13" s="70" t="s">
        <v>1205</v>
      </c>
      <c r="O13" s="70" t="s">
        <v>1206</v>
      </c>
      <c r="P13" s="854" t="s">
        <v>1207</v>
      </c>
      <c r="Q13" s="194"/>
      <c r="R13" s="29">
        <v>0.2</v>
      </c>
      <c r="S13" s="29"/>
      <c r="T13" s="29"/>
      <c r="U13" s="70" t="s">
        <v>1208</v>
      </c>
      <c r="V13" s="70" t="s">
        <v>1208</v>
      </c>
      <c r="W13" s="27" t="s">
        <v>70</v>
      </c>
      <c r="X13" s="27" t="s">
        <v>1193</v>
      </c>
      <c r="Y13" s="27">
        <v>0</v>
      </c>
      <c r="Z13" s="70" t="s">
        <v>1209</v>
      </c>
      <c r="AA13" s="29">
        <v>0.2</v>
      </c>
      <c r="AB13" s="30">
        <v>0.01</v>
      </c>
      <c r="AC13" s="70"/>
      <c r="AD13" s="70"/>
      <c r="AE13" s="30">
        <v>0.01</v>
      </c>
      <c r="AF13" s="70">
        <v>2</v>
      </c>
      <c r="AG13" s="70"/>
      <c r="AH13" s="30">
        <v>0.01</v>
      </c>
      <c r="AI13" s="70">
        <v>3</v>
      </c>
      <c r="AJ13" s="70"/>
      <c r="AK13" s="30">
        <v>0.01</v>
      </c>
      <c r="AL13" s="70">
        <v>3</v>
      </c>
      <c r="AM13" s="70"/>
      <c r="AN13" s="70">
        <v>0</v>
      </c>
      <c r="AO13" s="70">
        <v>0</v>
      </c>
      <c r="AP13" s="70"/>
      <c r="AQ13" s="70">
        <v>0</v>
      </c>
      <c r="AR13" s="70"/>
      <c r="AS13" s="70">
        <v>0</v>
      </c>
      <c r="AT13" s="70"/>
      <c r="AU13" s="70">
        <v>0</v>
      </c>
      <c r="AV13" s="197"/>
      <c r="AW13" s="70" t="s">
        <v>1184</v>
      </c>
      <c r="AX13" s="862"/>
      <c r="AY13" s="862"/>
      <c r="AZ13" s="862"/>
      <c r="BA13" s="862"/>
      <c r="BB13" s="862">
        <v>15</v>
      </c>
      <c r="BC13" s="862"/>
      <c r="BD13" s="862"/>
      <c r="BE13" s="862"/>
      <c r="BF13" s="862"/>
      <c r="BG13" s="862"/>
      <c r="BH13" s="862"/>
      <c r="BI13" s="862"/>
      <c r="BJ13" s="862"/>
      <c r="BK13" s="862"/>
      <c r="BL13" s="862">
        <v>15</v>
      </c>
      <c r="BM13" s="862"/>
      <c r="BN13" s="862"/>
      <c r="BO13" s="862"/>
      <c r="BP13" s="862"/>
      <c r="BQ13" s="862">
        <v>60</v>
      </c>
      <c r="BR13" s="862"/>
      <c r="BS13" s="862"/>
      <c r="BT13" s="862"/>
      <c r="BU13" s="862"/>
      <c r="BV13" s="862"/>
      <c r="BW13" s="862"/>
      <c r="BX13" s="862"/>
      <c r="BY13" s="862"/>
      <c r="BZ13" s="862"/>
      <c r="CA13" s="862">
        <v>60</v>
      </c>
      <c r="CB13" s="862"/>
      <c r="CC13" s="862"/>
      <c r="CD13" s="862"/>
      <c r="CE13" s="862"/>
      <c r="CF13" s="862">
        <v>60</v>
      </c>
      <c r="CG13" s="862"/>
      <c r="CH13" s="862"/>
      <c r="CI13" s="862"/>
      <c r="CJ13" s="862"/>
      <c r="CK13" s="862"/>
      <c r="CL13" s="862"/>
      <c r="CM13" s="862"/>
      <c r="CN13" s="862"/>
      <c r="CO13" s="862"/>
      <c r="CP13" s="862">
        <v>60</v>
      </c>
      <c r="CQ13" s="862"/>
      <c r="CR13" s="862"/>
      <c r="CS13" s="862">
        <v>60</v>
      </c>
      <c r="CT13" s="862"/>
      <c r="CU13" s="862"/>
      <c r="CV13" s="862"/>
      <c r="CW13" s="862"/>
      <c r="CX13" s="862"/>
      <c r="CY13" s="862"/>
      <c r="CZ13" s="862"/>
      <c r="DA13" s="862"/>
      <c r="DB13" s="862">
        <v>60</v>
      </c>
      <c r="DC13" s="710"/>
      <c r="DD13" s="32"/>
      <c r="DE13" s="32"/>
      <c r="DF13" s="32"/>
      <c r="DG13" s="70"/>
      <c r="DH13" s="32"/>
      <c r="DI13" s="32"/>
      <c r="DJ13" s="32"/>
      <c r="DK13" s="32"/>
      <c r="DL13" s="32"/>
      <c r="DM13" s="32"/>
      <c r="DN13" s="32"/>
    </row>
    <row r="14" spans="1:121" s="33" customFormat="1" ht="68.25" customHeight="1">
      <c r="A14" s="26">
        <v>53</v>
      </c>
      <c r="B14" s="26" t="s">
        <v>1173</v>
      </c>
      <c r="C14" s="27" t="s">
        <v>1139</v>
      </c>
      <c r="D14" s="57">
        <v>1</v>
      </c>
      <c r="E14" s="29">
        <v>0.05</v>
      </c>
      <c r="F14" s="27" t="s">
        <v>1174</v>
      </c>
      <c r="G14" s="62">
        <v>6.1</v>
      </c>
      <c r="H14" s="29">
        <v>0.3</v>
      </c>
      <c r="I14" s="703"/>
      <c r="J14" s="703"/>
      <c r="K14" s="29">
        <v>0.1</v>
      </c>
      <c r="L14" s="70" t="s">
        <v>1204</v>
      </c>
      <c r="M14" s="70" t="s">
        <v>1204</v>
      </c>
      <c r="N14" s="70" t="s">
        <v>1205</v>
      </c>
      <c r="O14" s="70" t="s">
        <v>1206</v>
      </c>
      <c r="P14" s="855"/>
      <c r="Q14" s="194"/>
      <c r="R14" s="29">
        <v>0.2</v>
      </c>
      <c r="S14" s="29"/>
      <c r="T14" s="29"/>
      <c r="U14" s="70" t="s">
        <v>1210</v>
      </c>
      <c r="V14" s="70" t="s">
        <v>1210</v>
      </c>
      <c r="W14" s="27" t="s">
        <v>70</v>
      </c>
      <c r="X14" s="27" t="s">
        <v>71</v>
      </c>
      <c r="Y14" s="27">
        <v>0</v>
      </c>
      <c r="Z14" s="70" t="s">
        <v>1211</v>
      </c>
      <c r="AA14" s="29">
        <v>0.2</v>
      </c>
      <c r="AB14" s="30">
        <v>0.01</v>
      </c>
      <c r="AC14" s="70"/>
      <c r="AD14" s="70"/>
      <c r="AE14" s="30">
        <v>0.01</v>
      </c>
      <c r="AF14" s="70">
        <v>2</v>
      </c>
      <c r="AG14" s="70"/>
      <c r="AH14" s="30">
        <v>0.01</v>
      </c>
      <c r="AI14" s="70">
        <v>3</v>
      </c>
      <c r="AJ14" s="70"/>
      <c r="AK14" s="30">
        <v>0.01</v>
      </c>
      <c r="AL14" s="70">
        <v>4</v>
      </c>
      <c r="AM14" s="70"/>
      <c r="AN14" s="70">
        <v>0</v>
      </c>
      <c r="AO14" s="70">
        <v>0</v>
      </c>
      <c r="AP14" s="70"/>
      <c r="AQ14" s="70">
        <v>0</v>
      </c>
      <c r="AR14" s="70"/>
      <c r="AS14" s="70">
        <v>0</v>
      </c>
      <c r="AT14" s="70"/>
      <c r="AU14" s="70">
        <v>0</v>
      </c>
      <c r="AV14" s="197"/>
      <c r="AW14" s="70" t="s">
        <v>1184</v>
      </c>
      <c r="AX14" s="863"/>
      <c r="AY14" s="863"/>
      <c r="AZ14" s="863"/>
      <c r="BA14" s="863"/>
      <c r="BB14" s="863"/>
      <c r="BC14" s="863"/>
      <c r="BD14" s="863"/>
      <c r="BE14" s="863"/>
      <c r="BF14" s="863"/>
      <c r="BG14" s="863"/>
      <c r="BH14" s="863"/>
      <c r="BI14" s="863"/>
      <c r="BJ14" s="863"/>
      <c r="BK14" s="863"/>
      <c r="BL14" s="863"/>
      <c r="BM14" s="863"/>
      <c r="BN14" s="863"/>
      <c r="BO14" s="863"/>
      <c r="BP14" s="863"/>
      <c r="BQ14" s="863"/>
      <c r="BR14" s="863"/>
      <c r="BS14" s="863"/>
      <c r="BT14" s="863"/>
      <c r="BU14" s="863"/>
      <c r="BV14" s="863"/>
      <c r="BW14" s="863"/>
      <c r="BX14" s="863"/>
      <c r="BY14" s="863"/>
      <c r="BZ14" s="863"/>
      <c r="CA14" s="863"/>
      <c r="CB14" s="863"/>
      <c r="CC14" s="863"/>
      <c r="CD14" s="863"/>
      <c r="CE14" s="863"/>
      <c r="CF14" s="863"/>
      <c r="CG14" s="863"/>
      <c r="CH14" s="863"/>
      <c r="CI14" s="863"/>
      <c r="CJ14" s="863"/>
      <c r="CK14" s="863"/>
      <c r="CL14" s="863"/>
      <c r="CM14" s="863"/>
      <c r="CN14" s="863"/>
      <c r="CO14" s="863"/>
      <c r="CP14" s="863"/>
      <c r="CQ14" s="863"/>
      <c r="CR14" s="863"/>
      <c r="CS14" s="863"/>
      <c r="CT14" s="863"/>
      <c r="CU14" s="863"/>
      <c r="CV14" s="863"/>
      <c r="CW14" s="863"/>
      <c r="CX14" s="863"/>
      <c r="CY14" s="863"/>
      <c r="CZ14" s="863"/>
      <c r="DA14" s="863"/>
      <c r="DB14" s="863"/>
      <c r="DC14" s="710"/>
      <c r="DD14" s="32"/>
      <c r="DE14" s="32"/>
      <c r="DF14" s="32"/>
      <c r="DG14" s="70"/>
      <c r="DH14" s="32"/>
      <c r="DI14" s="32"/>
      <c r="DJ14" s="32"/>
      <c r="DK14" s="32"/>
      <c r="DL14" s="32"/>
      <c r="DM14" s="32"/>
      <c r="DN14" s="32"/>
    </row>
    <row r="15" spans="1:121" s="33" customFormat="1" ht="119.25" customHeight="1">
      <c r="A15" s="26">
        <v>54</v>
      </c>
      <c r="B15" s="26" t="s">
        <v>1173</v>
      </c>
      <c r="C15" s="27" t="s">
        <v>1139</v>
      </c>
      <c r="D15" s="57">
        <v>1</v>
      </c>
      <c r="E15" s="29">
        <v>0.05</v>
      </c>
      <c r="F15" s="27" t="s">
        <v>1174</v>
      </c>
      <c r="G15" s="62">
        <v>6.1</v>
      </c>
      <c r="H15" s="29">
        <v>0.3</v>
      </c>
      <c r="I15" s="703"/>
      <c r="J15" s="703"/>
      <c r="K15" s="29">
        <v>0.1</v>
      </c>
      <c r="L15" s="70" t="s">
        <v>1204</v>
      </c>
      <c r="M15" s="70" t="s">
        <v>1204</v>
      </c>
      <c r="N15" s="70" t="s">
        <v>1205</v>
      </c>
      <c r="O15" s="70" t="s">
        <v>1206</v>
      </c>
      <c r="P15" s="855"/>
      <c r="Q15" s="194"/>
      <c r="R15" s="29">
        <v>0.2</v>
      </c>
      <c r="S15" s="29"/>
      <c r="T15" s="29"/>
      <c r="U15" s="70" t="s">
        <v>1212</v>
      </c>
      <c r="V15" s="70" t="s">
        <v>1212</v>
      </c>
      <c r="W15" s="27" t="s">
        <v>70</v>
      </c>
      <c r="X15" s="27" t="s">
        <v>71</v>
      </c>
      <c r="Y15" s="27">
        <v>0</v>
      </c>
      <c r="Z15" s="70" t="s">
        <v>1213</v>
      </c>
      <c r="AA15" s="29">
        <v>0.2</v>
      </c>
      <c r="AB15" s="30">
        <v>0.01</v>
      </c>
      <c r="AC15" s="70"/>
      <c r="AD15" s="70"/>
      <c r="AE15" s="30">
        <v>0.01</v>
      </c>
      <c r="AF15" s="70">
        <v>50</v>
      </c>
      <c r="AG15" s="70"/>
      <c r="AH15" s="30">
        <v>0.01</v>
      </c>
      <c r="AI15" s="70">
        <v>75</v>
      </c>
      <c r="AJ15" s="70"/>
      <c r="AK15" s="30">
        <v>0.01</v>
      </c>
      <c r="AL15" s="70">
        <v>100</v>
      </c>
      <c r="AM15" s="70"/>
      <c r="AN15" s="70">
        <v>0</v>
      </c>
      <c r="AO15" s="70">
        <v>0</v>
      </c>
      <c r="AP15" s="70"/>
      <c r="AQ15" s="70">
        <v>0</v>
      </c>
      <c r="AR15" s="70"/>
      <c r="AS15" s="70">
        <v>0</v>
      </c>
      <c r="AT15" s="70"/>
      <c r="AU15" s="70">
        <v>0</v>
      </c>
      <c r="AV15" s="197"/>
      <c r="AW15" s="70" t="s">
        <v>1184</v>
      </c>
      <c r="AX15" s="863"/>
      <c r="AY15" s="863"/>
      <c r="AZ15" s="863"/>
      <c r="BA15" s="863"/>
      <c r="BB15" s="863"/>
      <c r="BC15" s="863"/>
      <c r="BD15" s="863"/>
      <c r="BE15" s="863"/>
      <c r="BF15" s="863"/>
      <c r="BG15" s="863"/>
      <c r="BH15" s="863"/>
      <c r="BI15" s="863"/>
      <c r="BJ15" s="863"/>
      <c r="BK15" s="863"/>
      <c r="BL15" s="863"/>
      <c r="BM15" s="863"/>
      <c r="BN15" s="863"/>
      <c r="BO15" s="863"/>
      <c r="BP15" s="863"/>
      <c r="BQ15" s="863"/>
      <c r="BR15" s="863"/>
      <c r="BS15" s="863"/>
      <c r="BT15" s="863"/>
      <c r="BU15" s="863"/>
      <c r="BV15" s="863"/>
      <c r="BW15" s="863"/>
      <c r="BX15" s="863"/>
      <c r="BY15" s="863"/>
      <c r="BZ15" s="863"/>
      <c r="CA15" s="863"/>
      <c r="CB15" s="863"/>
      <c r="CC15" s="863"/>
      <c r="CD15" s="863"/>
      <c r="CE15" s="863"/>
      <c r="CF15" s="863"/>
      <c r="CG15" s="863"/>
      <c r="CH15" s="863"/>
      <c r="CI15" s="863"/>
      <c r="CJ15" s="863"/>
      <c r="CK15" s="863"/>
      <c r="CL15" s="863"/>
      <c r="CM15" s="863"/>
      <c r="CN15" s="863"/>
      <c r="CO15" s="863"/>
      <c r="CP15" s="863"/>
      <c r="CQ15" s="863"/>
      <c r="CR15" s="863"/>
      <c r="CS15" s="863"/>
      <c r="CT15" s="863"/>
      <c r="CU15" s="863"/>
      <c r="CV15" s="863"/>
      <c r="CW15" s="863"/>
      <c r="CX15" s="863"/>
      <c r="CY15" s="863"/>
      <c r="CZ15" s="863"/>
      <c r="DA15" s="863"/>
      <c r="DB15" s="863"/>
      <c r="DC15" s="710"/>
      <c r="DD15" s="32"/>
      <c r="DE15" s="32"/>
      <c r="DF15" s="32"/>
      <c r="DG15" s="70"/>
      <c r="DH15" s="32"/>
      <c r="DI15" s="32"/>
      <c r="DJ15" s="32"/>
      <c r="DK15" s="32"/>
      <c r="DL15" s="32"/>
      <c r="DM15" s="32"/>
      <c r="DN15" s="32"/>
    </row>
    <row r="16" spans="1:121" s="33" customFormat="1" ht="119.25" customHeight="1">
      <c r="A16" s="26">
        <v>55</v>
      </c>
      <c r="B16" s="26" t="s">
        <v>1173</v>
      </c>
      <c r="C16" s="27" t="s">
        <v>1139</v>
      </c>
      <c r="D16" s="57">
        <v>1</v>
      </c>
      <c r="E16" s="29">
        <v>0.05</v>
      </c>
      <c r="F16" s="27" t="s">
        <v>1174</v>
      </c>
      <c r="G16" s="62">
        <v>6.1</v>
      </c>
      <c r="H16" s="29">
        <v>0.3</v>
      </c>
      <c r="I16" s="703"/>
      <c r="J16" s="703"/>
      <c r="K16" s="29">
        <v>0.1</v>
      </c>
      <c r="L16" s="70" t="s">
        <v>1204</v>
      </c>
      <c r="M16" s="70" t="s">
        <v>1204</v>
      </c>
      <c r="N16" s="70" t="s">
        <v>1205</v>
      </c>
      <c r="O16" s="70" t="s">
        <v>1206</v>
      </c>
      <c r="P16" s="855"/>
      <c r="Q16" s="194"/>
      <c r="R16" s="29">
        <v>0.2</v>
      </c>
      <c r="S16" s="29"/>
      <c r="T16" s="29"/>
      <c r="U16" s="197" t="s">
        <v>1214</v>
      </c>
      <c r="V16" s="197" t="s">
        <v>1214</v>
      </c>
      <c r="W16" s="27" t="s">
        <v>70</v>
      </c>
      <c r="X16" s="27" t="s">
        <v>71</v>
      </c>
      <c r="Y16" s="27">
        <v>0</v>
      </c>
      <c r="Z16" s="70" t="s">
        <v>1215</v>
      </c>
      <c r="AA16" s="29">
        <v>0.2</v>
      </c>
      <c r="AB16" s="30">
        <v>0.01</v>
      </c>
      <c r="AC16" s="70"/>
      <c r="AD16" s="70"/>
      <c r="AE16" s="30">
        <v>0.01</v>
      </c>
      <c r="AF16" s="70">
        <v>1</v>
      </c>
      <c r="AG16" s="70"/>
      <c r="AH16" s="30">
        <v>0.01</v>
      </c>
      <c r="AI16" s="70">
        <v>1</v>
      </c>
      <c r="AJ16" s="70"/>
      <c r="AK16" s="30">
        <v>0.01</v>
      </c>
      <c r="AL16" s="70">
        <v>1</v>
      </c>
      <c r="AM16" s="70"/>
      <c r="AN16" s="70">
        <v>0</v>
      </c>
      <c r="AO16" s="70">
        <v>0</v>
      </c>
      <c r="AP16" s="70"/>
      <c r="AQ16" s="70">
        <v>0</v>
      </c>
      <c r="AR16" s="70"/>
      <c r="AS16" s="70">
        <v>0</v>
      </c>
      <c r="AT16" s="70"/>
      <c r="AU16" s="70">
        <v>0</v>
      </c>
      <c r="AV16" s="197"/>
      <c r="AW16" s="70" t="s">
        <v>1184</v>
      </c>
      <c r="AX16" s="863"/>
      <c r="AY16" s="863"/>
      <c r="AZ16" s="863"/>
      <c r="BA16" s="863"/>
      <c r="BB16" s="863"/>
      <c r="BC16" s="863"/>
      <c r="BD16" s="863"/>
      <c r="BE16" s="863"/>
      <c r="BF16" s="863"/>
      <c r="BG16" s="863"/>
      <c r="BH16" s="863"/>
      <c r="BI16" s="863"/>
      <c r="BJ16" s="863"/>
      <c r="BK16" s="863"/>
      <c r="BL16" s="863"/>
      <c r="BM16" s="863"/>
      <c r="BN16" s="863"/>
      <c r="BO16" s="863"/>
      <c r="BP16" s="863"/>
      <c r="BQ16" s="863"/>
      <c r="BR16" s="863"/>
      <c r="BS16" s="863"/>
      <c r="BT16" s="863"/>
      <c r="BU16" s="863"/>
      <c r="BV16" s="863"/>
      <c r="BW16" s="863"/>
      <c r="BX16" s="863"/>
      <c r="BY16" s="863"/>
      <c r="BZ16" s="863"/>
      <c r="CA16" s="863"/>
      <c r="CB16" s="863"/>
      <c r="CC16" s="863"/>
      <c r="CD16" s="863"/>
      <c r="CE16" s="863"/>
      <c r="CF16" s="863"/>
      <c r="CG16" s="863"/>
      <c r="CH16" s="863"/>
      <c r="CI16" s="863"/>
      <c r="CJ16" s="863"/>
      <c r="CK16" s="863"/>
      <c r="CL16" s="863"/>
      <c r="CM16" s="863"/>
      <c r="CN16" s="863"/>
      <c r="CO16" s="863"/>
      <c r="CP16" s="863"/>
      <c r="CQ16" s="863"/>
      <c r="CR16" s="863"/>
      <c r="CS16" s="863"/>
      <c r="CT16" s="863"/>
      <c r="CU16" s="863"/>
      <c r="CV16" s="863"/>
      <c r="CW16" s="863"/>
      <c r="CX16" s="863"/>
      <c r="CY16" s="863"/>
      <c r="CZ16" s="863"/>
      <c r="DA16" s="863"/>
      <c r="DB16" s="863"/>
      <c r="DC16" s="710"/>
      <c r="DD16" s="32"/>
      <c r="DE16" s="32"/>
      <c r="DF16" s="32"/>
      <c r="DG16" s="70"/>
      <c r="DH16" s="32"/>
      <c r="DI16" s="32"/>
      <c r="DJ16" s="32"/>
      <c r="DK16" s="32"/>
      <c r="DL16" s="32"/>
      <c r="DM16" s="32"/>
      <c r="DN16" s="32"/>
    </row>
    <row r="17" spans="1:118" s="33" customFormat="1" ht="409.5">
      <c r="A17" s="26">
        <v>56</v>
      </c>
      <c r="B17" s="26" t="s">
        <v>1173</v>
      </c>
      <c r="C17" s="27" t="s">
        <v>1139</v>
      </c>
      <c r="D17" s="57">
        <v>1</v>
      </c>
      <c r="E17" s="29">
        <v>0.05</v>
      </c>
      <c r="F17" s="27" t="s">
        <v>1174</v>
      </c>
      <c r="G17" s="62">
        <v>6.1</v>
      </c>
      <c r="H17" s="29">
        <v>0.3</v>
      </c>
      <c r="I17" s="703"/>
      <c r="J17" s="703"/>
      <c r="K17" s="29">
        <v>0.1</v>
      </c>
      <c r="L17" s="70" t="s">
        <v>1204</v>
      </c>
      <c r="M17" s="70" t="s">
        <v>1204</v>
      </c>
      <c r="N17" s="70" t="s">
        <v>1205</v>
      </c>
      <c r="O17" s="70" t="s">
        <v>1206</v>
      </c>
      <c r="P17" s="856"/>
      <c r="Q17" s="194"/>
      <c r="R17" s="29">
        <v>0.2</v>
      </c>
      <c r="S17" s="29"/>
      <c r="T17" s="29"/>
      <c r="U17" s="197" t="s">
        <v>1214</v>
      </c>
      <c r="V17" s="197" t="s">
        <v>1214</v>
      </c>
      <c r="W17" s="27" t="s">
        <v>70</v>
      </c>
      <c r="X17" s="27" t="s">
        <v>71</v>
      </c>
      <c r="Y17" s="27">
        <v>0</v>
      </c>
      <c r="Z17" s="70" t="s">
        <v>1216</v>
      </c>
      <c r="AA17" s="29">
        <v>0.2</v>
      </c>
      <c r="AB17" s="30">
        <v>0.01</v>
      </c>
      <c r="AC17" s="70"/>
      <c r="AD17" s="70"/>
      <c r="AE17" s="30">
        <v>0.01</v>
      </c>
      <c r="AF17" s="70">
        <v>2</v>
      </c>
      <c r="AG17" s="70"/>
      <c r="AH17" s="30">
        <v>0.01</v>
      </c>
      <c r="AI17" s="70">
        <v>3</v>
      </c>
      <c r="AJ17" s="70"/>
      <c r="AK17" s="30">
        <v>0.01</v>
      </c>
      <c r="AL17" s="70">
        <v>4</v>
      </c>
      <c r="AM17" s="70"/>
      <c r="AN17" s="70">
        <v>0</v>
      </c>
      <c r="AO17" s="70">
        <v>0</v>
      </c>
      <c r="AP17" s="70"/>
      <c r="AQ17" s="70">
        <v>0</v>
      </c>
      <c r="AR17" s="70"/>
      <c r="AS17" s="70">
        <v>0</v>
      </c>
      <c r="AT17" s="70"/>
      <c r="AU17" s="70">
        <v>0</v>
      </c>
      <c r="AV17" s="197"/>
      <c r="AW17" s="70" t="s">
        <v>1184</v>
      </c>
      <c r="AX17" s="864"/>
      <c r="AY17" s="864"/>
      <c r="AZ17" s="864"/>
      <c r="BA17" s="864"/>
      <c r="BB17" s="864"/>
      <c r="BC17" s="864"/>
      <c r="BD17" s="864"/>
      <c r="BE17" s="864"/>
      <c r="BF17" s="864"/>
      <c r="BG17" s="864"/>
      <c r="BH17" s="864"/>
      <c r="BI17" s="864"/>
      <c r="BJ17" s="864"/>
      <c r="BK17" s="864"/>
      <c r="BL17" s="864"/>
      <c r="BM17" s="864"/>
      <c r="BN17" s="864"/>
      <c r="BO17" s="864"/>
      <c r="BP17" s="864"/>
      <c r="BQ17" s="864"/>
      <c r="BR17" s="864"/>
      <c r="BS17" s="864"/>
      <c r="BT17" s="864"/>
      <c r="BU17" s="864"/>
      <c r="BV17" s="864"/>
      <c r="BW17" s="864"/>
      <c r="BX17" s="864"/>
      <c r="BY17" s="864"/>
      <c r="BZ17" s="864"/>
      <c r="CA17" s="864"/>
      <c r="CB17" s="864"/>
      <c r="CC17" s="864"/>
      <c r="CD17" s="864"/>
      <c r="CE17" s="864"/>
      <c r="CF17" s="864"/>
      <c r="CG17" s="864"/>
      <c r="CH17" s="864"/>
      <c r="CI17" s="864"/>
      <c r="CJ17" s="864"/>
      <c r="CK17" s="864"/>
      <c r="CL17" s="864"/>
      <c r="CM17" s="864"/>
      <c r="CN17" s="864"/>
      <c r="CO17" s="864"/>
      <c r="CP17" s="864"/>
      <c r="CQ17" s="864"/>
      <c r="CR17" s="864"/>
      <c r="CS17" s="864"/>
      <c r="CT17" s="864"/>
      <c r="CU17" s="864"/>
      <c r="CV17" s="864"/>
      <c r="CW17" s="864"/>
      <c r="CX17" s="864"/>
      <c r="CY17" s="864"/>
      <c r="CZ17" s="864"/>
      <c r="DA17" s="864"/>
      <c r="DB17" s="864"/>
      <c r="DC17" s="710"/>
      <c r="DD17" s="32"/>
      <c r="DE17" s="32"/>
      <c r="DF17" s="32"/>
      <c r="DG17" s="70"/>
      <c r="DH17" s="32"/>
      <c r="DI17" s="32"/>
      <c r="DJ17" s="32"/>
      <c r="DK17" s="32"/>
      <c r="DL17" s="32"/>
      <c r="DM17" s="32"/>
      <c r="DN17" s="32"/>
    </row>
    <row r="18" spans="1:118" s="33" customFormat="1" ht="409.5">
      <c r="A18" s="26">
        <v>57</v>
      </c>
      <c r="B18" s="26" t="s">
        <v>1173</v>
      </c>
      <c r="C18" s="27" t="s">
        <v>1139</v>
      </c>
      <c r="D18" s="57">
        <v>1</v>
      </c>
      <c r="E18" s="29">
        <v>0.05</v>
      </c>
      <c r="F18" s="27" t="s">
        <v>1174</v>
      </c>
      <c r="G18" s="62">
        <v>6.1</v>
      </c>
      <c r="H18" s="29">
        <v>0.3</v>
      </c>
      <c r="I18" s="703"/>
      <c r="J18" s="703"/>
      <c r="K18" s="29">
        <v>0.1</v>
      </c>
      <c r="L18" s="70" t="s">
        <v>1217</v>
      </c>
      <c r="M18" s="70" t="s">
        <v>1217</v>
      </c>
      <c r="N18" s="70" t="s">
        <v>1218</v>
      </c>
      <c r="O18" s="70" t="s">
        <v>1219</v>
      </c>
      <c r="P18" s="854" t="s">
        <v>1220</v>
      </c>
      <c r="Q18" s="194"/>
      <c r="R18" s="29">
        <v>0.2</v>
      </c>
      <c r="S18" s="29"/>
      <c r="T18" s="29"/>
      <c r="U18" s="70" t="s">
        <v>1221</v>
      </c>
      <c r="V18" s="70" t="s">
        <v>1221</v>
      </c>
      <c r="W18" s="27" t="s">
        <v>70</v>
      </c>
      <c r="X18" s="27" t="s">
        <v>71</v>
      </c>
      <c r="Y18" s="27">
        <v>0</v>
      </c>
      <c r="Z18" s="70" t="s">
        <v>1222</v>
      </c>
      <c r="AA18" s="29">
        <v>0.16</v>
      </c>
      <c r="AB18" s="30">
        <v>0.01</v>
      </c>
      <c r="AC18" s="70"/>
      <c r="AD18" s="70"/>
      <c r="AE18" s="30">
        <v>0.01</v>
      </c>
      <c r="AF18" s="70">
        <v>1</v>
      </c>
      <c r="AG18" s="70"/>
      <c r="AH18" s="30">
        <v>0.01</v>
      </c>
      <c r="AI18" s="70">
        <v>1</v>
      </c>
      <c r="AJ18" s="70"/>
      <c r="AK18" s="30">
        <v>0.01</v>
      </c>
      <c r="AL18" s="70">
        <v>1</v>
      </c>
      <c r="AM18" s="70"/>
      <c r="AN18" s="70">
        <v>0</v>
      </c>
      <c r="AO18" s="70">
        <v>0</v>
      </c>
      <c r="AP18" s="70"/>
      <c r="AQ18" s="70">
        <v>0</v>
      </c>
      <c r="AR18" s="70"/>
      <c r="AS18" s="70">
        <v>0</v>
      </c>
      <c r="AT18" s="70"/>
      <c r="AU18" s="70">
        <v>0</v>
      </c>
      <c r="AV18" s="197"/>
      <c r="AW18" s="70" t="s">
        <v>1184</v>
      </c>
      <c r="AX18" s="862"/>
      <c r="AY18" s="862"/>
      <c r="AZ18" s="862"/>
      <c r="BA18" s="862"/>
      <c r="BB18" s="862">
        <v>20</v>
      </c>
      <c r="BC18" s="862"/>
      <c r="BD18" s="862"/>
      <c r="BE18" s="862"/>
      <c r="BF18" s="862"/>
      <c r="BG18" s="862"/>
      <c r="BH18" s="862"/>
      <c r="BI18" s="862"/>
      <c r="BJ18" s="862"/>
      <c r="BK18" s="862"/>
      <c r="BL18" s="862">
        <v>20</v>
      </c>
      <c r="BM18" s="862"/>
      <c r="BN18" s="862"/>
      <c r="BO18" s="862"/>
      <c r="BP18" s="862"/>
      <c r="BQ18" s="862">
        <v>140</v>
      </c>
      <c r="BR18" s="862"/>
      <c r="BS18" s="862"/>
      <c r="BT18" s="862"/>
      <c r="BU18" s="862"/>
      <c r="BV18" s="862"/>
      <c r="BW18" s="862"/>
      <c r="BX18" s="862"/>
      <c r="BY18" s="862"/>
      <c r="BZ18" s="862"/>
      <c r="CA18" s="862">
        <v>140</v>
      </c>
      <c r="CB18" s="862"/>
      <c r="CC18" s="862"/>
      <c r="CD18" s="862"/>
      <c r="CE18" s="862"/>
      <c r="CF18" s="862">
        <v>140</v>
      </c>
      <c r="CG18" s="862"/>
      <c r="CH18" s="862"/>
      <c r="CI18" s="862"/>
      <c r="CJ18" s="862"/>
      <c r="CK18" s="862"/>
      <c r="CL18" s="862"/>
      <c r="CM18" s="862"/>
      <c r="CN18" s="862"/>
      <c r="CO18" s="862"/>
      <c r="CP18" s="862">
        <v>140</v>
      </c>
      <c r="CQ18" s="862"/>
      <c r="CR18" s="862"/>
      <c r="CS18" s="862">
        <v>140</v>
      </c>
      <c r="CT18" s="862"/>
      <c r="CU18" s="862"/>
      <c r="CV18" s="862"/>
      <c r="CW18" s="862"/>
      <c r="CX18" s="862"/>
      <c r="CY18" s="862"/>
      <c r="CZ18" s="862"/>
      <c r="DA18" s="862"/>
      <c r="DB18" s="862">
        <v>140</v>
      </c>
      <c r="DC18" s="710"/>
      <c r="DD18" s="32"/>
      <c r="DE18" s="32"/>
      <c r="DF18" s="32"/>
      <c r="DG18" s="70"/>
      <c r="DH18" s="32"/>
      <c r="DI18" s="32"/>
      <c r="DJ18" s="32"/>
      <c r="DK18" s="32"/>
      <c r="DL18" s="32"/>
      <c r="DM18" s="32"/>
      <c r="DN18" s="32"/>
    </row>
    <row r="19" spans="1:118" s="33" customFormat="1" ht="292.5">
      <c r="A19" s="26">
        <v>58</v>
      </c>
      <c r="B19" s="26" t="s">
        <v>1173</v>
      </c>
      <c r="C19" s="27" t="s">
        <v>1139</v>
      </c>
      <c r="D19" s="57">
        <v>1</v>
      </c>
      <c r="E19" s="29">
        <v>0.05</v>
      </c>
      <c r="F19" s="27" t="s">
        <v>1174</v>
      </c>
      <c r="G19" s="62">
        <v>6.1</v>
      </c>
      <c r="H19" s="29">
        <v>0.3</v>
      </c>
      <c r="I19" s="703"/>
      <c r="J19" s="703"/>
      <c r="K19" s="29">
        <v>0.1</v>
      </c>
      <c r="L19" s="70" t="s">
        <v>1217</v>
      </c>
      <c r="M19" s="70" t="s">
        <v>1217</v>
      </c>
      <c r="N19" s="70" t="s">
        <v>1223</v>
      </c>
      <c r="O19" s="70" t="s">
        <v>1219</v>
      </c>
      <c r="P19" s="855"/>
      <c r="Q19" s="194"/>
      <c r="R19" s="29">
        <v>0.2</v>
      </c>
      <c r="S19" s="29"/>
      <c r="T19" s="29"/>
      <c r="U19" s="70" t="s">
        <v>1224</v>
      </c>
      <c r="V19" s="70" t="s">
        <v>1224</v>
      </c>
      <c r="W19" s="27" t="s">
        <v>70</v>
      </c>
      <c r="X19" s="27" t="s">
        <v>71</v>
      </c>
      <c r="Y19" s="27">
        <v>0</v>
      </c>
      <c r="Z19" s="70" t="s">
        <v>1225</v>
      </c>
      <c r="AA19" s="29">
        <v>0.16</v>
      </c>
      <c r="AB19" s="30">
        <v>0.01</v>
      </c>
      <c r="AC19" s="70"/>
      <c r="AD19" s="70"/>
      <c r="AE19" s="30">
        <v>0.01</v>
      </c>
      <c r="AF19" s="70">
        <v>2</v>
      </c>
      <c r="AG19" s="70"/>
      <c r="AH19" s="30">
        <v>0.01</v>
      </c>
      <c r="AI19" s="70">
        <v>3</v>
      </c>
      <c r="AJ19" s="70"/>
      <c r="AK19" s="30">
        <v>0.01</v>
      </c>
      <c r="AL19" s="70">
        <v>3</v>
      </c>
      <c r="AM19" s="70"/>
      <c r="AN19" s="70">
        <v>0</v>
      </c>
      <c r="AO19" s="70">
        <v>0</v>
      </c>
      <c r="AP19" s="70"/>
      <c r="AQ19" s="70">
        <v>0</v>
      </c>
      <c r="AR19" s="70"/>
      <c r="AS19" s="70">
        <v>0</v>
      </c>
      <c r="AT19" s="70"/>
      <c r="AU19" s="70">
        <v>0</v>
      </c>
      <c r="AV19" s="197"/>
      <c r="AW19" s="70" t="s">
        <v>1184</v>
      </c>
      <c r="AX19" s="863"/>
      <c r="AY19" s="863"/>
      <c r="AZ19" s="863"/>
      <c r="BA19" s="863"/>
      <c r="BB19" s="863"/>
      <c r="BC19" s="863"/>
      <c r="BD19" s="863"/>
      <c r="BE19" s="863"/>
      <c r="BF19" s="863"/>
      <c r="BG19" s="863"/>
      <c r="BH19" s="863"/>
      <c r="BI19" s="863"/>
      <c r="BJ19" s="863"/>
      <c r="BK19" s="863"/>
      <c r="BL19" s="863"/>
      <c r="BM19" s="863"/>
      <c r="BN19" s="863"/>
      <c r="BO19" s="863"/>
      <c r="BP19" s="863"/>
      <c r="BQ19" s="863"/>
      <c r="BR19" s="863"/>
      <c r="BS19" s="863"/>
      <c r="BT19" s="863"/>
      <c r="BU19" s="863"/>
      <c r="BV19" s="863"/>
      <c r="BW19" s="863"/>
      <c r="BX19" s="863"/>
      <c r="BY19" s="863"/>
      <c r="BZ19" s="863"/>
      <c r="CA19" s="863"/>
      <c r="CB19" s="863"/>
      <c r="CC19" s="863"/>
      <c r="CD19" s="863"/>
      <c r="CE19" s="863"/>
      <c r="CF19" s="863"/>
      <c r="CG19" s="863"/>
      <c r="CH19" s="863"/>
      <c r="CI19" s="863"/>
      <c r="CJ19" s="863"/>
      <c r="CK19" s="863"/>
      <c r="CL19" s="863"/>
      <c r="CM19" s="863"/>
      <c r="CN19" s="863"/>
      <c r="CO19" s="863"/>
      <c r="CP19" s="863"/>
      <c r="CQ19" s="863"/>
      <c r="CR19" s="863"/>
      <c r="CS19" s="863"/>
      <c r="CT19" s="863"/>
      <c r="CU19" s="863"/>
      <c r="CV19" s="863"/>
      <c r="CW19" s="863"/>
      <c r="CX19" s="863"/>
      <c r="CY19" s="863"/>
      <c r="CZ19" s="863"/>
      <c r="DA19" s="863"/>
      <c r="DB19" s="863"/>
      <c r="DC19" s="710"/>
      <c r="DD19" s="32"/>
      <c r="DE19" s="32"/>
      <c r="DF19" s="32"/>
      <c r="DG19" s="70"/>
      <c r="DH19" s="32"/>
      <c r="DI19" s="32"/>
      <c r="DJ19" s="32"/>
      <c r="DK19" s="32"/>
      <c r="DL19" s="32"/>
      <c r="DM19" s="32"/>
      <c r="DN19" s="32"/>
    </row>
    <row r="20" spans="1:118" s="33" customFormat="1" ht="292.5">
      <c r="A20" s="26">
        <v>59</v>
      </c>
      <c r="B20" s="26" t="s">
        <v>1173</v>
      </c>
      <c r="C20" s="27" t="s">
        <v>1139</v>
      </c>
      <c r="D20" s="57">
        <v>1</v>
      </c>
      <c r="E20" s="29">
        <v>0.05</v>
      </c>
      <c r="F20" s="27" t="s">
        <v>1174</v>
      </c>
      <c r="G20" s="62">
        <v>6.1</v>
      </c>
      <c r="H20" s="29">
        <v>0.3</v>
      </c>
      <c r="I20" s="703"/>
      <c r="J20" s="703"/>
      <c r="K20" s="29">
        <v>0.1</v>
      </c>
      <c r="L20" s="70" t="s">
        <v>1217</v>
      </c>
      <c r="M20" s="70" t="s">
        <v>1217</v>
      </c>
      <c r="N20" s="70" t="s">
        <v>1226</v>
      </c>
      <c r="O20" s="70" t="s">
        <v>1219</v>
      </c>
      <c r="P20" s="855"/>
      <c r="Q20" s="194"/>
      <c r="R20" s="29">
        <v>0.2</v>
      </c>
      <c r="S20" s="29"/>
      <c r="T20" s="29"/>
      <c r="U20" s="70" t="s">
        <v>1227</v>
      </c>
      <c r="V20" s="70" t="s">
        <v>1227</v>
      </c>
      <c r="W20" s="27" t="s">
        <v>70</v>
      </c>
      <c r="X20" s="27" t="s">
        <v>1202</v>
      </c>
      <c r="Y20" s="27">
        <v>0</v>
      </c>
      <c r="Z20" s="70" t="s">
        <v>1228</v>
      </c>
      <c r="AA20" s="29">
        <v>0.16</v>
      </c>
      <c r="AB20" s="30">
        <v>0.01</v>
      </c>
      <c r="AC20" s="70"/>
      <c r="AD20" s="70"/>
      <c r="AE20" s="30">
        <v>0.01</v>
      </c>
      <c r="AF20" s="70">
        <v>20</v>
      </c>
      <c r="AG20" s="70"/>
      <c r="AH20" s="30">
        <v>0.01</v>
      </c>
      <c r="AI20" s="70">
        <v>30</v>
      </c>
      <c r="AJ20" s="70"/>
      <c r="AK20" s="30">
        <v>0.01</v>
      </c>
      <c r="AL20" s="70">
        <v>40</v>
      </c>
      <c r="AM20" s="70"/>
      <c r="AN20" s="70">
        <v>0</v>
      </c>
      <c r="AO20" s="70">
        <v>0</v>
      </c>
      <c r="AP20" s="70"/>
      <c r="AQ20" s="70">
        <v>0</v>
      </c>
      <c r="AR20" s="70"/>
      <c r="AS20" s="70">
        <v>0</v>
      </c>
      <c r="AT20" s="70"/>
      <c r="AU20" s="70">
        <v>0</v>
      </c>
      <c r="AV20" s="197"/>
      <c r="AW20" s="70" t="s">
        <v>1184</v>
      </c>
      <c r="AX20" s="863"/>
      <c r="AY20" s="863"/>
      <c r="AZ20" s="863"/>
      <c r="BA20" s="863"/>
      <c r="BB20" s="863"/>
      <c r="BC20" s="863"/>
      <c r="BD20" s="863"/>
      <c r="BE20" s="863"/>
      <c r="BF20" s="863"/>
      <c r="BG20" s="863"/>
      <c r="BH20" s="863"/>
      <c r="BI20" s="863"/>
      <c r="BJ20" s="863"/>
      <c r="BK20" s="863"/>
      <c r="BL20" s="863"/>
      <c r="BM20" s="863"/>
      <c r="BN20" s="863"/>
      <c r="BO20" s="863"/>
      <c r="BP20" s="863"/>
      <c r="BQ20" s="863"/>
      <c r="BR20" s="863"/>
      <c r="BS20" s="863"/>
      <c r="BT20" s="863"/>
      <c r="BU20" s="863"/>
      <c r="BV20" s="863"/>
      <c r="BW20" s="863"/>
      <c r="BX20" s="863"/>
      <c r="BY20" s="863"/>
      <c r="BZ20" s="863"/>
      <c r="CA20" s="863"/>
      <c r="CB20" s="863"/>
      <c r="CC20" s="863"/>
      <c r="CD20" s="863"/>
      <c r="CE20" s="863"/>
      <c r="CF20" s="863"/>
      <c r="CG20" s="863"/>
      <c r="CH20" s="863"/>
      <c r="CI20" s="863"/>
      <c r="CJ20" s="863"/>
      <c r="CK20" s="863"/>
      <c r="CL20" s="863"/>
      <c r="CM20" s="863"/>
      <c r="CN20" s="863"/>
      <c r="CO20" s="863"/>
      <c r="CP20" s="863"/>
      <c r="CQ20" s="863"/>
      <c r="CR20" s="863"/>
      <c r="CS20" s="863"/>
      <c r="CT20" s="863"/>
      <c r="CU20" s="863"/>
      <c r="CV20" s="863"/>
      <c r="CW20" s="863"/>
      <c r="CX20" s="863"/>
      <c r="CY20" s="863"/>
      <c r="CZ20" s="863"/>
      <c r="DA20" s="863"/>
      <c r="DB20" s="863"/>
      <c r="DC20" s="710"/>
      <c r="DD20" s="32"/>
      <c r="DE20" s="32"/>
      <c r="DF20" s="32"/>
      <c r="DG20" s="70"/>
      <c r="DH20" s="32"/>
      <c r="DI20" s="32"/>
      <c r="DJ20" s="32"/>
      <c r="DK20" s="32"/>
      <c r="DL20" s="32"/>
      <c r="DM20" s="32"/>
      <c r="DN20" s="32"/>
    </row>
    <row r="21" spans="1:118" s="33" customFormat="1" ht="292.5">
      <c r="A21" s="26">
        <v>60</v>
      </c>
      <c r="B21" s="26" t="s">
        <v>1173</v>
      </c>
      <c r="C21" s="27" t="s">
        <v>1139</v>
      </c>
      <c r="D21" s="57">
        <v>1</v>
      </c>
      <c r="E21" s="29">
        <v>0.05</v>
      </c>
      <c r="F21" s="27" t="s">
        <v>1174</v>
      </c>
      <c r="G21" s="62">
        <v>6.1</v>
      </c>
      <c r="H21" s="29">
        <v>0.3</v>
      </c>
      <c r="I21" s="703"/>
      <c r="J21" s="703"/>
      <c r="K21" s="29">
        <v>0.1</v>
      </c>
      <c r="L21" s="70" t="s">
        <v>1217</v>
      </c>
      <c r="M21" s="70" t="s">
        <v>1217</v>
      </c>
      <c r="N21" s="70" t="s">
        <v>1226</v>
      </c>
      <c r="O21" s="70" t="s">
        <v>1219</v>
      </c>
      <c r="P21" s="855"/>
      <c r="Q21" s="194"/>
      <c r="R21" s="29">
        <v>0.2</v>
      </c>
      <c r="S21" s="29"/>
      <c r="T21" s="29"/>
      <c r="U21" s="70" t="s">
        <v>1229</v>
      </c>
      <c r="V21" s="70" t="s">
        <v>1229</v>
      </c>
      <c r="W21" s="27" t="s">
        <v>70</v>
      </c>
      <c r="X21" s="27" t="s">
        <v>71</v>
      </c>
      <c r="Y21" s="27">
        <v>0</v>
      </c>
      <c r="Z21" s="70" t="s">
        <v>1230</v>
      </c>
      <c r="AA21" s="29">
        <v>0.16</v>
      </c>
      <c r="AB21" s="30">
        <v>0.01</v>
      </c>
      <c r="AC21" s="70"/>
      <c r="AD21" s="70"/>
      <c r="AE21" s="30">
        <v>0.01</v>
      </c>
      <c r="AF21" s="70">
        <v>2</v>
      </c>
      <c r="AG21" s="70"/>
      <c r="AH21" s="30">
        <v>0.01</v>
      </c>
      <c r="AI21" s="70">
        <v>3</v>
      </c>
      <c r="AJ21" s="70"/>
      <c r="AK21" s="30">
        <v>0.01</v>
      </c>
      <c r="AL21" s="70">
        <v>3</v>
      </c>
      <c r="AM21" s="70"/>
      <c r="AN21" s="70">
        <v>0</v>
      </c>
      <c r="AO21" s="70">
        <v>0</v>
      </c>
      <c r="AP21" s="70"/>
      <c r="AQ21" s="70">
        <v>0</v>
      </c>
      <c r="AR21" s="70"/>
      <c r="AS21" s="70">
        <v>0</v>
      </c>
      <c r="AT21" s="70"/>
      <c r="AU21" s="70">
        <v>0</v>
      </c>
      <c r="AV21" s="197"/>
      <c r="AW21" s="70" t="s">
        <v>1184</v>
      </c>
      <c r="AX21" s="863"/>
      <c r="AY21" s="863"/>
      <c r="AZ21" s="863"/>
      <c r="BA21" s="863"/>
      <c r="BB21" s="863"/>
      <c r="BC21" s="863"/>
      <c r="BD21" s="863"/>
      <c r="BE21" s="863"/>
      <c r="BF21" s="863"/>
      <c r="BG21" s="863"/>
      <c r="BH21" s="863"/>
      <c r="BI21" s="863"/>
      <c r="BJ21" s="863"/>
      <c r="BK21" s="863"/>
      <c r="BL21" s="863"/>
      <c r="BM21" s="863"/>
      <c r="BN21" s="863"/>
      <c r="BO21" s="863"/>
      <c r="BP21" s="863"/>
      <c r="BQ21" s="863"/>
      <c r="BR21" s="863"/>
      <c r="BS21" s="863"/>
      <c r="BT21" s="863"/>
      <c r="BU21" s="863"/>
      <c r="BV21" s="863"/>
      <c r="BW21" s="863"/>
      <c r="BX21" s="863"/>
      <c r="BY21" s="863"/>
      <c r="BZ21" s="863"/>
      <c r="CA21" s="863"/>
      <c r="CB21" s="863"/>
      <c r="CC21" s="863"/>
      <c r="CD21" s="863"/>
      <c r="CE21" s="863"/>
      <c r="CF21" s="863"/>
      <c r="CG21" s="863"/>
      <c r="CH21" s="863"/>
      <c r="CI21" s="863"/>
      <c r="CJ21" s="863"/>
      <c r="CK21" s="863"/>
      <c r="CL21" s="863"/>
      <c r="CM21" s="863"/>
      <c r="CN21" s="863"/>
      <c r="CO21" s="863"/>
      <c r="CP21" s="863"/>
      <c r="CQ21" s="863"/>
      <c r="CR21" s="863"/>
      <c r="CS21" s="863"/>
      <c r="CT21" s="863"/>
      <c r="CU21" s="863"/>
      <c r="CV21" s="863"/>
      <c r="CW21" s="863"/>
      <c r="CX21" s="863"/>
      <c r="CY21" s="863"/>
      <c r="CZ21" s="863"/>
      <c r="DA21" s="863"/>
      <c r="DB21" s="863"/>
      <c r="DC21" s="710"/>
      <c r="DD21" s="32"/>
      <c r="DE21" s="32"/>
      <c r="DF21" s="32"/>
      <c r="DG21" s="70"/>
      <c r="DH21" s="32"/>
      <c r="DI21" s="32"/>
      <c r="DJ21" s="32"/>
      <c r="DK21" s="32"/>
      <c r="DL21" s="32"/>
      <c r="DM21" s="32"/>
      <c r="DN21" s="32"/>
    </row>
    <row r="22" spans="1:118" s="33" customFormat="1" ht="292.5">
      <c r="A22" s="26">
        <v>61</v>
      </c>
      <c r="B22" s="26" t="s">
        <v>1173</v>
      </c>
      <c r="C22" s="27" t="s">
        <v>1139</v>
      </c>
      <c r="D22" s="57">
        <v>1</v>
      </c>
      <c r="E22" s="29">
        <v>0.05</v>
      </c>
      <c r="F22" s="27" t="s">
        <v>1174</v>
      </c>
      <c r="G22" s="62">
        <v>6.1</v>
      </c>
      <c r="H22" s="29">
        <v>0.3</v>
      </c>
      <c r="I22" s="703"/>
      <c r="J22" s="703"/>
      <c r="K22" s="29">
        <v>0.1</v>
      </c>
      <c r="L22" s="70" t="s">
        <v>1217</v>
      </c>
      <c r="M22" s="70" t="s">
        <v>1217</v>
      </c>
      <c r="N22" s="70" t="s">
        <v>1226</v>
      </c>
      <c r="O22" s="70" t="s">
        <v>1219</v>
      </c>
      <c r="P22" s="855"/>
      <c r="Q22" s="194"/>
      <c r="R22" s="29">
        <v>0.2</v>
      </c>
      <c r="S22" s="29"/>
      <c r="T22" s="29"/>
      <c r="U22" s="70" t="s">
        <v>1231</v>
      </c>
      <c r="V22" s="70" t="s">
        <v>1231</v>
      </c>
      <c r="W22" s="27" t="s">
        <v>70</v>
      </c>
      <c r="X22" s="27" t="s">
        <v>1182</v>
      </c>
      <c r="Y22" s="27">
        <v>0</v>
      </c>
      <c r="Z22" s="70" t="s">
        <v>1232</v>
      </c>
      <c r="AA22" s="29">
        <v>0.16</v>
      </c>
      <c r="AB22" s="30">
        <v>0.01</v>
      </c>
      <c r="AC22" s="70"/>
      <c r="AD22" s="70"/>
      <c r="AE22" s="30">
        <v>0.01</v>
      </c>
      <c r="AF22" s="70">
        <v>1</v>
      </c>
      <c r="AG22" s="70"/>
      <c r="AH22" s="30">
        <v>0.01</v>
      </c>
      <c r="AI22" s="70">
        <v>1</v>
      </c>
      <c r="AJ22" s="70"/>
      <c r="AK22" s="30">
        <v>0.01</v>
      </c>
      <c r="AL22" s="70">
        <v>1</v>
      </c>
      <c r="AM22" s="70"/>
      <c r="AN22" s="70">
        <v>0</v>
      </c>
      <c r="AO22" s="70">
        <v>0</v>
      </c>
      <c r="AP22" s="70"/>
      <c r="AQ22" s="70">
        <v>0</v>
      </c>
      <c r="AR22" s="70"/>
      <c r="AS22" s="70">
        <v>0</v>
      </c>
      <c r="AT22" s="70"/>
      <c r="AU22" s="70">
        <v>0</v>
      </c>
      <c r="AV22" s="197"/>
      <c r="AW22" s="70" t="s">
        <v>1184</v>
      </c>
      <c r="AX22" s="863"/>
      <c r="AY22" s="863"/>
      <c r="AZ22" s="863"/>
      <c r="BA22" s="863"/>
      <c r="BB22" s="863"/>
      <c r="BC22" s="863"/>
      <c r="BD22" s="863"/>
      <c r="BE22" s="863"/>
      <c r="BF22" s="863"/>
      <c r="BG22" s="863"/>
      <c r="BH22" s="863"/>
      <c r="BI22" s="863"/>
      <c r="BJ22" s="863"/>
      <c r="BK22" s="863"/>
      <c r="BL22" s="863"/>
      <c r="BM22" s="863"/>
      <c r="BN22" s="863"/>
      <c r="BO22" s="863"/>
      <c r="BP22" s="863"/>
      <c r="BQ22" s="863"/>
      <c r="BR22" s="863"/>
      <c r="BS22" s="863"/>
      <c r="BT22" s="863"/>
      <c r="BU22" s="863"/>
      <c r="BV22" s="863"/>
      <c r="BW22" s="863"/>
      <c r="BX22" s="863"/>
      <c r="BY22" s="863"/>
      <c r="BZ22" s="863"/>
      <c r="CA22" s="863"/>
      <c r="CB22" s="863"/>
      <c r="CC22" s="863"/>
      <c r="CD22" s="863"/>
      <c r="CE22" s="863"/>
      <c r="CF22" s="863"/>
      <c r="CG22" s="863"/>
      <c r="CH22" s="863"/>
      <c r="CI22" s="863"/>
      <c r="CJ22" s="863"/>
      <c r="CK22" s="863"/>
      <c r="CL22" s="863"/>
      <c r="CM22" s="863"/>
      <c r="CN22" s="863"/>
      <c r="CO22" s="863"/>
      <c r="CP22" s="863"/>
      <c r="CQ22" s="863"/>
      <c r="CR22" s="863"/>
      <c r="CS22" s="863"/>
      <c r="CT22" s="863"/>
      <c r="CU22" s="863"/>
      <c r="CV22" s="863"/>
      <c r="CW22" s="863"/>
      <c r="CX22" s="863"/>
      <c r="CY22" s="863"/>
      <c r="CZ22" s="863"/>
      <c r="DA22" s="863"/>
      <c r="DB22" s="863"/>
      <c r="DC22" s="710"/>
      <c r="DD22" s="32"/>
      <c r="DE22" s="32"/>
      <c r="DF22" s="32"/>
      <c r="DG22" s="70"/>
      <c r="DH22" s="32"/>
      <c r="DI22" s="32"/>
      <c r="DJ22" s="32"/>
      <c r="DK22" s="32"/>
      <c r="DL22" s="32"/>
      <c r="DM22" s="32"/>
      <c r="DN22" s="32"/>
    </row>
    <row r="23" spans="1:118" s="33" customFormat="1" ht="292.5">
      <c r="A23" s="26">
        <v>62</v>
      </c>
      <c r="B23" s="26" t="s">
        <v>1173</v>
      </c>
      <c r="C23" s="27" t="s">
        <v>1139</v>
      </c>
      <c r="D23" s="57">
        <v>1</v>
      </c>
      <c r="E23" s="29">
        <v>0.05</v>
      </c>
      <c r="F23" s="27" t="s">
        <v>1174</v>
      </c>
      <c r="G23" s="62">
        <v>6.1</v>
      </c>
      <c r="H23" s="29">
        <v>0.3</v>
      </c>
      <c r="I23" s="694"/>
      <c r="J23" s="694"/>
      <c r="K23" s="29">
        <v>0.1</v>
      </c>
      <c r="L23" s="70" t="s">
        <v>1217</v>
      </c>
      <c r="M23" s="70" t="s">
        <v>1217</v>
      </c>
      <c r="N23" s="70" t="s">
        <v>1226</v>
      </c>
      <c r="O23" s="70" t="s">
        <v>1219</v>
      </c>
      <c r="P23" s="856"/>
      <c r="Q23" s="194"/>
      <c r="R23" s="29">
        <v>0.2</v>
      </c>
      <c r="S23" s="29"/>
      <c r="T23" s="29"/>
      <c r="U23" s="70" t="s">
        <v>1233</v>
      </c>
      <c r="V23" s="70" t="s">
        <v>1233</v>
      </c>
      <c r="W23" s="27" t="s">
        <v>70</v>
      </c>
      <c r="X23" s="27" t="s">
        <v>1182</v>
      </c>
      <c r="Y23" s="27">
        <v>0</v>
      </c>
      <c r="Z23" s="70" t="s">
        <v>1234</v>
      </c>
      <c r="AA23" s="29">
        <v>0.2</v>
      </c>
      <c r="AB23" s="30">
        <v>0.01</v>
      </c>
      <c r="AC23" s="70"/>
      <c r="AD23" s="70"/>
      <c r="AE23" s="30">
        <v>0.01</v>
      </c>
      <c r="AF23" s="70">
        <v>3</v>
      </c>
      <c r="AG23" s="70"/>
      <c r="AH23" s="30">
        <v>0.01</v>
      </c>
      <c r="AI23" s="70">
        <v>4</v>
      </c>
      <c r="AJ23" s="70"/>
      <c r="AK23" s="30">
        <v>0.01</v>
      </c>
      <c r="AL23" s="70">
        <v>5</v>
      </c>
      <c r="AM23" s="70"/>
      <c r="AN23" s="70">
        <v>0</v>
      </c>
      <c r="AO23" s="70">
        <v>0</v>
      </c>
      <c r="AP23" s="70"/>
      <c r="AQ23" s="70">
        <v>0</v>
      </c>
      <c r="AR23" s="70"/>
      <c r="AS23" s="70">
        <v>0</v>
      </c>
      <c r="AT23" s="70"/>
      <c r="AU23" s="70">
        <v>0</v>
      </c>
      <c r="AV23" s="197"/>
      <c r="AW23" s="70" t="s">
        <v>1184</v>
      </c>
      <c r="AX23" s="864"/>
      <c r="AY23" s="864"/>
      <c r="AZ23" s="864"/>
      <c r="BA23" s="864"/>
      <c r="BB23" s="864"/>
      <c r="BC23" s="864"/>
      <c r="BD23" s="864"/>
      <c r="BE23" s="864"/>
      <c r="BF23" s="864"/>
      <c r="BG23" s="864"/>
      <c r="BH23" s="864"/>
      <c r="BI23" s="864"/>
      <c r="BJ23" s="864"/>
      <c r="BK23" s="864"/>
      <c r="BL23" s="864"/>
      <c r="BM23" s="864"/>
      <c r="BN23" s="864"/>
      <c r="BO23" s="864"/>
      <c r="BP23" s="864"/>
      <c r="BQ23" s="864"/>
      <c r="BR23" s="864"/>
      <c r="BS23" s="864"/>
      <c r="BT23" s="864"/>
      <c r="BU23" s="864"/>
      <c r="BV23" s="864"/>
      <c r="BW23" s="864"/>
      <c r="BX23" s="864"/>
      <c r="BY23" s="864"/>
      <c r="BZ23" s="864"/>
      <c r="CA23" s="864"/>
      <c r="CB23" s="864"/>
      <c r="CC23" s="864"/>
      <c r="CD23" s="864"/>
      <c r="CE23" s="864"/>
      <c r="CF23" s="864"/>
      <c r="CG23" s="864"/>
      <c r="CH23" s="864"/>
      <c r="CI23" s="864"/>
      <c r="CJ23" s="864"/>
      <c r="CK23" s="864"/>
      <c r="CL23" s="864"/>
      <c r="CM23" s="864"/>
      <c r="CN23" s="864"/>
      <c r="CO23" s="864"/>
      <c r="CP23" s="864"/>
      <c r="CQ23" s="864"/>
      <c r="CR23" s="864"/>
      <c r="CS23" s="864"/>
      <c r="CT23" s="864"/>
      <c r="CU23" s="864"/>
      <c r="CV23" s="864"/>
      <c r="CW23" s="864"/>
      <c r="CX23" s="864"/>
      <c r="CY23" s="864"/>
      <c r="CZ23" s="864"/>
      <c r="DA23" s="864"/>
      <c r="DB23" s="864"/>
      <c r="DC23" s="711"/>
      <c r="DD23" s="32"/>
      <c r="DE23" s="32"/>
      <c r="DF23" s="32"/>
      <c r="DG23" s="70"/>
      <c r="DH23" s="32"/>
      <c r="DI23" s="32"/>
      <c r="DJ23" s="32"/>
      <c r="DK23" s="32"/>
      <c r="DL23" s="32"/>
      <c r="DM23" s="32"/>
      <c r="DN23" s="32"/>
    </row>
    <row r="24" spans="1:118" s="33" customFormat="1" ht="202.5">
      <c r="A24" s="26">
        <v>63</v>
      </c>
      <c r="B24" s="26" t="s">
        <v>1173</v>
      </c>
      <c r="C24" s="27" t="s">
        <v>1139</v>
      </c>
      <c r="D24" s="57">
        <v>1</v>
      </c>
      <c r="E24" s="29">
        <v>0.05</v>
      </c>
      <c r="F24" s="27" t="s">
        <v>1174</v>
      </c>
      <c r="G24" s="62">
        <v>6.1</v>
      </c>
      <c r="H24" s="29">
        <v>0.3</v>
      </c>
      <c r="I24" s="693" t="s">
        <v>1235</v>
      </c>
      <c r="J24" s="693" t="s">
        <v>1236</v>
      </c>
      <c r="K24" s="29">
        <v>0.2</v>
      </c>
      <c r="L24" s="70" t="s">
        <v>1237</v>
      </c>
      <c r="M24" s="70" t="s">
        <v>1237</v>
      </c>
      <c r="N24" s="862" t="s">
        <v>1238</v>
      </c>
      <c r="O24" s="198">
        <v>1</v>
      </c>
      <c r="P24" s="854" t="s">
        <v>1239</v>
      </c>
      <c r="Q24" s="194"/>
      <c r="R24" s="29">
        <v>0.6</v>
      </c>
      <c r="S24" s="29"/>
      <c r="T24" s="29"/>
      <c r="U24" s="70" t="s">
        <v>1240</v>
      </c>
      <c r="V24" s="70" t="s">
        <v>1240</v>
      </c>
      <c r="W24" s="27" t="s">
        <v>70</v>
      </c>
      <c r="X24" s="27" t="s">
        <v>71</v>
      </c>
      <c r="Y24" s="27">
        <v>0</v>
      </c>
      <c r="Z24" s="70" t="s">
        <v>1241</v>
      </c>
      <c r="AA24" s="29">
        <v>0.5</v>
      </c>
      <c r="AB24" s="30">
        <f>+((((E24*H24)*K24)*R24)*AA24)*100</f>
        <v>0.09</v>
      </c>
      <c r="AC24" s="70"/>
      <c r="AD24" s="70"/>
      <c r="AE24" s="30">
        <v>0.09</v>
      </c>
      <c r="AF24" s="70">
        <v>30</v>
      </c>
      <c r="AG24" s="70"/>
      <c r="AH24" s="30">
        <v>0.09</v>
      </c>
      <c r="AI24" s="70">
        <v>60</v>
      </c>
      <c r="AJ24" s="70"/>
      <c r="AK24" s="30">
        <v>0.09</v>
      </c>
      <c r="AL24" s="70">
        <v>100</v>
      </c>
      <c r="AM24" s="70"/>
      <c r="AN24" s="35">
        <v>8302000</v>
      </c>
      <c r="AO24" s="35">
        <v>1802000</v>
      </c>
      <c r="AP24" s="35"/>
      <c r="AQ24" s="35">
        <v>2000000</v>
      </c>
      <c r="AR24" s="35"/>
      <c r="AS24" s="35">
        <v>2500000</v>
      </c>
      <c r="AT24" s="35"/>
      <c r="AU24" s="35">
        <v>2000000</v>
      </c>
      <c r="AV24" s="70"/>
      <c r="AW24" s="70" t="s">
        <v>1184</v>
      </c>
      <c r="AX24" s="196"/>
      <c r="AY24" s="196"/>
      <c r="AZ24" s="196"/>
      <c r="BA24" s="196">
        <v>510</v>
      </c>
      <c r="BB24" s="196"/>
      <c r="BC24" s="196"/>
      <c r="BD24" s="196"/>
      <c r="BE24" s="196"/>
      <c r="BF24" s="196"/>
      <c r="BG24" s="196"/>
      <c r="BH24" s="196">
        <v>1802</v>
      </c>
      <c r="BI24" s="196"/>
      <c r="BJ24" s="196"/>
      <c r="BK24" s="196"/>
      <c r="BL24" s="196">
        <v>2312</v>
      </c>
      <c r="BM24" s="196"/>
      <c r="BN24" s="196"/>
      <c r="BO24" s="196"/>
      <c r="BP24" s="196">
        <v>542.40000000000009</v>
      </c>
      <c r="BQ24" s="196"/>
      <c r="BR24" s="196"/>
      <c r="BS24" s="196"/>
      <c r="BT24" s="196"/>
      <c r="BU24" s="196"/>
      <c r="BV24" s="196"/>
      <c r="BW24" s="196">
        <v>2000</v>
      </c>
      <c r="BX24" s="196"/>
      <c r="BY24" s="196"/>
      <c r="BZ24" s="196"/>
      <c r="CA24" s="196">
        <v>2542.4</v>
      </c>
      <c r="CB24" s="196"/>
      <c r="CC24" s="196"/>
      <c r="CD24" s="196"/>
      <c r="CE24" s="196">
        <v>577.71600000000012</v>
      </c>
      <c r="CF24" s="196"/>
      <c r="CG24" s="196"/>
      <c r="CH24" s="196"/>
      <c r="CI24" s="196"/>
      <c r="CJ24" s="196"/>
      <c r="CK24" s="196"/>
      <c r="CL24" s="196">
        <v>2500</v>
      </c>
      <c r="CM24" s="196"/>
      <c r="CN24" s="196"/>
      <c r="CO24" s="196"/>
      <c r="CP24" s="196">
        <v>3077.7160000000003</v>
      </c>
      <c r="CQ24" s="196"/>
      <c r="CR24" s="196">
        <v>616.21044000000006</v>
      </c>
      <c r="CS24" s="196"/>
      <c r="CT24" s="196"/>
      <c r="CU24" s="196"/>
      <c r="CV24" s="196"/>
      <c r="CW24" s="196"/>
      <c r="CX24" s="196">
        <v>2000</v>
      </c>
      <c r="CY24" s="196"/>
      <c r="CZ24" s="196"/>
      <c r="DA24" s="196"/>
      <c r="DB24" s="196">
        <v>2616.2104399999998</v>
      </c>
      <c r="DC24" s="32"/>
      <c r="DD24" s="32"/>
      <c r="DE24" s="32"/>
      <c r="DF24" s="32"/>
      <c r="DG24" s="70"/>
      <c r="DH24" s="32"/>
      <c r="DI24" s="32"/>
      <c r="DJ24" s="32"/>
      <c r="DK24" s="32"/>
      <c r="DL24" s="32"/>
      <c r="DM24" s="32"/>
      <c r="DN24" s="32"/>
    </row>
    <row r="25" spans="1:118" s="33" customFormat="1" ht="202.5">
      <c r="A25" s="26">
        <v>64</v>
      </c>
      <c r="B25" s="26" t="s">
        <v>1173</v>
      </c>
      <c r="C25" s="27" t="s">
        <v>1139</v>
      </c>
      <c r="D25" s="57">
        <v>1</v>
      </c>
      <c r="E25" s="29">
        <v>0.05</v>
      </c>
      <c r="F25" s="27" t="s">
        <v>1174</v>
      </c>
      <c r="G25" s="62">
        <v>6.1</v>
      </c>
      <c r="H25" s="29">
        <v>0.3</v>
      </c>
      <c r="I25" s="703"/>
      <c r="J25" s="703"/>
      <c r="K25" s="29">
        <v>0.2</v>
      </c>
      <c r="L25" s="70" t="s">
        <v>1237</v>
      </c>
      <c r="M25" s="70" t="s">
        <v>1237</v>
      </c>
      <c r="N25" s="864"/>
      <c r="O25" s="198">
        <v>1</v>
      </c>
      <c r="P25" s="856"/>
      <c r="Q25" s="194"/>
      <c r="R25" s="29">
        <v>0.6</v>
      </c>
      <c r="S25" s="29"/>
      <c r="T25" s="29"/>
      <c r="U25" s="70" t="s">
        <v>1242</v>
      </c>
      <c r="V25" s="70" t="s">
        <v>1242</v>
      </c>
      <c r="W25" s="27" t="s">
        <v>70</v>
      </c>
      <c r="X25" s="27" t="s">
        <v>71</v>
      </c>
      <c r="Y25" s="27">
        <v>0</v>
      </c>
      <c r="Z25" s="198" t="s">
        <v>1243</v>
      </c>
      <c r="AA25" s="29">
        <v>0.5</v>
      </c>
      <c r="AB25" s="30">
        <f>+((((E25*H25)*K25)*R25)*AA25)*100</f>
        <v>0.09</v>
      </c>
      <c r="AC25" s="70"/>
      <c r="AD25" s="198"/>
      <c r="AE25" s="30">
        <v>0.09</v>
      </c>
      <c r="AF25" s="70">
        <v>30</v>
      </c>
      <c r="AG25" s="198"/>
      <c r="AH25" s="30">
        <v>0.09</v>
      </c>
      <c r="AI25" s="70">
        <v>45</v>
      </c>
      <c r="AJ25" s="198"/>
      <c r="AK25" s="30">
        <v>0.09</v>
      </c>
      <c r="AL25" s="70">
        <v>60</v>
      </c>
      <c r="AM25" s="198"/>
      <c r="AN25" s="35">
        <v>0</v>
      </c>
      <c r="AO25" s="35">
        <v>0</v>
      </c>
      <c r="AP25" s="35"/>
      <c r="AQ25" s="35">
        <v>0</v>
      </c>
      <c r="AR25" s="35"/>
      <c r="AS25" s="35">
        <v>0</v>
      </c>
      <c r="AT25" s="35"/>
      <c r="AU25" s="35">
        <v>0</v>
      </c>
      <c r="AV25" s="198"/>
      <c r="AW25" s="198" t="s">
        <v>1184</v>
      </c>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c r="CF25" s="68"/>
      <c r="CG25" s="68"/>
      <c r="CH25" s="68"/>
      <c r="CI25" s="68"/>
      <c r="CJ25" s="68"/>
      <c r="CK25" s="68"/>
      <c r="CL25" s="68"/>
      <c r="CM25" s="68"/>
      <c r="CN25" s="68"/>
      <c r="CO25" s="68"/>
      <c r="CP25" s="68"/>
      <c r="CQ25" s="68"/>
      <c r="CR25" s="68"/>
      <c r="CS25" s="68"/>
      <c r="CT25" s="68"/>
      <c r="CU25" s="68"/>
      <c r="CV25" s="68"/>
      <c r="CW25" s="68"/>
      <c r="CX25" s="68"/>
      <c r="CY25" s="68"/>
      <c r="CZ25" s="68"/>
      <c r="DA25" s="68"/>
      <c r="DB25" s="68"/>
      <c r="DC25" s="32"/>
      <c r="DD25" s="32"/>
      <c r="DE25" s="32"/>
      <c r="DF25" s="32"/>
      <c r="DG25" s="198"/>
      <c r="DH25" s="32"/>
      <c r="DI25" s="32"/>
      <c r="DJ25" s="32"/>
      <c r="DK25" s="32"/>
      <c r="DL25" s="32"/>
      <c r="DM25" s="32"/>
      <c r="DN25" s="32"/>
    </row>
    <row r="26" spans="1:118" s="33" customFormat="1" ht="202.5">
      <c r="A26" s="26">
        <v>65</v>
      </c>
      <c r="B26" s="26" t="s">
        <v>1173</v>
      </c>
      <c r="C26" s="27" t="s">
        <v>1139</v>
      </c>
      <c r="D26" s="57">
        <v>1</v>
      </c>
      <c r="E26" s="29">
        <v>0.05</v>
      </c>
      <c r="F26" s="27" t="s">
        <v>1174</v>
      </c>
      <c r="G26" s="62">
        <v>6.1</v>
      </c>
      <c r="H26" s="29">
        <v>0.3</v>
      </c>
      <c r="I26" s="703"/>
      <c r="J26" s="703"/>
      <c r="K26" s="29">
        <v>0.2</v>
      </c>
      <c r="L26" s="70" t="s">
        <v>1237</v>
      </c>
      <c r="M26" s="70" t="s">
        <v>1237</v>
      </c>
      <c r="N26" s="70" t="s">
        <v>1244</v>
      </c>
      <c r="O26" s="198">
        <v>1</v>
      </c>
      <c r="P26" s="854" t="s">
        <v>1245</v>
      </c>
      <c r="Q26" s="194"/>
      <c r="R26" s="29">
        <v>0.1</v>
      </c>
      <c r="S26" s="29"/>
      <c r="T26" s="29"/>
      <c r="U26" s="70" t="s">
        <v>1246</v>
      </c>
      <c r="V26" s="70" t="s">
        <v>1246</v>
      </c>
      <c r="W26" s="27" t="s">
        <v>70</v>
      </c>
      <c r="X26" s="27" t="s">
        <v>71</v>
      </c>
      <c r="Y26" s="27">
        <v>0</v>
      </c>
      <c r="Z26" s="70" t="s">
        <v>1247</v>
      </c>
      <c r="AA26" s="29">
        <v>0.5</v>
      </c>
      <c r="AB26" s="30">
        <v>0.01</v>
      </c>
      <c r="AC26" s="70"/>
      <c r="AD26" s="70"/>
      <c r="AE26" s="30">
        <v>0.01</v>
      </c>
      <c r="AF26" s="70">
        <v>150</v>
      </c>
      <c r="AG26" s="70"/>
      <c r="AH26" s="30">
        <v>0.01</v>
      </c>
      <c r="AI26" s="70">
        <v>225</v>
      </c>
      <c r="AJ26" s="70"/>
      <c r="AK26" s="30">
        <v>0.01</v>
      </c>
      <c r="AL26" s="70">
        <v>300</v>
      </c>
      <c r="AM26" s="70"/>
      <c r="AN26" s="35">
        <v>300000</v>
      </c>
      <c r="AO26" s="35">
        <v>75000</v>
      </c>
      <c r="AP26" s="35"/>
      <c r="AQ26" s="35">
        <v>150000</v>
      </c>
      <c r="AR26" s="35"/>
      <c r="AS26" s="35">
        <v>225000</v>
      </c>
      <c r="AT26" s="35"/>
      <c r="AU26" s="35">
        <v>300000</v>
      </c>
      <c r="AV26" s="70"/>
      <c r="AW26" s="70" t="s">
        <v>1184</v>
      </c>
      <c r="AX26" s="68"/>
      <c r="AY26" s="68"/>
      <c r="AZ26" s="68"/>
      <c r="BA26" s="68">
        <v>75000</v>
      </c>
      <c r="BB26" s="68"/>
      <c r="BC26" s="68"/>
      <c r="BD26" s="68"/>
      <c r="BE26" s="68"/>
      <c r="BF26" s="68"/>
      <c r="BG26" s="68"/>
      <c r="BH26" s="68"/>
      <c r="BI26" s="68"/>
      <c r="BJ26" s="68"/>
      <c r="BK26" s="68"/>
      <c r="BL26" s="68">
        <v>75000</v>
      </c>
      <c r="BM26" s="68"/>
      <c r="BN26" s="68"/>
      <c r="BO26" s="68"/>
      <c r="BP26" s="68">
        <v>75000</v>
      </c>
      <c r="BQ26" s="68"/>
      <c r="BR26" s="68"/>
      <c r="BS26" s="68"/>
      <c r="BT26" s="68"/>
      <c r="BU26" s="68"/>
      <c r="BV26" s="68"/>
      <c r="BW26" s="68"/>
      <c r="BX26" s="68"/>
      <c r="BY26" s="68"/>
      <c r="BZ26" s="68"/>
      <c r="CA26" s="68">
        <v>75000</v>
      </c>
      <c r="CB26" s="68"/>
      <c r="CC26" s="68"/>
      <c r="CD26" s="68"/>
      <c r="CE26" s="68"/>
      <c r="CF26" s="68"/>
      <c r="CG26" s="68"/>
      <c r="CH26" s="68"/>
      <c r="CI26" s="68"/>
      <c r="CJ26" s="68"/>
      <c r="CK26" s="68"/>
      <c r="CL26" s="68"/>
      <c r="CM26" s="68"/>
      <c r="CN26" s="68"/>
      <c r="CO26" s="68"/>
      <c r="CP26" s="68">
        <v>75000</v>
      </c>
      <c r="CQ26" s="68"/>
      <c r="CR26" s="68"/>
      <c r="CS26" s="68"/>
      <c r="CT26" s="68"/>
      <c r="CU26" s="68"/>
      <c r="CV26" s="68"/>
      <c r="CW26" s="68"/>
      <c r="CX26" s="68"/>
      <c r="CY26" s="68"/>
      <c r="CZ26" s="68"/>
      <c r="DA26" s="68"/>
      <c r="DB26" s="68">
        <v>75000</v>
      </c>
      <c r="DC26" s="32"/>
      <c r="DD26" s="32"/>
      <c r="DE26" s="32"/>
      <c r="DF26" s="32"/>
      <c r="DG26" s="70"/>
      <c r="DH26" s="32"/>
      <c r="DI26" s="32"/>
      <c r="DJ26" s="32"/>
      <c r="DK26" s="32"/>
      <c r="DL26" s="32"/>
      <c r="DM26" s="32"/>
      <c r="DN26" s="32"/>
    </row>
    <row r="27" spans="1:118" s="33" customFormat="1" ht="225">
      <c r="A27" s="26">
        <v>66</v>
      </c>
      <c r="B27" s="26" t="s">
        <v>1173</v>
      </c>
      <c r="C27" s="27" t="s">
        <v>1139</v>
      </c>
      <c r="D27" s="57">
        <v>1</v>
      </c>
      <c r="E27" s="29">
        <v>0.05</v>
      </c>
      <c r="F27" s="27" t="s">
        <v>1174</v>
      </c>
      <c r="G27" s="62">
        <v>6.1</v>
      </c>
      <c r="H27" s="29">
        <v>0.3</v>
      </c>
      <c r="I27" s="703"/>
      <c r="J27" s="703"/>
      <c r="K27" s="29">
        <v>0.2</v>
      </c>
      <c r="L27" s="70" t="s">
        <v>1237</v>
      </c>
      <c r="M27" s="70" t="s">
        <v>1237</v>
      </c>
      <c r="N27" s="70" t="s">
        <v>1248</v>
      </c>
      <c r="O27" s="198">
        <v>1</v>
      </c>
      <c r="P27" s="856"/>
      <c r="Q27" s="194"/>
      <c r="R27" s="29">
        <v>0.1</v>
      </c>
      <c r="S27" s="29"/>
      <c r="T27" s="29"/>
      <c r="U27" s="70" t="s">
        <v>1249</v>
      </c>
      <c r="V27" s="70" t="s">
        <v>1249</v>
      </c>
      <c r="W27" s="27" t="s">
        <v>70</v>
      </c>
      <c r="X27" s="27" t="s">
        <v>71</v>
      </c>
      <c r="Y27" s="27">
        <v>0</v>
      </c>
      <c r="Z27" s="70" t="s">
        <v>1250</v>
      </c>
      <c r="AA27" s="29">
        <v>0.5</v>
      </c>
      <c r="AB27" s="30">
        <v>0.01</v>
      </c>
      <c r="AC27" s="70"/>
      <c r="AD27" s="70"/>
      <c r="AE27" s="30">
        <v>0.01</v>
      </c>
      <c r="AF27" s="70">
        <v>150</v>
      </c>
      <c r="AG27" s="70"/>
      <c r="AH27" s="30">
        <v>0.01</v>
      </c>
      <c r="AI27" s="70">
        <v>225</v>
      </c>
      <c r="AJ27" s="70"/>
      <c r="AK27" s="30">
        <v>0.01</v>
      </c>
      <c r="AL27" s="70">
        <v>300</v>
      </c>
      <c r="AM27" s="70"/>
      <c r="AN27" s="35">
        <v>300000</v>
      </c>
      <c r="AO27" s="35">
        <v>75000</v>
      </c>
      <c r="AP27" s="35"/>
      <c r="AQ27" s="35">
        <v>150000</v>
      </c>
      <c r="AR27" s="35"/>
      <c r="AS27" s="35">
        <v>225000</v>
      </c>
      <c r="AT27" s="35"/>
      <c r="AU27" s="35">
        <v>300000</v>
      </c>
      <c r="AV27" s="70"/>
      <c r="AW27" s="70" t="s">
        <v>1184</v>
      </c>
      <c r="AX27" s="68"/>
      <c r="AY27" s="68"/>
      <c r="AZ27" s="68"/>
      <c r="BA27" s="68">
        <v>75000</v>
      </c>
      <c r="BB27" s="68"/>
      <c r="BC27" s="68"/>
      <c r="BD27" s="68"/>
      <c r="BE27" s="68"/>
      <c r="BF27" s="68"/>
      <c r="BG27" s="68"/>
      <c r="BH27" s="68"/>
      <c r="BI27" s="68"/>
      <c r="BJ27" s="68"/>
      <c r="BK27" s="68"/>
      <c r="BL27" s="68">
        <v>75000</v>
      </c>
      <c r="BM27" s="68"/>
      <c r="BN27" s="68"/>
      <c r="BO27" s="68"/>
      <c r="BP27" s="68">
        <v>75000</v>
      </c>
      <c r="BQ27" s="68"/>
      <c r="BR27" s="68"/>
      <c r="BS27" s="68"/>
      <c r="BT27" s="68"/>
      <c r="BU27" s="68"/>
      <c r="BV27" s="68"/>
      <c r="BW27" s="68"/>
      <c r="BX27" s="68"/>
      <c r="BY27" s="68"/>
      <c r="BZ27" s="68"/>
      <c r="CA27" s="68">
        <v>75000</v>
      </c>
      <c r="CB27" s="68"/>
      <c r="CC27" s="68"/>
      <c r="CD27" s="68"/>
      <c r="CE27" s="68"/>
      <c r="CF27" s="68"/>
      <c r="CG27" s="68"/>
      <c r="CH27" s="68"/>
      <c r="CI27" s="68"/>
      <c r="CJ27" s="68"/>
      <c r="CK27" s="68"/>
      <c r="CL27" s="68"/>
      <c r="CM27" s="68"/>
      <c r="CN27" s="68"/>
      <c r="CO27" s="68"/>
      <c r="CP27" s="68">
        <v>75000</v>
      </c>
      <c r="CQ27" s="68"/>
      <c r="CR27" s="68"/>
      <c r="CS27" s="68"/>
      <c r="CT27" s="68"/>
      <c r="CU27" s="68"/>
      <c r="CV27" s="68"/>
      <c r="CW27" s="68"/>
      <c r="CX27" s="68"/>
      <c r="CY27" s="68"/>
      <c r="CZ27" s="68"/>
      <c r="DA27" s="68"/>
      <c r="DB27" s="68">
        <v>75000</v>
      </c>
      <c r="DC27" s="32"/>
      <c r="DD27" s="32"/>
      <c r="DE27" s="32"/>
      <c r="DF27" s="32"/>
      <c r="DG27" s="70"/>
      <c r="DH27" s="32"/>
      <c r="DI27" s="32"/>
      <c r="DJ27" s="32"/>
      <c r="DK27" s="32"/>
      <c r="DL27" s="32"/>
      <c r="DM27" s="32"/>
      <c r="DN27" s="32"/>
    </row>
    <row r="28" spans="1:118" s="33" customFormat="1" ht="409.5">
      <c r="A28" s="26">
        <v>67</v>
      </c>
      <c r="B28" s="26" t="s">
        <v>1173</v>
      </c>
      <c r="C28" s="27" t="s">
        <v>1139</v>
      </c>
      <c r="D28" s="57">
        <v>1</v>
      </c>
      <c r="E28" s="29">
        <v>0.05</v>
      </c>
      <c r="F28" s="27" t="s">
        <v>1174</v>
      </c>
      <c r="G28" s="62">
        <v>6.1</v>
      </c>
      <c r="H28" s="29">
        <v>0.3</v>
      </c>
      <c r="I28" s="703"/>
      <c r="J28" s="703"/>
      <c r="K28" s="29">
        <v>0.2</v>
      </c>
      <c r="L28" s="70" t="s">
        <v>1237</v>
      </c>
      <c r="M28" s="70" t="s">
        <v>1237</v>
      </c>
      <c r="N28" s="70" t="s">
        <v>1251</v>
      </c>
      <c r="O28" s="198">
        <v>1</v>
      </c>
      <c r="P28" s="814" t="s">
        <v>1252</v>
      </c>
      <c r="Q28" s="101"/>
      <c r="R28" s="29">
        <v>0.1</v>
      </c>
      <c r="S28" s="29"/>
      <c r="T28" s="29"/>
      <c r="U28" s="70" t="s">
        <v>1253</v>
      </c>
      <c r="V28" s="70" t="s">
        <v>1253</v>
      </c>
      <c r="W28" s="27" t="s">
        <v>70</v>
      </c>
      <c r="X28" s="27" t="s">
        <v>71</v>
      </c>
      <c r="Y28" s="27">
        <v>0</v>
      </c>
      <c r="Z28" s="70" t="s">
        <v>1254</v>
      </c>
      <c r="AA28" s="29">
        <v>0.14000000000000001</v>
      </c>
      <c r="AB28" s="30">
        <v>0.01</v>
      </c>
      <c r="AC28" s="70"/>
      <c r="AD28" s="70"/>
      <c r="AE28" s="30">
        <v>0.01</v>
      </c>
      <c r="AF28" s="70">
        <v>1</v>
      </c>
      <c r="AG28" s="70"/>
      <c r="AH28" s="30">
        <v>0.01</v>
      </c>
      <c r="AI28" s="70">
        <v>2</v>
      </c>
      <c r="AJ28" s="70"/>
      <c r="AK28" s="30">
        <v>0.01</v>
      </c>
      <c r="AL28" s="70">
        <v>2</v>
      </c>
      <c r="AM28" s="70"/>
      <c r="AN28" s="35">
        <v>0</v>
      </c>
      <c r="AO28" s="35">
        <v>0</v>
      </c>
      <c r="AP28" s="35"/>
      <c r="AQ28" s="35">
        <v>0</v>
      </c>
      <c r="AR28" s="35"/>
      <c r="AS28" s="35">
        <v>0</v>
      </c>
      <c r="AT28" s="35"/>
      <c r="AU28" s="35">
        <v>0</v>
      </c>
      <c r="AV28" s="70"/>
      <c r="AW28" s="70" t="s">
        <v>1184</v>
      </c>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c r="CM28" s="68"/>
      <c r="CN28" s="68"/>
      <c r="CO28" s="68"/>
      <c r="CP28" s="68"/>
      <c r="CQ28" s="68"/>
      <c r="CR28" s="68"/>
      <c r="CS28" s="68"/>
      <c r="CT28" s="68"/>
      <c r="CU28" s="68"/>
      <c r="CV28" s="68"/>
      <c r="CW28" s="68"/>
      <c r="CX28" s="68"/>
      <c r="CY28" s="68"/>
      <c r="CZ28" s="68"/>
      <c r="DA28" s="68"/>
      <c r="DB28" s="68"/>
      <c r="DC28" s="32"/>
      <c r="DD28" s="32"/>
      <c r="DE28" s="32"/>
      <c r="DF28" s="32"/>
      <c r="DG28" s="70"/>
      <c r="DH28" s="32"/>
      <c r="DI28" s="32"/>
      <c r="DJ28" s="32"/>
      <c r="DK28" s="32"/>
      <c r="DL28" s="32"/>
      <c r="DM28" s="32"/>
      <c r="DN28" s="32"/>
    </row>
    <row r="29" spans="1:118" s="33" customFormat="1" ht="409.5">
      <c r="A29" s="26">
        <v>68</v>
      </c>
      <c r="B29" s="26" t="s">
        <v>1173</v>
      </c>
      <c r="C29" s="27" t="s">
        <v>1139</v>
      </c>
      <c r="D29" s="57">
        <v>1</v>
      </c>
      <c r="E29" s="29">
        <v>0.05</v>
      </c>
      <c r="F29" s="27" t="s">
        <v>1174</v>
      </c>
      <c r="G29" s="62">
        <v>6.1</v>
      </c>
      <c r="H29" s="29">
        <v>0.3</v>
      </c>
      <c r="I29" s="703"/>
      <c r="J29" s="703"/>
      <c r="K29" s="29">
        <v>0.2</v>
      </c>
      <c r="L29" s="70" t="s">
        <v>1237</v>
      </c>
      <c r="M29" s="70" t="s">
        <v>1237</v>
      </c>
      <c r="N29" s="70" t="s">
        <v>1251</v>
      </c>
      <c r="O29" s="198">
        <v>1</v>
      </c>
      <c r="P29" s="815"/>
      <c r="Q29" s="101"/>
      <c r="R29" s="29">
        <v>0.1</v>
      </c>
      <c r="S29" s="29"/>
      <c r="T29" s="29"/>
      <c r="U29" s="70" t="s">
        <v>1255</v>
      </c>
      <c r="V29" s="70" t="s">
        <v>1255</v>
      </c>
      <c r="W29" s="27" t="s">
        <v>70</v>
      </c>
      <c r="X29" s="27" t="s">
        <v>71</v>
      </c>
      <c r="Y29" s="27">
        <v>0</v>
      </c>
      <c r="Z29" s="70" t="s">
        <v>1256</v>
      </c>
      <c r="AA29" s="29">
        <v>0.14000000000000001</v>
      </c>
      <c r="AB29" s="30">
        <v>0.01</v>
      </c>
      <c r="AC29" s="70"/>
      <c r="AD29" s="70"/>
      <c r="AE29" s="30">
        <v>0.01</v>
      </c>
      <c r="AF29" s="70">
        <v>2</v>
      </c>
      <c r="AG29" s="70"/>
      <c r="AH29" s="30">
        <v>0.01</v>
      </c>
      <c r="AI29" s="70">
        <v>3</v>
      </c>
      <c r="AJ29" s="70"/>
      <c r="AK29" s="30">
        <v>0.01</v>
      </c>
      <c r="AL29" s="70">
        <v>4</v>
      </c>
      <c r="AM29" s="70"/>
      <c r="AN29" s="35">
        <v>0</v>
      </c>
      <c r="AO29" s="35">
        <v>0</v>
      </c>
      <c r="AP29" s="35"/>
      <c r="AQ29" s="35">
        <v>0</v>
      </c>
      <c r="AR29" s="35"/>
      <c r="AS29" s="35">
        <v>0</v>
      </c>
      <c r="AT29" s="35"/>
      <c r="AU29" s="35">
        <v>0</v>
      </c>
      <c r="AV29" s="70"/>
      <c r="AW29" s="70" t="s">
        <v>1184</v>
      </c>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c r="CE29" s="68"/>
      <c r="CF29" s="68"/>
      <c r="CG29" s="68"/>
      <c r="CH29" s="68"/>
      <c r="CI29" s="68"/>
      <c r="CJ29" s="68"/>
      <c r="CK29" s="68"/>
      <c r="CL29" s="68"/>
      <c r="CM29" s="68"/>
      <c r="CN29" s="68"/>
      <c r="CO29" s="68"/>
      <c r="CP29" s="68"/>
      <c r="CQ29" s="68"/>
      <c r="CR29" s="68"/>
      <c r="CS29" s="68"/>
      <c r="CT29" s="68"/>
      <c r="CU29" s="68"/>
      <c r="CV29" s="68"/>
      <c r="CW29" s="68"/>
      <c r="CX29" s="68"/>
      <c r="CY29" s="68"/>
      <c r="CZ29" s="68"/>
      <c r="DA29" s="68"/>
      <c r="DB29" s="68"/>
      <c r="DC29" s="32"/>
      <c r="DD29" s="32"/>
      <c r="DE29" s="32"/>
      <c r="DF29" s="32"/>
      <c r="DG29" s="70"/>
      <c r="DH29" s="32"/>
      <c r="DI29" s="32"/>
      <c r="DJ29" s="32"/>
      <c r="DK29" s="32"/>
      <c r="DL29" s="32"/>
      <c r="DM29" s="32"/>
      <c r="DN29" s="32"/>
    </row>
    <row r="30" spans="1:118" s="33" customFormat="1" ht="409.5">
      <c r="A30" s="26">
        <v>69</v>
      </c>
      <c r="B30" s="26" t="s">
        <v>1173</v>
      </c>
      <c r="C30" s="27" t="s">
        <v>1139</v>
      </c>
      <c r="D30" s="57">
        <v>1</v>
      </c>
      <c r="E30" s="29">
        <v>0.05</v>
      </c>
      <c r="F30" s="27" t="s">
        <v>1174</v>
      </c>
      <c r="G30" s="62">
        <v>6.1</v>
      </c>
      <c r="H30" s="29">
        <v>0.3</v>
      </c>
      <c r="I30" s="703"/>
      <c r="J30" s="703"/>
      <c r="K30" s="29">
        <v>0.2</v>
      </c>
      <c r="L30" s="70" t="s">
        <v>1237</v>
      </c>
      <c r="M30" s="70" t="s">
        <v>1237</v>
      </c>
      <c r="N30" s="70" t="s">
        <v>1251</v>
      </c>
      <c r="O30" s="198">
        <v>1</v>
      </c>
      <c r="P30" s="815"/>
      <c r="Q30" s="101"/>
      <c r="R30" s="29">
        <v>0.1</v>
      </c>
      <c r="S30" s="29"/>
      <c r="T30" s="29"/>
      <c r="U30" s="70" t="s">
        <v>1257</v>
      </c>
      <c r="V30" s="70" t="s">
        <v>1257</v>
      </c>
      <c r="W30" s="27" t="s">
        <v>70</v>
      </c>
      <c r="X30" s="27" t="s">
        <v>71</v>
      </c>
      <c r="Y30" s="27">
        <v>0</v>
      </c>
      <c r="Z30" s="70" t="s">
        <v>1258</v>
      </c>
      <c r="AA30" s="29">
        <v>0.14000000000000001</v>
      </c>
      <c r="AB30" s="30">
        <v>0.01</v>
      </c>
      <c r="AC30" s="70"/>
      <c r="AD30" s="70"/>
      <c r="AE30" s="30">
        <v>0.01</v>
      </c>
      <c r="AF30" s="70">
        <v>10</v>
      </c>
      <c r="AG30" s="70"/>
      <c r="AH30" s="30">
        <v>0.01</v>
      </c>
      <c r="AI30" s="70">
        <v>15</v>
      </c>
      <c r="AJ30" s="70"/>
      <c r="AK30" s="30">
        <v>0.01</v>
      </c>
      <c r="AL30" s="70">
        <v>19</v>
      </c>
      <c r="AM30" s="70"/>
      <c r="AN30" s="35">
        <v>0</v>
      </c>
      <c r="AO30" s="35">
        <v>0</v>
      </c>
      <c r="AP30" s="35"/>
      <c r="AQ30" s="35">
        <v>0</v>
      </c>
      <c r="AR30" s="35"/>
      <c r="AS30" s="35">
        <v>0</v>
      </c>
      <c r="AT30" s="35"/>
      <c r="AU30" s="35">
        <v>0</v>
      </c>
      <c r="AV30" s="70"/>
      <c r="AW30" s="70" t="s">
        <v>1184</v>
      </c>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32"/>
      <c r="DD30" s="32"/>
      <c r="DE30" s="32"/>
      <c r="DF30" s="32"/>
      <c r="DG30" s="70"/>
      <c r="DH30" s="32"/>
      <c r="DI30" s="32"/>
      <c r="DJ30" s="32"/>
      <c r="DK30" s="32"/>
      <c r="DL30" s="32"/>
      <c r="DM30" s="32"/>
      <c r="DN30" s="32"/>
    </row>
    <row r="31" spans="1:118" s="33" customFormat="1" ht="409.5">
      <c r="A31" s="26">
        <v>70</v>
      </c>
      <c r="B31" s="26" t="s">
        <v>1173</v>
      </c>
      <c r="C31" s="27" t="s">
        <v>1139</v>
      </c>
      <c r="D31" s="57">
        <v>1</v>
      </c>
      <c r="E31" s="29">
        <v>0.05</v>
      </c>
      <c r="F31" s="27" t="s">
        <v>1174</v>
      </c>
      <c r="G31" s="62">
        <v>6.1</v>
      </c>
      <c r="H31" s="29">
        <v>0.3</v>
      </c>
      <c r="I31" s="703"/>
      <c r="J31" s="703"/>
      <c r="K31" s="29">
        <v>0.2</v>
      </c>
      <c r="L31" s="70" t="s">
        <v>1237</v>
      </c>
      <c r="M31" s="70" t="s">
        <v>1237</v>
      </c>
      <c r="N31" s="70" t="s">
        <v>1251</v>
      </c>
      <c r="O31" s="198">
        <v>1</v>
      </c>
      <c r="P31" s="815"/>
      <c r="Q31" s="101"/>
      <c r="R31" s="29">
        <v>0.1</v>
      </c>
      <c r="S31" s="29"/>
      <c r="T31" s="29"/>
      <c r="U31" s="70" t="s">
        <v>1259</v>
      </c>
      <c r="V31" s="70" t="s">
        <v>1259</v>
      </c>
      <c r="W31" s="27" t="s">
        <v>70</v>
      </c>
      <c r="X31" s="27" t="s">
        <v>71</v>
      </c>
      <c r="Y31" s="27">
        <v>0</v>
      </c>
      <c r="Z31" s="70" t="s">
        <v>1260</v>
      </c>
      <c r="AA31" s="29">
        <v>0.14000000000000001</v>
      </c>
      <c r="AB31" s="30">
        <v>0.01</v>
      </c>
      <c r="AC31" s="70"/>
      <c r="AD31" s="70"/>
      <c r="AE31" s="30">
        <v>0.01</v>
      </c>
      <c r="AF31" s="70">
        <v>2</v>
      </c>
      <c r="AG31" s="70"/>
      <c r="AH31" s="30">
        <v>0.01</v>
      </c>
      <c r="AI31" s="70">
        <v>3</v>
      </c>
      <c r="AJ31" s="70"/>
      <c r="AK31" s="30">
        <v>0.01</v>
      </c>
      <c r="AL31" s="70">
        <v>4</v>
      </c>
      <c r="AM31" s="70"/>
      <c r="AN31" s="35">
        <v>0</v>
      </c>
      <c r="AO31" s="35">
        <v>0</v>
      </c>
      <c r="AP31" s="35"/>
      <c r="AQ31" s="35">
        <v>0</v>
      </c>
      <c r="AR31" s="35"/>
      <c r="AS31" s="35">
        <v>0</v>
      </c>
      <c r="AT31" s="35"/>
      <c r="AU31" s="35">
        <v>0</v>
      </c>
      <c r="AV31" s="70"/>
      <c r="AW31" s="70" t="s">
        <v>1184</v>
      </c>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32"/>
      <c r="DD31" s="32"/>
      <c r="DE31" s="32"/>
      <c r="DF31" s="32"/>
      <c r="DG31" s="70"/>
      <c r="DH31" s="32"/>
      <c r="DI31" s="32"/>
      <c r="DJ31" s="32"/>
      <c r="DK31" s="32"/>
      <c r="DL31" s="32"/>
      <c r="DM31" s="32"/>
      <c r="DN31" s="32"/>
    </row>
    <row r="32" spans="1:118" s="33" customFormat="1" ht="409.5">
      <c r="A32" s="26">
        <v>71</v>
      </c>
      <c r="B32" s="26" t="s">
        <v>1173</v>
      </c>
      <c r="C32" s="27" t="s">
        <v>1139</v>
      </c>
      <c r="D32" s="57">
        <v>1</v>
      </c>
      <c r="E32" s="29">
        <v>0.05</v>
      </c>
      <c r="F32" s="27" t="s">
        <v>1174</v>
      </c>
      <c r="G32" s="62">
        <v>6.1</v>
      </c>
      <c r="H32" s="29">
        <v>0.3</v>
      </c>
      <c r="I32" s="703"/>
      <c r="J32" s="703"/>
      <c r="K32" s="29">
        <v>0.2</v>
      </c>
      <c r="L32" s="70" t="s">
        <v>1237</v>
      </c>
      <c r="M32" s="70" t="s">
        <v>1237</v>
      </c>
      <c r="N32" s="70" t="s">
        <v>1251</v>
      </c>
      <c r="O32" s="198">
        <v>1</v>
      </c>
      <c r="P32" s="815"/>
      <c r="Q32" s="101"/>
      <c r="R32" s="29">
        <v>0.1</v>
      </c>
      <c r="S32" s="29"/>
      <c r="T32" s="29"/>
      <c r="U32" s="70" t="s">
        <v>1261</v>
      </c>
      <c r="V32" s="70" t="s">
        <v>1261</v>
      </c>
      <c r="W32" s="27" t="s">
        <v>70</v>
      </c>
      <c r="X32" s="27" t="s">
        <v>71</v>
      </c>
      <c r="Y32" s="27">
        <v>0</v>
      </c>
      <c r="Z32" s="70" t="s">
        <v>1262</v>
      </c>
      <c r="AA32" s="29">
        <v>0.14000000000000001</v>
      </c>
      <c r="AB32" s="30">
        <v>0.01</v>
      </c>
      <c r="AC32" s="70"/>
      <c r="AD32" s="70"/>
      <c r="AE32" s="30">
        <v>0.01</v>
      </c>
      <c r="AF32" s="70">
        <v>1</v>
      </c>
      <c r="AG32" s="70"/>
      <c r="AH32" s="30">
        <v>0.01</v>
      </c>
      <c r="AI32" s="70">
        <v>1</v>
      </c>
      <c r="AJ32" s="70"/>
      <c r="AK32" s="30">
        <v>0.01</v>
      </c>
      <c r="AL32" s="70">
        <v>1</v>
      </c>
      <c r="AM32" s="70"/>
      <c r="AN32" s="35">
        <v>0</v>
      </c>
      <c r="AO32" s="35">
        <v>0</v>
      </c>
      <c r="AP32" s="35"/>
      <c r="AQ32" s="35">
        <v>0</v>
      </c>
      <c r="AR32" s="35"/>
      <c r="AS32" s="35">
        <v>0</v>
      </c>
      <c r="AT32" s="35"/>
      <c r="AU32" s="35">
        <v>0</v>
      </c>
      <c r="AV32" s="70"/>
      <c r="AW32" s="70" t="s">
        <v>1184</v>
      </c>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32"/>
      <c r="DD32" s="32"/>
      <c r="DE32" s="32"/>
      <c r="DF32" s="32"/>
      <c r="DG32" s="70"/>
      <c r="DH32" s="32"/>
      <c r="DI32" s="32"/>
      <c r="DJ32" s="32"/>
      <c r="DK32" s="32"/>
      <c r="DL32" s="32"/>
      <c r="DM32" s="32"/>
      <c r="DN32" s="32"/>
    </row>
    <row r="33" spans="1:118" s="33" customFormat="1" ht="409.5">
      <c r="A33" s="26">
        <v>72</v>
      </c>
      <c r="B33" s="26" t="s">
        <v>1173</v>
      </c>
      <c r="C33" s="27" t="s">
        <v>1139</v>
      </c>
      <c r="D33" s="57">
        <v>1</v>
      </c>
      <c r="E33" s="29">
        <v>0.05</v>
      </c>
      <c r="F33" s="27" t="s">
        <v>1174</v>
      </c>
      <c r="G33" s="62">
        <v>6.1</v>
      </c>
      <c r="H33" s="29">
        <v>0.3</v>
      </c>
      <c r="I33" s="703"/>
      <c r="J33" s="703"/>
      <c r="K33" s="29">
        <v>0.2</v>
      </c>
      <c r="L33" s="70" t="s">
        <v>1237</v>
      </c>
      <c r="M33" s="70" t="s">
        <v>1237</v>
      </c>
      <c r="N33" s="70" t="s">
        <v>1251</v>
      </c>
      <c r="O33" s="198">
        <v>1</v>
      </c>
      <c r="P33" s="815"/>
      <c r="Q33" s="101"/>
      <c r="R33" s="29">
        <v>0.1</v>
      </c>
      <c r="S33" s="29"/>
      <c r="T33" s="29"/>
      <c r="U33" s="70" t="s">
        <v>1263</v>
      </c>
      <c r="V33" s="70" t="s">
        <v>1263</v>
      </c>
      <c r="W33" s="27" t="s">
        <v>70</v>
      </c>
      <c r="X33" s="27" t="s">
        <v>71</v>
      </c>
      <c r="Y33" s="27">
        <v>0</v>
      </c>
      <c r="Z33" s="70" t="s">
        <v>1264</v>
      </c>
      <c r="AA33" s="29">
        <v>0.14000000000000001</v>
      </c>
      <c r="AB33" s="30">
        <v>0.01</v>
      </c>
      <c r="AC33" s="70"/>
      <c r="AD33" s="70"/>
      <c r="AE33" s="30">
        <v>0.01</v>
      </c>
      <c r="AF33" s="70">
        <v>0</v>
      </c>
      <c r="AG33" s="70"/>
      <c r="AH33" s="30">
        <v>0.01</v>
      </c>
      <c r="AI33" s="70">
        <v>0</v>
      </c>
      <c r="AJ33" s="70"/>
      <c r="AK33" s="30">
        <v>0.01</v>
      </c>
      <c r="AL33" s="70">
        <v>120</v>
      </c>
      <c r="AM33" s="70"/>
      <c r="AN33" s="35">
        <v>0</v>
      </c>
      <c r="AO33" s="35">
        <v>0</v>
      </c>
      <c r="AP33" s="35"/>
      <c r="AQ33" s="35">
        <v>0</v>
      </c>
      <c r="AR33" s="35"/>
      <c r="AS33" s="35">
        <v>0</v>
      </c>
      <c r="AT33" s="35"/>
      <c r="AU33" s="35">
        <v>0</v>
      </c>
      <c r="AV33" s="70"/>
      <c r="AW33" s="70" t="s">
        <v>1184</v>
      </c>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32"/>
      <c r="DD33" s="32"/>
      <c r="DE33" s="32"/>
      <c r="DF33" s="32"/>
      <c r="DG33" s="70"/>
      <c r="DH33" s="32"/>
      <c r="DI33" s="32"/>
      <c r="DJ33" s="32"/>
      <c r="DK33" s="32"/>
      <c r="DL33" s="32"/>
      <c r="DM33" s="32"/>
      <c r="DN33" s="32"/>
    </row>
    <row r="34" spans="1:118" s="33" customFormat="1" ht="409.5">
      <c r="A34" s="26">
        <v>73</v>
      </c>
      <c r="B34" s="26" t="s">
        <v>1173</v>
      </c>
      <c r="C34" s="27" t="s">
        <v>1139</v>
      </c>
      <c r="D34" s="57">
        <v>1</v>
      </c>
      <c r="E34" s="29">
        <v>0.05</v>
      </c>
      <c r="F34" s="27" t="s">
        <v>1174</v>
      </c>
      <c r="G34" s="62">
        <v>6.1</v>
      </c>
      <c r="H34" s="29">
        <v>0.3</v>
      </c>
      <c r="I34" s="703"/>
      <c r="J34" s="703"/>
      <c r="K34" s="29">
        <v>0.2</v>
      </c>
      <c r="L34" s="70" t="s">
        <v>1237</v>
      </c>
      <c r="M34" s="70" t="s">
        <v>1237</v>
      </c>
      <c r="N34" s="70" t="s">
        <v>1251</v>
      </c>
      <c r="O34" s="198">
        <v>1</v>
      </c>
      <c r="P34" s="816"/>
      <c r="Q34" s="101"/>
      <c r="R34" s="29">
        <v>0.1</v>
      </c>
      <c r="S34" s="29"/>
      <c r="T34" s="29"/>
      <c r="U34" s="70" t="s">
        <v>1265</v>
      </c>
      <c r="V34" s="70" t="s">
        <v>1265</v>
      </c>
      <c r="W34" s="27" t="s">
        <v>70</v>
      </c>
      <c r="X34" s="27" t="s">
        <v>71</v>
      </c>
      <c r="Y34" s="27">
        <v>0</v>
      </c>
      <c r="Z34" s="70" t="s">
        <v>1266</v>
      </c>
      <c r="AA34" s="29">
        <v>0.16</v>
      </c>
      <c r="AB34" s="30">
        <v>0.01</v>
      </c>
      <c r="AC34" s="70"/>
      <c r="AD34" s="70"/>
      <c r="AE34" s="30">
        <v>0.01</v>
      </c>
      <c r="AF34" s="70">
        <v>2</v>
      </c>
      <c r="AG34" s="70"/>
      <c r="AH34" s="30">
        <v>0.01</v>
      </c>
      <c r="AI34" s="70">
        <v>3</v>
      </c>
      <c r="AJ34" s="70"/>
      <c r="AK34" s="30">
        <v>0.01</v>
      </c>
      <c r="AL34" s="70">
        <v>4</v>
      </c>
      <c r="AM34" s="70"/>
      <c r="AN34" s="35">
        <v>0</v>
      </c>
      <c r="AO34" s="35">
        <v>0</v>
      </c>
      <c r="AP34" s="35"/>
      <c r="AQ34" s="35">
        <v>0</v>
      </c>
      <c r="AR34" s="35"/>
      <c r="AS34" s="35">
        <v>0</v>
      </c>
      <c r="AT34" s="35"/>
      <c r="AU34" s="35">
        <v>0</v>
      </c>
      <c r="AV34" s="70"/>
      <c r="AW34" s="70" t="s">
        <v>1184</v>
      </c>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32"/>
      <c r="DD34" s="32"/>
      <c r="DE34" s="32"/>
      <c r="DF34" s="32"/>
      <c r="DG34" s="70"/>
      <c r="DH34" s="32"/>
      <c r="DI34" s="32"/>
      <c r="DJ34" s="32"/>
      <c r="DK34" s="32"/>
      <c r="DL34" s="32"/>
      <c r="DM34" s="32"/>
      <c r="DN34" s="32"/>
    </row>
    <row r="35" spans="1:118" s="33" customFormat="1" ht="202.5">
      <c r="A35" s="26">
        <v>74</v>
      </c>
      <c r="B35" s="26" t="s">
        <v>1173</v>
      </c>
      <c r="C35" s="27" t="s">
        <v>1139</v>
      </c>
      <c r="D35" s="57">
        <v>1</v>
      </c>
      <c r="E35" s="29">
        <v>0.05</v>
      </c>
      <c r="F35" s="27" t="s">
        <v>1174</v>
      </c>
      <c r="G35" s="62">
        <v>6.1</v>
      </c>
      <c r="H35" s="29">
        <v>0.3</v>
      </c>
      <c r="I35" s="703"/>
      <c r="J35" s="703"/>
      <c r="K35" s="29">
        <v>0.2</v>
      </c>
      <c r="L35" s="70" t="s">
        <v>1237</v>
      </c>
      <c r="M35" s="70" t="s">
        <v>1237</v>
      </c>
      <c r="N35" s="70" t="s">
        <v>1267</v>
      </c>
      <c r="O35" s="198">
        <v>1</v>
      </c>
      <c r="P35" s="194" t="s">
        <v>1268</v>
      </c>
      <c r="Q35" s="194"/>
      <c r="R35" s="29">
        <v>0.1</v>
      </c>
      <c r="S35" s="29"/>
      <c r="T35" s="29"/>
      <c r="U35" s="70" t="s">
        <v>1269</v>
      </c>
      <c r="V35" s="70" t="s">
        <v>1269</v>
      </c>
      <c r="W35" s="27" t="s">
        <v>70</v>
      </c>
      <c r="X35" s="27" t="s">
        <v>71</v>
      </c>
      <c r="Y35" s="27">
        <v>0</v>
      </c>
      <c r="Z35" s="70" t="s">
        <v>1270</v>
      </c>
      <c r="AA35" s="29">
        <v>1</v>
      </c>
      <c r="AB35" s="30">
        <f>+((((E35*H35)*K35)*R35)*AA35)*100</f>
        <v>3.0000000000000002E-2</v>
      </c>
      <c r="AC35" s="70"/>
      <c r="AD35" s="70"/>
      <c r="AE35" s="30">
        <v>3.0000000000000002E-2</v>
      </c>
      <c r="AF35" s="70">
        <v>2</v>
      </c>
      <c r="AG35" s="70"/>
      <c r="AH35" s="30">
        <v>3.0000000000000002E-2</v>
      </c>
      <c r="AI35" s="70">
        <v>3</v>
      </c>
      <c r="AJ35" s="70"/>
      <c r="AK35" s="30">
        <v>3.0000000000000002E-2</v>
      </c>
      <c r="AL35" s="70">
        <v>4</v>
      </c>
      <c r="AM35" s="70"/>
      <c r="AN35" s="35">
        <v>0</v>
      </c>
      <c r="AO35" s="35">
        <v>0</v>
      </c>
      <c r="AP35" s="35"/>
      <c r="AQ35" s="35">
        <v>0</v>
      </c>
      <c r="AR35" s="35"/>
      <c r="AS35" s="35">
        <v>0</v>
      </c>
      <c r="AT35" s="35"/>
      <c r="AU35" s="35">
        <v>0</v>
      </c>
      <c r="AV35" s="70"/>
      <c r="AW35" s="70" t="s">
        <v>1184</v>
      </c>
      <c r="AX35" s="68"/>
      <c r="AY35" s="68"/>
      <c r="AZ35" s="68"/>
      <c r="BA35" s="68">
        <v>510</v>
      </c>
      <c r="BB35" s="68"/>
      <c r="BC35" s="68"/>
      <c r="BD35" s="68"/>
      <c r="BE35" s="68"/>
      <c r="BF35" s="68"/>
      <c r="BG35" s="68"/>
      <c r="BH35" s="68">
        <v>1802</v>
      </c>
      <c r="BI35" s="68"/>
      <c r="BJ35" s="68"/>
      <c r="BK35" s="68"/>
      <c r="BL35" s="68">
        <v>2312</v>
      </c>
      <c r="BM35" s="68"/>
      <c r="BN35" s="68"/>
      <c r="BO35" s="68"/>
      <c r="BP35" s="68">
        <v>542</v>
      </c>
      <c r="BQ35" s="68"/>
      <c r="BR35" s="68"/>
      <c r="BS35" s="68"/>
      <c r="BT35" s="68"/>
      <c r="BU35" s="68"/>
      <c r="BV35" s="68"/>
      <c r="BW35" s="68">
        <v>2000</v>
      </c>
      <c r="BX35" s="68"/>
      <c r="BY35" s="68"/>
      <c r="BZ35" s="68"/>
      <c r="CA35" s="68">
        <v>2542</v>
      </c>
      <c r="CB35" s="68"/>
      <c r="CC35" s="68"/>
      <c r="CD35" s="68"/>
      <c r="CE35" s="68">
        <v>578</v>
      </c>
      <c r="CF35" s="68"/>
      <c r="CG35" s="68"/>
      <c r="CH35" s="68"/>
      <c r="CI35" s="68"/>
      <c r="CJ35" s="68"/>
      <c r="CK35" s="68"/>
      <c r="CL35" s="68">
        <v>2500</v>
      </c>
      <c r="CM35" s="68"/>
      <c r="CN35" s="68"/>
      <c r="CO35" s="68"/>
      <c r="CP35" s="68">
        <v>3078</v>
      </c>
      <c r="CQ35" s="68"/>
      <c r="CR35" s="68">
        <v>616</v>
      </c>
      <c r="CS35" s="68"/>
      <c r="CT35" s="68"/>
      <c r="CU35" s="68"/>
      <c r="CV35" s="68"/>
      <c r="CW35" s="68"/>
      <c r="CX35" s="68">
        <v>2000</v>
      </c>
      <c r="CY35" s="68"/>
      <c r="CZ35" s="68"/>
      <c r="DA35" s="68"/>
      <c r="DB35" s="68">
        <v>2616</v>
      </c>
      <c r="DC35" s="32"/>
      <c r="DD35" s="32"/>
      <c r="DE35" s="32"/>
      <c r="DF35" s="32"/>
      <c r="DG35" s="70"/>
      <c r="DH35" s="32"/>
      <c r="DI35" s="32"/>
      <c r="DJ35" s="32"/>
      <c r="DK35" s="32"/>
      <c r="DL35" s="32"/>
      <c r="DM35" s="32"/>
      <c r="DN35" s="32"/>
    </row>
    <row r="36" spans="1:118" s="33" customFormat="1" ht="202.5">
      <c r="A36" s="26">
        <v>75</v>
      </c>
      <c r="B36" s="26" t="s">
        <v>1173</v>
      </c>
      <c r="C36" s="27" t="s">
        <v>1139</v>
      </c>
      <c r="D36" s="57">
        <v>1</v>
      </c>
      <c r="E36" s="29">
        <v>0.05</v>
      </c>
      <c r="F36" s="27" t="s">
        <v>1174</v>
      </c>
      <c r="G36" s="62">
        <v>6.1</v>
      </c>
      <c r="H36" s="29">
        <v>0.3</v>
      </c>
      <c r="I36" s="703"/>
      <c r="J36" s="703"/>
      <c r="K36" s="29">
        <v>0.2</v>
      </c>
      <c r="L36" s="70" t="s">
        <v>1237</v>
      </c>
      <c r="M36" s="70" t="s">
        <v>1237</v>
      </c>
      <c r="N36" s="70" t="s">
        <v>1271</v>
      </c>
      <c r="O36" s="198">
        <v>1</v>
      </c>
      <c r="P36" s="854" t="s">
        <v>1272</v>
      </c>
      <c r="Q36" s="194"/>
      <c r="R36" s="29">
        <v>0.1</v>
      </c>
      <c r="S36" s="29"/>
      <c r="T36" s="29"/>
      <c r="U36" s="70" t="s">
        <v>1273</v>
      </c>
      <c r="V36" s="70" t="s">
        <v>1273</v>
      </c>
      <c r="W36" s="27" t="s">
        <v>70</v>
      </c>
      <c r="X36" s="27" t="s">
        <v>71</v>
      </c>
      <c r="Y36" s="27">
        <v>0</v>
      </c>
      <c r="Z36" s="198" t="s">
        <v>1274</v>
      </c>
      <c r="AA36" s="29">
        <v>0.25</v>
      </c>
      <c r="AB36" s="30">
        <v>0.01</v>
      </c>
      <c r="AC36" s="70"/>
      <c r="AD36" s="70"/>
      <c r="AE36" s="30">
        <v>0.01</v>
      </c>
      <c r="AF36" s="70">
        <v>30</v>
      </c>
      <c r="AG36" s="70"/>
      <c r="AH36" s="30">
        <v>0.01</v>
      </c>
      <c r="AI36" s="70">
        <v>45</v>
      </c>
      <c r="AJ36" s="70"/>
      <c r="AK36" s="30">
        <v>0.01</v>
      </c>
      <c r="AL36" s="70">
        <v>60</v>
      </c>
      <c r="AM36" s="199"/>
      <c r="AN36" s="35">
        <v>411500</v>
      </c>
      <c r="AO36" s="35">
        <v>90000</v>
      </c>
      <c r="AP36" s="35"/>
      <c r="AQ36" s="35">
        <v>98000</v>
      </c>
      <c r="AR36" s="35"/>
      <c r="AS36" s="35">
        <v>107000</v>
      </c>
      <c r="AT36" s="35"/>
      <c r="AU36" s="35">
        <v>116500</v>
      </c>
      <c r="AV36" s="198"/>
      <c r="AW36" s="198" t="s">
        <v>1184</v>
      </c>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c r="CE36" s="68"/>
      <c r="CF36" s="68"/>
      <c r="CG36" s="68"/>
      <c r="CH36" s="68"/>
      <c r="CI36" s="68"/>
      <c r="CJ36" s="68"/>
      <c r="CK36" s="68"/>
      <c r="CL36" s="68"/>
      <c r="CM36" s="68"/>
      <c r="CN36" s="68"/>
      <c r="CO36" s="68"/>
      <c r="CP36" s="68"/>
      <c r="CQ36" s="68"/>
      <c r="CR36" s="68"/>
      <c r="CS36" s="68"/>
      <c r="CT36" s="68"/>
      <c r="CU36" s="68"/>
      <c r="CV36" s="68"/>
      <c r="CW36" s="68"/>
      <c r="CX36" s="68"/>
      <c r="CY36" s="68"/>
      <c r="CZ36" s="68"/>
      <c r="DA36" s="68"/>
      <c r="DB36" s="68"/>
      <c r="DC36" s="32"/>
      <c r="DD36" s="32"/>
      <c r="DE36" s="32"/>
      <c r="DF36" s="32"/>
      <c r="DG36" s="198"/>
      <c r="DH36" s="32"/>
      <c r="DI36" s="32"/>
      <c r="DJ36" s="32"/>
      <c r="DK36" s="32"/>
      <c r="DL36" s="32"/>
      <c r="DM36" s="32"/>
      <c r="DN36" s="32"/>
    </row>
    <row r="37" spans="1:118" s="33" customFormat="1" ht="202.5">
      <c r="A37" s="26">
        <v>76</v>
      </c>
      <c r="B37" s="26" t="s">
        <v>1173</v>
      </c>
      <c r="C37" s="27" t="s">
        <v>1139</v>
      </c>
      <c r="D37" s="57">
        <v>1</v>
      </c>
      <c r="E37" s="29">
        <v>0.05</v>
      </c>
      <c r="F37" s="27" t="s">
        <v>1174</v>
      </c>
      <c r="G37" s="62">
        <v>6.1</v>
      </c>
      <c r="H37" s="29">
        <v>0.3</v>
      </c>
      <c r="I37" s="703"/>
      <c r="J37" s="703"/>
      <c r="K37" s="29">
        <v>0.2</v>
      </c>
      <c r="L37" s="70" t="s">
        <v>1237</v>
      </c>
      <c r="M37" s="70" t="s">
        <v>1237</v>
      </c>
      <c r="N37" s="70" t="s">
        <v>1271</v>
      </c>
      <c r="O37" s="198">
        <v>1</v>
      </c>
      <c r="P37" s="855"/>
      <c r="Q37" s="194"/>
      <c r="R37" s="29">
        <v>0.1</v>
      </c>
      <c r="S37" s="29"/>
      <c r="T37" s="29"/>
      <c r="U37" s="70" t="s">
        <v>1275</v>
      </c>
      <c r="V37" s="70" t="s">
        <v>1275</v>
      </c>
      <c r="W37" s="27" t="s">
        <v>70</v>
      </c>
      <c r="X37" s="27" t="s">
        <v>71</v>
      </c>
      <c r="Y37" s="27">
        <v>0</v>
      </c>
      <c r="Z37" s="198" t="s">
        <v>1276</v>
      </c>
      <c r="AA37" s="29">
        <v>0.25</v>
      </c>
      <c r="AB37" s="30">
        <v>0.01</v>
      </c>
      <c r="AC37" s="70"/>
      <c r="AD37" s="70"/>
      <c r="AE37" s="30">
        <v>0.01</v>
      </c>
      <c r="AF37" s="70">
        <v>30</v>
      </c>
      <c r="AG37" s="70"/>
      <c r="AH37" s="30">
        <v>0.01</v>
      </c>
      <c r="AI37" s="70">
        <v>45</v>
      </c>
      <c r="AJ37" s="70"/>
      <c r="AK37" s="30">
        <v>0.01</v>
      </c>
      <c r="AL37" s="70">
        <v>60</v>
      </c>
      <c r="AM37" s="198"/>
      <c r="AN37" s="35">
        <v>411500</v>
      </c>
      <c r="AO37" s="35">
        <v>90000</v>
      </c>
      <c r="AP37" s="35"/>
      <c r="AQ37" s="35">
        <v>98000</v>
      </c>
      <c r="AR37" s="35"/>
      <c r="AS37" s="35">
        <v>107000</v>
      </c>
      <c r="AT37" s="35"/>
      <c r="AU37" s="35">
        <v>116500</v>
      </c>
      <c r="AV37" s="198"/>
      <c r="AW37" s="198" t="s">
        <v>1184</v>
      </c>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8"/>
      <c r="DA37" s="68"/>
      <c r="DB37" s="68"/>
      <c r="DC37" s="32"/>
      <c r="DD37" s="32"/>
      <c r="DE37" s="32"/>
      <c r="DF37" s="32"/>
      <c r="DG37" s="198"/>
      <c r="DH37" s="32"/>
      <c r="DI37" s="32"/>
      <c r="DJ37" s="32"/>
      <c r="DK37" s="32"/>
      <c r="DL37" s="32"/>
      <c r="DM37" s="32"/>
      <c r="DN37" s="32"/>
    </row>
    <row r="38" spans="1:118" s="33" customFormat="1" ht="202.5">
      <c r="A38" s="26">
        <v>77</v>
      </c>
      <c r="B38" s="26" t="s">
        <v>1173</v>
      </c>
      <c r="C38" s="27" t="s">
        <v>1139</v>
      </c>
      <c r="D38" s="57">
        <v>1</v>
      </c>
      <c r="E38" s="29">
        <v>0.05</v>
      </c>
      <c r="F38" s="27" t="s">
        <v>1174</v>
      </c>
      <c r="G38" s="62">
        <v>6.1</v>
      </c>
      <c r="H38" s="29">
        <v>0.3</v>
      </c>
      <c r="I38" s="703"/>
      <c r="J38" s="703"/>
      <c r="K38" s="29">
        <v>0.2</v>
      </c>
      <c r="L38" s="70" t="s">
        <v>1237</v>
      </c>
      <c r="M38" s="70" t="s">
        <v>1237</v>
      </c>
      <c r="N38" s="70" t="s">
        <v>1271</v>
      </c>
      <c r="O38" s="198">
        <v>1</v>
      </c>
      <c r="P38" s="855"/>
      <c r="Q38" s="194"/>
      <c r="R38" s="29">
        <v>0.1</v>
      </c>
      <c r="S38" s="29"/>
      <c r="T38" s="29"/>
      <c r="U38" s="70" t="s">
        <v>1277</v>
      </c>
      <c r="V38" s="70" t="s">
        <v>1277</v>
      </c>
      <c r="W38" s="27" t="s">
        <v>70</v>
      </c>
      <c r="X38" s="27" t="s">
        <v>71</v>
      </c>
      <c r="Y38" s="27"/>
      <c r="Z38" s="198" t="s">
        <v>1278</v>
      </c>
      <c r="AA38" s="29">
        <v>0.25</v>
      </c>
      <c r="AB38" s="30">
        <v>0.01</v>
      </c>
      <c r="AC38" s="70"/>
      <c r="AD38" s="70"/>
      <c r="AE38" s="30">
        <v>0.01</v>
      </c>
      <c r="AF38" s="70">
        <v>30</v>
      </c>
      <c r="AG38" s="70"/>
      <c r="AH38" s="30">
        <v>0.01</v>
      </c>
      <c r="AI38" s="70">
        <v>45</v>
      </c>
      <c r="AJ38" s="70"/>
      <c r="AK38" s="30">
        <v>0.01</v>
      </c>
      <c r="AL38" s="70">
        <v>60</v>
      </c>
      <c r="AM38" s="198"/>
      <c r="AN38" s="35">
        <v>411500</v>
      </c>
      <c r="AO38" s="35">
        <v>90000</v>
      </c>
      <c r="AP38" s="35"/>
      <c r="AQ38" s="35">
        <v>98000</v>
      </c>
      <c r="AR38" s="35"/>
      <c r="AS38" s="35">
        <v>107000</v>
      </c>
      <c r="AT38" s="35"/>
      <c r="AU38" s="35">
        <v>116500</v>
      </c>
      <c r="AV38" s="198"/>
      <c r="AW38" s="198" t="s">
        <v>1184</v>
      </c>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8"/>
      <c r="DA38" s="68"/>
      <c r="DB38" s="68"/>
      <c r="DC38" s="32"/>
      <c r="DD38" s="32"/>
      <c r="DE38" s="32"/>
      <c r="DF38" s="32"/>
      <c r="DG38" s="198"/>
      <c r="DH38" s="32"/>
      <c r="DI38" s="32"/>
      <c r="DJ38" s="32"/>
      <c r="DK38" s="32"/>
      <c r="DL38" s="32"/>
      <c r="DM38" s="32"/>
      <c r="DN38" s="32"/>
    </row>
    <row r="39" spans="1:118" s="200" customFormat="1" ht="203.25" thickBot="1">
      <c r="A39" s="26">
        <v>78</v>
      </c>
      <c r="B39" s="26" t="s">
        <v>1173</v>
      </c>
      <c r="C39" s="27" t="s">
        <v>1139</v>
      </c>
      <c r="D39" s="57">
        <v>1</v>
      </c>
      <c r="E39" s="29">
        <v>0.05</v>
      </c>
      <c r="F39" s="27" t="s">
        <v>1174</v>
      </c>
      <c r="G39" s="62">
        <v>6.1</v>
      </c>
      <c r="H39" s="29">
        <v>0.3</v>
      </c>
      <c r="I39" s="694"/>
      <c r="J39" s="694"/>
      <c r="K39" s="29">
        <v>0.2</v>
      </c>
      <c r="L39" s="70" t="s">
        <v>1237</v>
      </c>
      <c r="M39" s="70" t="s">
        <v>1237</v>
      </c>
      <c r="N39" s="70" t="s">
        <v>1271</v>
      </c>
      <c r="O39" s="198">
        <v>1</v>
      </c>
      <c r="P39" s="856"/>
      <c r="Q39" s="194"/>
      <c r="R39" s="29">
        <v>0.1</v>
      </c>
      <c r="S39" s="29"/>
      <c r="T39" s="29"/>
      <c r="U39" s="70" t="s">
        <v>1279</v>
      </c>
      <c r="V39" s="70" t="s">
        <v>1279</v>
      </c>
      <c r="W39" s="27" t="s">
        <v>70</v>
      </c>
      <c r="X39" s="27" t="s">
        <v>71</v>
      </c>
      <c r="Y39" s="27"/>
      <c r="Z39" s="198" t="s">
        <v>1280</v>
      </c>
      <c r="AA39" s="29">
        <v>0.25</v>
      </c>
      <c r="AB39" s="30">
        <v>0.01</v>
      </c>
      <c r="AC39" s="70"/>
      <c r="AD39" s="70"/>
      <c r="AE39" s="30">
        <v>0.01</v>
      </c>
      <c r="AF39" s="70">
        <v>30</v>
      </c>
      <c r="AG39" s="70"/>
      <c r="AH39" s="30">
        <v>0.01</v>
      </c>
      <c r="AI39" s="70">
        <v>45</v>
      </c>
      <c r="AJ39" s="70"/>
      <c r="AK39" s="30">
        <v>0.01</v>
      </c>
      <c r="AL39" s="70">
        <v>60</v>
      </c>
      <c r="AM39" s="198"/>
      <c r="AN39" s="35">
        <v>411500</v>
      </c>
      <c r="AO39" s="35">
        <v>90000</v>
      </c>
      <c r="AP39" s="35"/>
      <c r="AQ39" s="35">
        <v>98000</v>
      </c>
      <c r="AR39" s="35"/>
      <c r="AS39" s="35">
        <v>107000</v>
      </c>
      <c r="AT39" s="35"/>
      <c r="AU39" s="35">
        <v>116500</v>
      </c>
      <c r="AV39" s="198"/>
      <c r="AW39" s="198" t="s">
        <v>1184</v>
      </c>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c r="CV39" s="32"/>
      <c r="CW39" s="32"/>
      <c r="CX39" s="32"/>
      <c r="CY39" s="32"/>
      <c r="CZ39" s="32"/>
      <c r="DA39" s="32"/>
      <c r="DB39" s="32"/>
      <c r="DC39" s="32"/>
      <c r="DD39" s="32"/>
      <c r="DE39" s="32"/>
      <c r="DF39" s="32"/>
      <c r="DG39" s="198"/>
      <c r="DH39" s="32"/>
      <c r="DI39" s="32"/>
      <c r="DJ39" s="32"/>
      <c r="DK39" s="32"/>
      <c r="DL39" s="32"/>
      <c r="DM39" s="32"/>
      <c r="DN39" s="32"/>
    </row>
    <row r="40" spans="1:118" s="105" customFormat="1" ht="168.75">
      <c r="A40" s="26">
        <v>79</v>
      </c>
      <c r="B40" s="26" t="s">
        <v>1173</v>
      </c>
      <c r="C40" s="27" t="s">
        <v>1139</v>
      </c>
      <c r="D40" s="57">
        <v>1</v>
      </c>
      <c r="E40" s="29">
        <v>0.05</v>
      </c>
      <c r="F40" s="27" t="s">
        <v>1281</v>
      </c>
      <c r="G40" s="62">
        <v>6.2</v>
      </c>
      <c r="H40" s="29">
        <v>0.2</v>
      </c>
      <c r="I40" s="693" t="s">
        <v>1282</v>
      </c>
      <c r="J40" s="693" t="s">
        <v>1283</v>
      </c>
      <c r="K40" s="29">
        <v>0.1</v>
      </c>
      <c r="L40" s="70" t="s">
        <v>1284</v>
      </c>
      <c r="M40" s="70" t="s">
        <v>1284</v>
      </c>
      <c r="N40" s="70" t="s">
        <v>1285</v>
      </c>
      <c r="O40" s="70" t="s">
        <v>1286</v>
      </c>
      <c r="P40" s="854" t="s">
        <v>1287</v>
      </c>
      <c r="Q40" s="194"/>
      <c r="R40" s="29">
        <v>0.25</v>
      </c>
      <c r="S40" s="29"/>
      <c r="T40" s="29"/>
      <c r="U40" s="70" t="s">
        <v>1288</v>
      </c>
      <c r="V40" s="70" t="s">
        <v>1288</v>
      </c>
      <c r="W40" s="27" t="s">
        <v>70</v>
      </c>
      <c r="X40" s="27" t="s">
        <v>71</v>
      </c>
      <c r="Y40" s="27">
        <v>0</v>
      </c>
      <c r="Z40" s="201" t="s">
        <v>1289</v>
      </c>
      <c r="AA40" s="29">
        <v>0.5</v>
      </c>
      <c r="AB40" s="30">
        <v>0.01</v>
      </c>
      <c r="AC40" s="201"/>
      <c r="AD40" s="201"/>
      <c r="AE40" s="30">
        <v>0.01</v>
      </c>
      <c r="AF40" s="201">
        <v>1</v>
      </c>
      <c r="AG40" s="201"/>
      <c r="AH40" s="30">
        <v>0.01</v>
      </c>
      <c r="AI40" s="201">
        <v>1</v>
      </c>
      <c r="AJ40" s="201"/>
      <c r="AK40" s="30">
        <v>0.01</v>
      </c>
      <c r="AL40" s="201">
        <v>1</v>
      </c>
      <c r="AM40" s="201"/>
      <c r="AN40" s="35">
        <v>0</v>
      </c>
      <c r="AO40" s="35">
        <v>0</v>
      </c>
      <c r="AP40" s="35"/>
      <c r="AQ40" s="35">
        <v>0</v>
      </c>
      <c r="AR40" s="35"/>
      <c r="AS40" s="35">
        <v>0</v>
      </c>
      <c r="AT40" s="35"/>
      <c r="AU40" s="35">
        <v>0</v>
      </c>
      <c r="AV40" s="201"/>
      <c r="AW40" s="70" t="s">
        <v>1184</v>
      </c>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201"/>
      <c r="DH40" s="32"/>
      <c r="DI40" s="32"/>
      <c r="DJ40" s="32"/>
      <c r="DK40" s="32"/>
      <c r="DL40" s="32"/>
      <c r="DM40" s="32"/>
      <c r="DN40" s="32"/>
    </row>
    <row r="41" spans="1:118" s="105" customFormat="1" ht="168.75">
      <c r="A41" s="26">
        <v>80</v>
      </c>
      <c r="B41" s="26" t="s">
        <v>1173</v>
      </c>
      <c r="C41" s="27" t="s">
        <v>1139</v>
      </c>
      <c r="D41" s="57">
        <v>1</v>
      </c>
      <c r="E41" s="29">
        <v>0.05</v>
      </c>
      <c r="F41" s="27" t="s">
        <v>1281</v>
      </c>
      <c r="G41" s="62">
        <v>6.2</v>
      </c>
      <c r="H41" s="29">
        <v>0.2</v>
      </c>
      <c r="I41" s="703"/>
      <c r="J41" s="703"/>
      <c r="K41" s="29">
        <v>0.1</v>
      </c>
      <c r="L41" s="70" t="s">
        <v>1284</v>
      </c>
      <c r="M41" s="70" t="s">
        <v>1284</v>
      </c>
      <c r="N41" s="70" t="s">
        <v>1285</v>
      </c>
      <c r="O41" s="70" t="s">
        <v>1286</v>
      </c>
      <c r="P41" s="856"/>
      <c r="Q41" s="194"/>
      <c r="R41" s="29">
        <v>0.25</v>
      </c>
      <c r="S41" s="29"/>
      <c r="T41" s="29"/>
      <c r="U41" s="70" t="s">
        <v>1290</v>
      </c>
      <c r="V41" s="70" t="s">
        <v>1290</v>
      </c>
      <c r="W41" s="27" t="s">
        <v>251</v>
      </c>
      <c r="X41" s="27" t="s">
        <v>71</v>
      </c>
      <c r="Y41" s="27">
        <v>0</v>
      </c>
      <c r="Z41" s="201" t="s">
        <v>1291</v>
      </c>
      <c r="AA41" s="29">
        <v>0.5</v>
      </c>
      <c r="AB41" s="30">
        <v>0.01</v>
      </c>
      <c r="AC41" s="201"/>
      <c r="AD41" s="201"/>
      <c r="AE41" s="30">
        <v>0.01</v>
      </c>
      <c r="AF41" s="201">
        <v>1</v>
      </c>
      <c r="AG41" s="201"/>
      <c r="AH41" s="30">
        <v>0.01</v>
      </c>
      <c r="AI41" s="201">
        <v>1</v>
      </c>
      <c r="AJ41" s="201"/>
      <c r="AK41" s="30">
        <v>0.01</v>
      </c>
      <c r="AL41" s="201">
        <v>1</v>
      </c>
      <c r="AM41" s="201"/>
      <c r="AN41" s="35">
        <v>0</v>
      </c>
      <c r="AO41" s="35">
        <v>0</v>
      </c>
      <c r="AP41" s="35"/>
      <c r="AQ41" s="35">
        <v>0</v>
      </c>
      <c r="AR41" s="35"/>
      <c r="AS41" s="35">
        <v>0</v>
      </c>
      <c r="AT41" s="35"/>
      <c r="AU41" s="35">
        <v>0</v>
      </c>
      <c r="AV41" s="201"/>
      <c r="AW41" s="70" t="s">
        <v>1184</v>
      </c>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201"/>
      <c r="DH41" s="32"/>
      <c r="DI41" s="32"/>
      <c r="DJ41" s="32"/>
      <c r="DK41" s="32"/>
      <c r="DL41" s="32"/>
      <c r="DM41" s="32"/>
      <c r="DN41" s="32"/>
    </row>
    <row r="42" spans="1:118" s="105" customFormat="1" ht="168.75">
      <c r="A42" s="26">
        <v>81</v>
      </c>
      <c r="B42" s="26" t="s">
        <v>1173</v>
      </c>
      <c r="C42" s="27" t="s">
        <v>1139</v>
      </c>
      <c r="D42" s="57">
        <v>1</v>
      </c>
      <c r="E42" s="29">
        <v>0.05</v>
      </c>
      <c r="F42" s="27" t="s">
        <v>1281</v>
      </c>
      <c r="G42" s="62">
        <v>6.2</v>
      </c>
      <c r="H42" s="29">
        <v>0.2</v>
      </c>
      <c r="I42" s="703"/>
      <c r="J42" s="703"/>
      <c r="K42" s="29">
        <v>0.1</v>
      </c>
      <c r="L42" s="70" t="s">
        <v>1284</v>
      </c>
      <c r="M42" s="70" t="s">
        <v>1284</v>
      </c>
      <c r="N42" s="70" t="s">
        <v>1292</v>
      </c>
      <c r="O42" s="70" t="s">
        <v>1286</v>
      </c>
      <c r="P42" s="854" t="s">
        <v>1293</v>
      </c>
      <c r="Q42" s="194"/>
      <c r="R42" s="29">
        <v>0.25</v>
      </c>
      <c r="S42" s="29"/>
      <c r="T42" s="29"/>
      <c r="U42" s="70" t="s">
        <v>1294</v>
      </c>
      <c r="V42" s="70" t="s">
        <v>1294</v>
      </c>
      <c r="W42" s="27" t="s">
        <v>251</v>
      </c>
      <c r="X42" s="27" t="s">
        <v>71</v>
      </c>
      <c r="Y42" s="27">
        <v>0</v>
      </c>
      <c r="Z42" s="201" t="s">
        <v>1295</v>
      </c>
      <c r="AA42" s="29">
        <v>0.33</v>
      </c>
      <c r="AB42" s="30">
        <v>0.01</v>
      </c>
      <c r="AC42" s="70">
        <v>1</v>
      </c>
      <c r="AD42" s="201"/>
      <c r="AE42" s="30">
        <v>0.01</v>
      </c>
      <c r="AF42" s="201">
        <v>2</v>
      </c>
      <c r="AG42" s="201"/>
      <c r="AH42" s="30">
        <v>0.01</v>
      </c>
      <c r="AI42" s="201">
        <v>3</v>
      </c>
      <c r="AJ42" s="201"/>
      <c r="AK42" s="30">
        <v>0.01</v>
      </c>
      <c r="AL42" s="201">
        <v>4</v>
      </c>
      <c r="AM42" s="201"/>
      <c r="AN42" s="35">
        <v>0</v>
      </c>
      <c r="AO42" s="35">
        <v>0</v>
      </c>
      <c r="AP42" s="35"/>
      <c r="AQ42" s="35">
        <v>0</v>
      </c>
      <c r="AR42" s="35"/>
      <c r="AS42" s="35">
        <v>0</v>
      </c>
      <c r="AT42" s="35"/>
      <c r="AU42" s="35">
        <v>0</v>
      </c>
      <c r="AV42" s="201"/>
      <c r="AW42" s="70" t="s">
        <v>1184</v>
      </c>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201"/>
      <c r="DH42" s="32"/>
      <c r="DI42" s="32"/>
      <c r="DJ42" s="32"/>
      <c r="DK42" s="32"/>
      <c r="DL42" s="32"/>
      <c r="DM42" s="32"/>
      <c r="DN42" s="32"/>
    </row>
    <row r="43" spans="1:118" s="105" customFormat="1" ht="168.75">
      <c r="A43" s="26">
        <v>82</v>
      </c>
      <c r="B43" s="26" t="s">
        <v>1173</v>
      </c>
      <c r="C43" s="27" t="s">
        <v>1139</v>
      </c>
      <c r="D43" s="57">
        <v>1</v>
      </c>
      <c r="E43" s="29">
        <v>0.05</v>
      </c>
      <c r="F43" s="27" t="s">
        <v>1281</v>
      </c>
      <c r="G43" s="62">
        <v>6.2</v>
      </c>
      <c r="H43" s="29">
        <v>0.2</v>
      </c>
      <c r="I43" s="703"/>
      <c r="J43" s="703"/>
      <c r="K43" s="29">
        <v>0.1</v>
      </c>
      <c r="L43" s="70" t="s">
        <v>1284</v>
      </c>
      <c r="M43" s="70" t="s">
        <v>1284</v>
      </c>
      <c r="N43" s="70" t="s">
        <v>1292</v>
      </c>
      <c r="O43" s="70" t="s">
        <v>1286</v>
      </c>
      <c r="P43" s="855"/>
      <c r="Q43" s="194"/>
      <c r="R43" s="29">
        <v>0.25</v>
      </c>
      <c r="S43" s="29"/>
      <c r="T43" s="29"/>
      <c r="U43" s="70" t="s">
        <v>1296</v>
      </c>
      <c r="V43" s="70" t="s">
        <v>1296</v>
      </c>
      <c r="W43" s="27" t="s">
        <v>70</v>
      </c>
      <c r="X43" s="27" t="s">
        <v>71</v>
      </c>
      <c r="Y43" s="27">
        <v>0</v>
      </c>
      <c r="Z43" s="201" t="s">
        <v>1297</v>
      </c>
      <c r="AA43" s="29">
        <v>0.34</v>
      </c>
      <c r="AB43" s="30">
        <v>0.01</v>
      </c>
      <c r="AC43" s="70">
        <v>1</v>
      </c>
      <c r="AD43" s="201"/>
      <c r="AE43" s="30">
        <v>0.01</v>
      </c>
      <c r="AF43" s="201">
        <v>2</v>
      </c>
      <c r="AG43" s="201"/>
      <c r="AH43" s="30">
        <v>0.01</v>
      </c>
      <c r="AI43" s="201">
        <v>3</v>
      </c>
      <c r="AJ43" s="201"/>
      <c r="AK43" s="30">
        <v>0.01</v>
      </c>
      <c r="AL43" s="201">
        <v>4</v>
      </c>
      <c r="AM43" s="201"/>
      <c r="AN43" s="35">
        <v>0</v>
      </c>
      <c r="AO43" s="35">
        <v>0</v>
      </c>
      <c r="AP43" s="35"/>
      <c r="AQ43" s="35">
        <v>0</v>
      </c>
      <c r="AR43" s="35"/>
      <c r="AS43" s="35">
        <v>0</v>
      </c>
      <c r="AT43" s="35"/>
      <c r="AU43" s="35">
        <v>0</v>
      </c>
      <c r="AV43" s="201"/>
      <c r="AW43" s="70" t="s">
        <v>1184</v>
      </c>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70" t="s">
        <v>1298</v>
      </c>
      <c r="DH43" s="27" t="s">
        <v>1299</v>
      </c>
      <c r="DI43" s="27" t="s">
        <v>1300</v>
      </c>
      <c r="DJ43" s="202">
        <v>41274</v>
      </c>
      <c r="DK43" s="32"/>
      <c r="DL43" s="32"/>
      <c r="DM43" s="32"/>
      <c r="DN43" s="32"/>
    </row>
    <row r="44" spans="1:118" s="105" customFormat="1" ht="168.75">
      <c r="A44" s="26">
        <v>83</v>
      </c>
      <c r="B44" s="26" t="s">
        <v>1173</v>
      </c>
      <c r="C44" s="27" t="s">
        <v>1139</v>
      </c>
      <c r="D44" s="57">
        <v>1</v>
      </c>
      <c r="E44" s="29">
        <v>0.05</v>
      </c>
      <c r="F44" s="27" t="s">
        <v>1281</v>
      </c>
      <c r="G44" s="62">
        <v>6.2</v>
      </c>
      <c r="H44" s="29">
        <v>0.2</v>
      </c>
      <c r="I44" s="703"/>
      <c r="J44" s="703"/>
      <c r="K44" s="29">
        <v>0.1</v>
      </c>
      <c r="L44" s="70" t="s">
        <v>1284</v>
      </c>
      <c r="M44" s="70" t="s">
        <v>1284</v>
      </c>
      <c r="N44" s="70" t="s">
        <v>1292</v>
      </c>
      <c r="O44" s="70" t="s">
        <v>1286</v>
      </c>
      <c r="P44" s="856"/>
      <c r="Q44" s="194"/>
      <c r="R44" s="29">
        <v>0.25</v>
      </c>
      <c r="S44" s="29"/>
      <c r="T44" s="29"/>
      <c r="U44" s="70" t="s">
        <v>1301</v>
      </c>
      <c r="V44" s="70" t="s">
        <v>1301</v>
      </c>
      <c r="W44" s="27" t="s">
        <v>70</v>
      </c>
      <c r="X44" s="27" t="s">
        <v>71</v>
      </c>
      <c r="Y44" s="27">
        <v>0</v>
      </c>
      <c r="Z44" s="201" t="s">
        <v>1302</v>
      </c>
      <c r="AA44" s="29">
        <v>0.33</v>
      </c>
      <c r="AB44" s="30">
        <v>0.01</v>
      </c>
      <c r="AC44" s="70">
        <v>1</v>
      </c>
      <c r="AD44" s="201"/>
      <c r="AE44" s="30">
        <v>0.01</v>
      </c>
      <c r="AF44" s="201">
        <v>2</v>
      </c>
      <c r="AG44" s="201"/>
      <c r="AH44" s="30">
        <v>0.01</v>
      </c>
      <c r="AI44" s="201">
        <v>3</v>
      </c>
      <c r="AJ44" s="201"/>
      <c r="AK44" s="30">
        <v>0.01</v>
      </c>
      <c r="AL44" s="201">
        <v>4</v>
      </c>
      <c r="AM44" s="201"/>
      <c r="AN44" s="35">
        <v>0</v>
      </c>
      <c r="AO44" s="35">
        <v>0</v>
      </c>
      <c r="AP44" s="35"/>
      <c r="AQ44" s="35">
        <v>0</v>
      </c>
      <c r="AR44" s="35"/>
      <c r="AS44" s="35">
        <v>0</v>
      </c>
      <c r="AT44" s="35"/>
      <c r="AU44" s="35">
        <v>0</v>
      </c>
      <c r="AV44" s="201"/>
      <c r="AW44" s="70" t="s">
        <v>1184</v>
      </c>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70" t="s">
        <v>1303</v>
      </c>
      <c r="DH44" s="27" t="s">
        <v>1299</v>
      </c>
      <c r="DI44" s="27" t="s">
        <v>1300</v>
      </c>
      <c r="DJ44" s="202">
        <v>41274</v>
      </c>
      <c r="DK44" s="32"/>
      <c r="DL44" s="32"/>
      <c r="DM44" s="32"/>
      <c r="DN44" s="32"/>
    </row>
    <row r="45" spans="1:118" s="105" customFormat="1" ht="191.25">
      <c r="A45" s="26">
        <v>84</v>
      </c>
      <c r="B45" s="26" t="s">
        <v>1173</v>
      </c>
      <c r="C45" s="27" t="s">
        <v>1139</v>
      </c>
      <c r="D45" s="57">
        <v>1</v>
      </c>
      <c r="E45" s="29">
        <v>0.05</v>
      </c>
      <c r="F45" s="27" t="s">
        <v>1281</v>
      </c>
      <c r="G45" s="62">
        <v>6.2</v>
      </c>
      <c r="H45" s="29">
        <v>0.2</v>
      </c>
      <c r="I45" s="703"/>
      <c r="J45" s="703"/>
      <c r="K45" s="29">
        <v>0.1</v>
      </c>
      <c r="L45" s="201" t="s">
        <v>1304</v>
      </c>
      <c r="M45" s="201" t="s">
        <v>1304</v>
      </c>
      <c r="N45" s="201" t="s">
        <v>1305</v>
      </c>
      <c r="O45" s="201" t="s">
        <v>1286</v>
      </c>
      <c r="P45" s="854" t="s">
        <v>1306</v>
      </c>
      <c r="Q45" s="194"/>
      <c r="R45" s="29">
        <v>0.25</v>
      </c>
      <c r="S45" s="29"/>
      <c r="T45" s="29"/>
      <c r="U45" s="201" t="s">
        <v>1307</v>
      </c>
      <c r="V45" s="201" t="s">
        <v>1307</v>
      </c>
      <c r="W45" s="27" t="s">
        <v>251</v>
      </c>
      <c r="X45" s="27" t="s">
        <v>71</v>
      </c>
      <c r="Y45" s="27">
        <v>0</v>
      </c>
      <c r="Z45" s="201" t="s">
        <v>1308</v>
      </c>
      <c r="AA45" s="29">
        <v>0.5</v>
      </c>
      <c r="AB45" s="30">
        <v>0.01</v>
      </c>
      <c r="AC45" s="70">
        <v>1</v>
      </c>
      <c r="AD45" s="201"/>
      <c r="AE45" s="30">
        <v>0.01</v>
      </c>
      <c r="AF45" s="201">
        <v>1</v>
      </c>
      <c r="AG45" s="201"/>
      <c r="AH45" s="30">
        <v>0.01</v>
      </c>
      <c r="AI45" s="201">
        <v>1</v>
      </c>
      <c r="AJ45" s="201"/>
      <c r="AK45" s="30">
        <v>0.01</v>
      </c>
      <c r="AL45" s="201">
        <v>1</v>
      </c>
      <c r="AM45" s="201"/>
      <c r="AN45" s="35">
        <v>0</v>
      </c>
      <c r="AO45" s="35">
        <v>0</v>
      </c>
      <c r="AP45" s="35"/>
      <c r="AQ45" s="35">
        <v>0</v>
      </c>
      <c r="AR45" s="35"/>
      <c r="AS45" s="35">
        <v>0</v>
      </c>
      <c r="AT45" s="35"/>
      <c r="AU45" s="35">
        <v>0</v>
      </c>
      <c r="AV45" s="201">
        <v>100</v>
      </c>
      <c r="AW45" s="70" t="s">
        <v>1184</v>
      </c>
      <c r="AX45" s="32">
        <v>0</v>
      </c>
      <c r="AY45" s="32">
        <v>0</v>
      </c>
      <c r="AZ45" s="32">
        <v>0</v>
      </c>
      <c r="BA45" s="32">
        <v>0</v>
      </c>
      <c r="BB45" s="32">
        <v>100</v>
      </c>
      <c r="BC45" s="32">
        <v>0</v>
      </c>
      <c r="BD45" s="32">
        <v>0</v>
      </c>
      <c r="BE45" s="32">
        <v>0</v>
      </c>
      <c r="BF45" s="32">
        <v>0</v>
      </c>
      <c r="BG45" s="32">
        <v>0</v>
      </c>
      <c r="BH45" s="32">
        <v>0</v>
      </c>
      <c r="BI45" s="32">
        <v>0</v>
      </c>
      <c r="BJ45" s="32">
        <v>0</v>
      </c>
      <c r="BK45" s="32">
        <v>0</v>
      </c>
      <c r="BL45" s="32">
        <v>100</v>
      </c>
      <c r="BM45" s="32">
        <v>0</v>
      </c>
      <c r="BN45" s="32">
        <v>0</v>
      </c>
      <c r="BO45" s="32">
        <v>0</v>
      </c>
      <c r="BP45" s="32">
        <v>0</v>
      </c>
      <c r="BQ45" s="32">
        <v>100</v>
      </c>
      <c r="BR45" s="32">
        <v>0</v>
      </c>
      <c r="BS45" s="32">
        <v>0</v>
      </c>
      <c r="BT45" s="32">
        <v>0</v>
      </c>
      <c r="BU45" s="32">
        <v>0</v>
      </c>
      <c r="BV45" s="32">
        <v>0</v>
      </c>
      <c r="BW45" s="32">
        <v>0</v>
      </c>
      <c r="BX45" s="32">
        <v>0</v>
      </c>
      <c r="BY45" s="32">
        <v>0</v>
      </c>
      <c r="BZ45" s="32">
        <v>0</v>
      </c>
      <c r="CA45" s="32">
        <v>100</v>
      </c>
      <c r="CB45" s="32">
        <v>0</v>
      </c>
      <c r="CC45" s="32">
        <v>0</v>
      </c>
      <c r="CD45" s="32">
        <v>0</v>
      </c>
      <c r="CE45" s="32">
        <v>0</v>
      </c>
      <c r="CF45" s="32">
        <v>100</v>
      </c>
      <c r="CG45" s="32">
        <v>0</v>
      </c>
      <c r="CH45" s="32">
        <v>0</v>
      </c>
      <c r="CI45" s="32">
        <v>0</v>
      </c>
      <c r="CJ45" s="32">
        <v>0</v>
      </c>
      <c r="CK45" s="32">
        <v>0</v>
      </c>
      <c r="CL45" s="32">
        <v>0</v>
      </c>
      <c r="CM45" s="32">
        <v>0</v>
      </c>
      <c r="CN45" s="32">
        <v>0</v>
      </c>
      <c r="CO45" s="32">
        <v>0</v>
      </c>
      <c r="CP45" s="32">
        <v>100</v>
      </c>
      <c r="CQ45" s="32">
        <v>0</v>
      </c>
      <c r="CR45" s="32">
        <v>0</v>
      </c>
      <c r="CS45" s="32">
        <v>100</v>
      </c>
      <c r="CT45" s="32">
        <v>0</v>
      </c>
      <c r="CU45" s="32">
        <v>0</v>
      </c>
      <c r="CV45" s="32">
        <v>0</v>
      </c>
      <c r="CW45" s="32">
        <v>0</v>
      </c>
      <c r="CX45" s="32">
        <v>0</v>
      </c>
      <c r="CY45" s="32">
        <v>0</v>
      </c>
      <c r="CZ45" s="32">
        <v>0</v>
      </c>
      <c r="DA45" s="32">
        <v>0</v>
      </c>
      <c r="DB45" s="32">
        <v>100</v>
      </c>
      <c r="DC45" s="32"/>
      <c r="DD45" s="32"/>
      <c r="DE45" s="32"/>
      <c r="DF45" s="32"/>
      <c r="DG45" s="70" t="s">
        <v>1309</v>
      </c>
      <c r="DH45" s="27" t="s">
        <v>1310</v>
      </c>
      <c r="DI45" s="27" t="s">
        <v>1300</v>
      </c>
      <c r="DJ45" s="202">
        <v>41264</v>
      </c>
      <c r="DK45" s="32"/>
      <c r="DL45" s="32"/>
      <c r="DM45" s="32"/>
      <c r="DN45" s="32"/>
    </row>
    <row r="46" spans="1:118" s="105" customFormat="1" ht="191.25">
      <c r="A46" s="26">
        <v>85</v>
      </c>
      <c r="B46" s="26" t="s">
        <v>1173</v>
      </c>
      <c r="C46" s="27" t="s">
        <v>1139</v>
      </c>
      <c r="D46" s="57">
        <v>1</v>
      </c>
      <c r="E46" s="29">
        <v>0.05</v>
      </c>
      <c r="F46" s="27" t="s">
        <v>1281</v>
      </c>
      <c r="G46" s="62">
        <v>6.2</v>
      </c>
      <c r="H46" s="29">
        <v>0.2</v>
      </c>
      <c r="I46" s="703"/>
      <c r="J46" s="703"/>
      <c r="K46" s="29">
        <v>0.1</v>
      </c>
      <c r="L46" s="201" t="s">
        <v>1304</v>
      </c>
      <c r="M46" s="201" t="s">
        <v>1304</v>
      </c>
      <c r="N46" s="201" t="s">
        <v>1305</v>
      </c>
      <c r="O46" s="860" t="s">
        <v>1286</v>
      </c>
      <c r="P46" s="856"/>
      <c r="Q46" s="194"/>
      <c r="R46" s="29">
        <v>0.25</v>
      </c>
      <c r="S46" s="29"/>
      <c r="T46" s="29"/>
      <c r="U46" s="201" t="s">
        <v>1311</v>
      </c>
      <c r="V46" s="201" t="s">
        <v>1311</v>
      </c>
      <c r="W46" s="27" t="s">
        <v>251</v>
      </c>
      <c r="X46" s="27" t="s">
        <v>71</v>
      </c>
      <c r="Y46" s="27">
        <v>0</v>
      </c>
      <c r="Z46" s="201" t="s">
        <v>1312</v>
      </c>
      <c r="AA46" s="29">
        <v>0.5</v>
      </c>
      <c r="AB46" s="30">
        <v>0.01</v>
      </c>
      <c r="AC46" s="70"/>
      <c r="AD46" s="201"/>
      <c r="AE46" s="30">
        <v>0.01</v>
      </c>
      <c r="AF46" s="201">
        <v>1</v>
      </c>
      <c r="AG46" s="201"/>
      <c r="AH46" s="30">
        <v>0.01</v>
      </c>
      <c r="AI46" s="201">
        <v>1</v>
      </c>
      <c r="AJ46" s="201"/>
      <c r="AK46" s="30">
        <v>0.01</v>
      </c>
      <c r="AL46" s="201">
        <v>1</v>
      </c>
      <c r="AM46" s="201"/>
      <c r="AN46" s="35">
        <v>0</v>
      </c>
      <c r="AO46" s="35">
        <v>0</v>
      </c>
      <c r="AP46" s="35"/>
      <c r="AQ46" s="35">
        <v>0</v>
      </c>
      <c r="AR46" s="35"/>
      <c r="AS46" s="35">
        <v>0</v>
      </c>
      <c r="AT46" s="35"/>
      <c r="AU46" s="35">
        <v>0</v>
      </c>
      <c r="AV46" s="201"/>
      <c r="AW46" s="70" t="s">
        <v>1184</v>
      </c>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70"/>
      <c r="DH46" s="36"/>
      <c r="DI46" s="36"/>
      <c r="DJ46" s="36"/>
      <c r="DK46" s="32"/>
      <c r="DL46" s="32"/>
      <c r="DM46" s="32"/>
      <c r="DN46" s="32"/>
    </row>
    <row r="47" spans="1:118" s="105" customFormat="1" ht="191.25">
      <c r="A47" s="26">
        <v>86</v>
      </c>
      <c r="B47" s="26" t="s">
        <v>1173</v>
      </c>
      <c r="C47" s="27" t="s">
        <v>1139</v>
      </c>
      <c r="D47" s="57">
        <v>1</v>
      </c>
      <c r="E47" s="29">
        <v>0.05</v>
      </c>
      <c r="F47" s="27" t="s">
        <v>1281</v>
      </c>
      <c r="G47" s="62">
        <v>6.2</v>
      </c>
      <c r="H47" s="29">
        <v>0.2</v>
      </c>
      <c r="I47" s="703"/>
      <c r="J47" s="703"/>
      <c r="K47" s="29">
        <v>0.1</v>
      </c>
      <c r="L47" s="201" t="s">
        <v>1313</v>
      </c>
      <c r="M47" s="201" t="s">
        <v>1313</v>
      </c>
      <c r="N47" s="201" t="s">
        <v>1305</v>
      </c>
      <c r="O47" s="860" t="s">
        <v>1286</v>
      </c>
      <c r="P47" s="854" t="s">
        <v>1314</v>
      </c>
      <c r="Q47" s="194"/>
      <c r="R47" s="29">
        <v>0.25</v>
      </c>
      <c r="S47" s="29"/>
      <c r="T47" s="29"/>
      <c r="U47" s="201" t="s">
        <v>1315</v>
      </c>
      <c r="V47" s="201" t="s">
        <v>1315</v>
      </c>
      <c r="W47" s="27" t="s">
        <v>251</v>
      </c>
      <c r="X47" s="27" t="s">
        <v>71</v>
      </c>
      <c r="Y47" s="27">
        <v>0</v>
      </c>
      <c r="Z47" s="201" t="s">
        <v>1316</v>
      </c>
      <c r="AA47" s="29">
        <v>0.14000000000000001</v>
      </c>
      <c r="AB47" s="30">
        <v>0.01</v>
      </c>
      <c r="AC47" s="70">
        <v>0</v>
      </c>
      <c r="AD47" s="201"/>
      <c r="AE47" s="30">
        <v>0.01</v>
      </c>
      <c r="AF47" s="201">
        <v>2</v>
      </c>
      <c r="AG47" s="201"/>
      <c r="AH47" s="30">
        <v>0.01</v>
      </c>
      <c r="AI47" s="201">
        <v>2</v>
      </c>
      <c r="AJ47" s="201"/>
      <c r="AK47" s="30">
        <v>0.01</v>
      </c>
      <c r="AL47" s="201">
        <v>2</v>
      </c>
      <c r="AM47" s="201"/>
      <c r="AN47" s="35">
        <v>0</v>
      </c>
      <c r="AO47" s="35">
        <v>0</v>
      </c>
      <c r="AP47" s="35"/>
      <c r="AQ47" s="35">
        <v>0</v>
      </c>
      <c r="AR47" s="35"/>
      <c r="AS47" s="35">
        <v>0</v>
      </c>
      <c r="AT47" s="35"/>
      <c r="AU47" s="35">
        <v>0</v>
      </c>
      <c r="AV47" s="201"/>
      <c r="AW47" s="70" t="s">
        <v>1184</v>
      </c>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70"/>
      <c r="DH47" s="36"/>
      <c r="DI47" s="36"/>
      <c r="DJ47" s="36"/>
      <c r="DK47" s="32"/>
      <c r="DL47" s="32"/>
      <c r="DM47" s="32"/>
      <c r="DN47" s="32"/>
    </row>
    <row r="48" spans="1:118" s="105" customFormat="1" ht="191.25">
      <c r="A48" s="26">
        <v>87</v>
      </c>
      <c r="B48" s="26" t="s">
        <v>1173</v>
      </c>
      <c r="C48" s="27" t="s">
        <v>1139</v>
      </c>
      <c r="D48" s="57">
        <v>1</v>
      </c>
      <c r="E48" s="29">
        <v>0.05</v>
      </c>
      <c r="F48" s="27" t="s">
        <v>1281</v>
      </c>
      <c r="G48" s="62">
        <v>6.2</v>
      </c>
      <c r="H48" s="29">
        <v>0.2</v>
      </c>
      <c r="I48" s="703"/>
      <c r="J48" s="703"/>
      <c r="K48" s="29">
        <v>0.1</v>
      </c>
      <c r="L48" s="201" t="s">
        <v>1313</v>
      </c>
      <c r="M48" s="201" t="s">
        <v>1313</v>
      </c>
      <c r="N48" s="201" t="s">
        <v>1305</v>
      </c>
      <c r="O48" s="201" t="s">
        <v>1286</v>
      </c>
      <c r="P48" s="855"/>
      <c r="Q48" s="194"/>
      <c r="R48" s="29">
        <v>0.25</v>
      </c>
      <c r="S48" s="29"/>
      <c r="T48" s="29"/>
      <c r="U48" s="201" t="s">
        <v>1317</v>
      </c>
      <c r="V48" s="201" t="s">
        <v>1317</v>
      </c>
      <c r="W48" s="27" t="s">
        <v>251</v>
      </c>
      <c r="X48" s="27" t="s">
        <v>71</v>
      </c>
      <c r="Y48" s="27">
        <v>0</v>
      </c>
      <c r="Z48" s="201" t="s">
        <v>1318</v>
      </c>
      <c r="AA48" s="29">
        <v>0.14000000000000001</v>
      </c>
      <c r="AB48" s="30">
        <v>0.01</v>
      </c>
      <c r="AC48" s="70">
        <v>0</v>
      </c>
      <c r="AD48" s="201"/>
      <c r="AE48" s="30">
        <v>0.01</v>
      </c>
      <c r="AF48" s="201">
        <v>1</v>
      </c>
      <c r="AG48" s="201"/>
      <c r="AH48" s="30">
        <v>0.01</v>
      </c>
      <c r="AI48" s="201">
        <v>1</v>
      </c>
      <c r="AJ48" s="201"/>
      <c r="AK48" s="30">
        <v>0.01</v>
      </c>
      <c r="AL48" s="201">
        <v>1</v>
      </c>
      <c r="AM48" s="201"/>
      <c r="AN48" s="35">
        <v>0</v>
      </c>
      <c r="AO48" s="35">
        <v>0</v>
      </c>
      <c r="AP48" s="35"/>
      <c r="AQ48" s="35">
        <v>0</v>
      </c>
      <c r="AR48" s="35"/>
      <c r="AS48" s="35">
        <v>0</v>
      </c>
      <c r="AT48" s="35"/>
      <c r="AU48" s="35">
        <v>0</v>
      </c>
      <c r="AV48" s="201"/>
      <c r="AW48" s="70" t="s">
        <v>1184</v>
      </c>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70"/>
      <c r="DH48" s="36"/>
      <c r="DI48" s="36"/>
      <c r="DJ48" s="36"/>
      <c r="DK48" s="32"/>
      <c r="DL48" s="32"/>
      <c r="DM48" s="32"/>
      <c r="DN48" s="32"/>
    </row>
    <row r="49" spans="1:118" s="105" customFormat="1" ht="191.25">
      <c r="A49" s="26">
        <v>88</v>
      </c>
      <c r="B49" s="26" t="s">
        <v>1173</v>
      </c>
      <c r="C49" s="27" t="s">
        <v>1139</v>
      </c>
      <c r="D49" s="57">
        <v>1</v>
      </c>
      <c r="E49" s="29">
        <v>0.05</v>
      </c>
      <c r="F49" s="27" t="s">
        <v>1281</v>
      </c>
      <c r="G49" s="62">
        <v>6.2</v>
      </c>
      <c r="H49" s="29">
        <v>0.2</v>
      </c>
      <c r="I49" s="703"/>
      <c r="J49" s="703"/>
      <c r="K49" s="29">
        <v>0.1</v>
      </c>
      <c r="L49" s="201" t="s">
        <v>1313</v>
      </c>
      <c r="M49" s="201" t="s">
        <v>1313</v>
      </c>
      <c r="N49" s="201" t="s">
        <v>1305</v>
      </c>
      <c r="O49" s="201" t="s">
        <v>1286</v>
      </c>
      <c r="P49" s="855"/>
      <c r="Q49" s="194"/>
      <c r="R49" s="29">
        <v>0.25</v>
      </c>
      <c r="S49" s="29"/>
      <c r="T49" s="29"/>
      <c r="U49" s="201" t="s">
        <v>1319</v>
      </c>
      <c r="V49" s="201" t="s">
        <v>1319</v>
      </c>
      <c r="W49" s="27" t="s">
        <v>251</v>
      </c>
      <c r="X49" s="27" t="s">
        <v>71</v>
      </c>
      <c r="Y49" s="27">
        <v>0</v>
      </c>
      <c r="Z49" s="201" t="s">
        <v>1320</v>
      </c>
      <c r="AA49" s="29">
        <v>0.14000000000000001</v>
      </c>
      <c r="AB49" s="30">
        <v>0.01</v>
      </c>
      <c r="AC49" s="70">
        <v>0</v>
      </c>
      <c r="AD49" s="201"/>
      <c r="AE49" s="30">
        <v>0.01</v>
      </c>
      <c r="AF49" s="201">
        <v>20</v>
      </c>
      <c r="AG49" s="201"/>
      <c r="AH49" s="30">
        <v>0.01</v>
      </c>
      <c r="AI49" s="201">
        <v>30</v>
      </c>
      <c r="AJ49" s="201"/>
      <c r="AK49" s="30">
        <v>0.01</v>
      </c>
      <c r="AL49" s="201">
        <v>45</v>
      </c>
      <c r="AM49" s="201"/>
      <c r="AN49" s="35">
        <v>0</v>
      </c>
      <c r="AO49" s="35">
        <v>0</v>
      </c>
      <c r="AP49" s="35"/>
      <c r="AQ49" s="35">
        <v>0</v>
      </c>
      <c r="AR49" s="35"/>
      <c r="AS49" s="35">
        <v>0</v>
      </c>
      <c r="AT49" s="35"/>
      <c r="AU49" s="35">
        <v>0</v>
      </c>
      <c r="AV49" s="201"/>
      <c r="AW49" s="70" t="s">
        <v>1184</v>
      </c>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70"/>
      <c r="DH49" s="36"/>
      <c r="DI49" s="36"/>
      <c r="DJ49" s="36"/>
      <c r="DK49" s="32"/>
      <c r="DL49" s="32"/>
      <c r="DM49" s="32"/>
      <c r="DN49" s="32"/>
    </row>
    <row r="50" spans="1:118" s="105" customFormat="1" ht="191.25">
      <c r="A50" s="26">
        <v>89</v>
      </c>
      <c r="B50" s="26" t="s">
        <v>1173</v>
      </c>
      <c r="C50" s="27" t="s">
        <v>1139</v>
      </c>
      <c r="D50" s="57">
        <v>1</v>
      </c>
      <c r="E50" s="29">
        <v>0.05</v>
      </c>
      <c r="F50" s="27" t="s">
        <v>1281</v>
      </c>
      <c r="G50" s="62">
        <v>6.2</v>
      </c>
      <c r="H50" s="29">
        <v>0.2</v>
      </c>
      <c r="I50" s="703"/>
      <c r="J50" s="703"/>
      <c r="K50" s="29">
        <v>0.1</v>
      </c>
      <c r="L50" s="201" t="s">
        <v>1313</v>
      </c>
      <c r="M50" s="201" t="s">
        <v>1313</v>
      </c>
      <c r="N50" s="201" t="s">
        <v>1305</v>
      </c>
      <c r="O50" s="201" t="s">
        <v>1286</v>
      </c>
      <c r="P50" s="855"/>
      <c r="Q50" s="194"/>
      <c r="R50" s="29">
        <v>0.25</v>
      </c>
      <c r="S50" s="29"/>
      <c r="T50" s="29"/>
      <c r="U50" s="201" t="s">
        <v>1321</v>
      </c>
      <c r="V50" s="201" t="s">
        <v>1321</v>
      </c>
      <c r="W50" s="27" t="s">
        <v>251</v>
      </c>
      <c r="X50" s="27" t="s">
        <v>71</v>
      </c>
      <c r="Y50" s="27">
        <v>0</v>
      </c>
      <c r="Z50" s="201" t="s">
        <v>1322</v>
      </c>
      <c r="AA50" s="29">
        <v>0.14000000000000001</v>
      </c>
      <c r="AB50" s="30">
        <v>0.01</v>
      </c>
      <c r="AC50" s="70">
        <v>1</v>
      </c>
      <c r="AD50" s="201"/>
      <c r="AE50" s="30">
        <v>0.01</v>
      </c>
      <c r="AF50" s="201">
        <v>1</v>
      </c>
      <c r="AG50" s="201"/>
      <c r="AH50" s="30">
        <v>0.01</v>
      </c>
      <c r="AI50" s="201">
        <v>1</v>
      </c>
      <c r="AJ50" s="201"/>
      <c r="AK50" s="30">
        <v>0.01</v>
      </c>
      <c r="AL50" s="201">
        <v>1</v>
      </c>
      <c r="AM50" s="201"/>
      <c r="AN50" s="35">
        <v>0</v>
      </c>
      <c r="AO50" s="35">
        <v>0</v>
      </c>
      <c r="AP50" s="35"/>
      <c r="AQ50" s="35">
        <v>0</v>
      </c>
      <c r="AR50" s="35"/>
      <c r="AS50" s="35">
        <v>0</v>
      </c>
      <c r="AT50" s="35"/>
      <c r="AU50" s="35">
        <v>0</v>
      </c>
      <c r="AV50" s="201">
        <v>50</v>
      </c>
      <c r="AW50" s="70" t="s">
        <v>1184</v>
      </c>
      <c r="AX50" s="32">
        <v>0</v>
      </c>
      <c r="AY50" s="32">
        <v>0</v>
      </c>
      <c r="AZ50" s="32">
        <v>0</v>
      </c>
      <c r="BA50" s="32">
        <v>0</v>
      </c>
      <c r="BB50" s="32">
        <v>80</v>
      </c>
      <c r="BC50" s="32">
        <v>0</v>
      </c>
      <c r="BD50" s="32">
        <v>0</v>
      </c>
      <c r="BE50" s="32">
        <v>0</v>
      </c>
      <c r="BF50" s="32">
        <v>0</v>
      </c>
      <c r="BG50" s="32">
        <v>0</v>
      </c>
      <c r="BH50" s="32">
        <v>0</v>
      </c>
      <c r="BI50" s="32">
        <v>0</v>
      </c>
      <c r="BJ50" s="32">
        <v>0</v>
      </c>
      <c r="BK50" s="32">
        <v>0</v>
      </c>
      <c r="BL50" s="32">
        <v>80</v>
      </c>
      <c r="BM50" s="32">
        <v>0</v>
      </c>
      <c r="BN50" s="32">
        <v>0</v>
      </c>
      <c r="BO50" s="32">
        <v>0</v>
      </c>
      <c r="BP50" s="32">
        <v>0</v>
      </c>
      <c r="BQ50" s="32">
        <v>0</v>
      </c>
      <c r="BR50" s="32">
        <v>50</v>
      </c>
      <c r="BS50" s="32">
        <v>0</v>
      </c>
      <c r="BT50" s="32">
        <v>0</v>
      </c>
      <c r="BU50" s="32">
        <v>0</v>
      </c>
      <c r="BV50" s="32">
        <v>0</v>
      </c>
      <c r="BW50" s="32">
        <v>0</v>
      </c>
      <c r="BX50" s="32">
        <v>0</v>
      </c>
      <c r="BY50" s="32">
        <v>0</v>
      </c>
      <c r="BZ50" s="32">
        <v>0</v>
      </c>
      <c r="CA50" s="32">
        <v>50</v>
      </c>
      <c r="CB50" s="32">
        <v>0</v>
      </c>
      <c r="CC50" s="32">
        <v>0</v>
      </c>
      <c r="CD50" s="32">
        <v>0</v>
      </c>
      <c r="CE50" s="32">
        <v>0</v>
      </c>
      <c r="CF50" s="32">
        <v>50</v>
      </c>
      <c r="CG50" s="32">
        <v>0</v>
      </c>
      <c r="CH50" s="32">
        <v>0</v>
      </c>
      <c r="CI50" s="32">
        <v>0</v>
      </c>
      <c r="CJ50" s="32">
        <v>0</v>
      </c>
      <c r="CK50" s="32">
        <v>0</v>
      </c>
      <c r="CL50" s="32">
        <v>0</v>
      </c>
      <c r="CM50" s="32">
        <v>0</v>
      </c>
      <c r="CN50" s="32">
        <v>0</v>
      </c>
      <c r="CO50" s="32">
        <v>0</v>
      </c>
      <c r="CP50" s="32">
        <v>0</v>
      </c>
      <c r="CQ50" s="32">
        <v>0</v>
      </c>
      <c r="CR50" s="32">
        <v>0</v>
      </c>
      <c r="CS50" s="32">
        <v>50</v>
      </c>
      <c r="CT50" s="32">
        <v>0</v>
      </c>
      <c r="CU50" s="32">
        <v>0</v>
      </c>
      <c r="CV50" s="32">
        <v>0</v>
      </c>
      <c r="CW50" s="32">
        <v>0</v>
      </c>
      <c r="CX50" s="32">
        <v>0</v>
      </c>
      <c r="CY50" s="32">
        <v>0</v>
      </c>
      <c r="CZ50" s="32">
        <v>0</v>
      </c>
      <c r="DA50" s="32">
        <v>0</v>
      </c>
      <c r="DB50" s="32">
        <v>50</v>
      </c>
      <c r="DC50" s="32"/>
      <c r="DD50" s="32"/>
      <c r="DE50" s="32"/>
      <c r="DF50" s="32"/>
      <c r="DG50" s="70" t="s">
        <v>1323</v>
      </c>
      <c r="DH50" s="27" t="s">
        <v>1324</v>
      </c>
      <c r="DI50" s="27" t="s">
        <v>1300</v>
      </c>
      <c r="DJ50" s="202">
        <v>41274</v>
      </c>
      <c r="DK50" s="32"/>
      <c r="DL50" s="32"/>
      <c r="DM50" s="32"/>
      <c r="DN50" s="32"/>
    </row>
    <row r="51" spans="1:118" s="105" customFormat="1" ht="191.25">
      <c r="A51" s="26">
        <v>90</v>
      </c>
      <c r="B51" s="26" t="s">
        <v>1173</v>
      </c>
      <c r="C51" s="27" t="s">
        <v>1139</v>
      </c>
      <c r="D51" s="57">
        <v>1</v>
      </c>
      <c r="E51" s="29">
        <v>0.05</v>
      </c>
      <c r="F51" s="27" t="s">
        <v>1281</v>
      </c>
      <c r="G51" s="62">
        <v>6.2</v>
      </c>
      <c r="H51" s="29">
        <v>0.2</v>
      </c>
      <c r="I51" s="703"/>
      <c r="J51" s="703"/>
      <c r="K51" s="29">
        <v>0.1</v>
      </c>
      <c r="L51" s="201" t="s">
        <v>1313</v>
      </c>
      <c r="M51" s="201" t="s">
        <v>1313</v>
      </c>
      <c r="N51" s="201" t="s">
        <v>1305</v>
      </c>
      <c r="O51" s="201" t="s">
        <v>1286</v>
      </c>
      <c r="P51" s="855"/>
      <c r="Q51" s="194"/>
      <c r="R51" s="29">
        <v>0.25</v>
      </c>
      <c r="S51" s="29"/>
      <c r="T51" s="29"/>
      <c r="U51" s="201" t="s">
        <v>1325</v>
      </c>
      <c r="V51" s="201" t="s">
        <v>1325</v>
      </c>
      <c r="W51" s="27" t="s">
        <v>251</v>
      </c>
      <c r="X51" s="27" t="s">
        <v>71</v>
      </c>
      <c r="Y51" s="27">
        <v>0</v>
      </c>
      <c r="Z51" s="201" t="s">
        <v>1326</v>
      </c>
      <c r="AA51" s="29">
        <v>0.14000000000000001</v>
      </c>
      <c r="AB51" s="30">
        <v>0.02</v>
      </c>
      <c r="AC51" s="70">
        <v>0</v>
      </c>
      <c r="AD51" s="201"/>
      <c r="AE51" s="30">
        <v>0.02</v>
      </c>
      <c r="AF51" s="201">
        <v>1</v>
      </c>
      <c r="AG51" s="201"/>
      <c r="AH51" s="30">
        <v>0.02</v>
      </c>
      <c r="AI51" s="201">
        <v>1</v>
      </c>
      <c r="AJ51" s="201"/>
      <c r="AK51" s="30">
        <v>0.02</v>
      </c>
      <c r="AL51" s="201">
        <v>1</v>
      </c>
      <c r="AM51" s="201"/>
      <c r="AN51" s="35">
        <v>0</v>
      </c>
      <c r="AO51" s="35">
        <v>0</v>
      </c>
      <c r="AP51" s="35"/>
      <c r="AQ51" s="35">
        <v>0</v>
      </c>
      <c r="AR51" s="35"/>
      <c r="AS51" s="35">
        <v>0</v>
      </c>
      <c r="AT51" s="35"/>
      <c r="AU51" s="35">
        <v>0</v>
      </c>
      <c r="AV51" s="201">
        <v>50</v>
      </c>
      <c r="AW51" s="70" t="s">
        <v>1184</v>
      </c>
      <c r="AX51" s="32">
        <v>0</v>
      </c>
      <c r="AY51" s="32">
        <v>0</v>
      </c>
      <c r="AZ51" s="32">
        <v>0</v>
      </c>
      <c r="BA51" s="32">
        <v>0</v>
      </c>
      <c r="BB51" s="32">
        <v>50</v>
      </c>
      <c r="BC51" s="32">
        <v>0</v>
      </c>
      <c r="BD51" s="32">
        <v>0</v>
      </c>
      <c r="BE51" s="32">
        <v>0</v>
      </c>
      <c r="BF51" s="32">
        <v>0</v>
      </c>
      <c r="BG51" s="32">
        <v>0</v>
      </c>
      <c r="BH51" s="32">
        <v>0</v>
      </c>
      <c r="BI51" s="32">
        <v>0</v>
      </c>
      <c r="BJ51" s="32">
        <v>0</v>
      </c>
      <c r="BK51" s="32">
        <v>0</v>
      </c>
      <c r="BL51" s="32">
        <v>50</v>
      </c>
      <c r="BM51" s="32">
        <v>0</v>
      </c>
      <c r="BN51" s="32">
        <v>0</v>
      </c>
      <c r="BO51" s="32">
        <v>0</v>
      </c>
      <c r="BP51" s="32">
        <v>0</v>
      </c>
      <c r="BQ51" s="32">
        <v>50</v>
      </c>
      <c r="BR51" s="32">
        <v>0</v>
      </c>
      <c r="BS51" s="32">
        <v>0</v>
      </c>
      <c r="BT51" s="32">
        <v>0</v>
      </c>
      <c r="BU51" s="32">
        <v>0</v>
      </c>
      <c r="BV51" s="32">
        <v>0</v>
      </c>
      <c r="BW51" s="32">
        <v>0</v>
      </c>
      <c r="BX51" s="32">
        <v>0</v>
      </c>
      <c r="BY51" s="32">
        <v>0</v>
      </c>
      <c r="BZ51" s="32">
        <v>0</v>
      </c>
      <c r="CA51" s="32">
        <v>50</v>
      </c>
      <c r="CB51" s="32">
        <v>0</v>
      </c>
      <c r="CC51" s="32">
        <v>0</v>
      </c>
      <c r="CD51" s="32">
        <v>0</v>
      </c>
      <c r="CE51" s="32">
        <v>0</v>
      </c>
      <c r="CF51" s="32">
        <v>50</v>
      </c>
      <c r="CG51" s="32">
        <v>0</v>
      </c>
      <c r="CH51" s="32">
        <v>0</v>
      </c>
      <c r="CI51" s="32">
        <v>0</v>
      </c>
      <c r="CJ51" s="32">
        <v>0</v>
      </c>
      <c r="CK51" s="32">
        <v>0</v>
      </c>
      <c r="CL51" s="32">
        <v>0</v>
      </c>
      <c r="CM51" s="32">
        <v>0</v>
      </c>
      <c r="CN51" s="32">
        <v>0</v>
      </c>
      <c r="CO51" s="32">
        <v>0</v>
      </c>
      <c r="CP51" s="32">
        <v>50</v>
      </c>
      <c r="CQ51" s="32">
        <v>0</v>
      </c>
      <c r="CR51" s="32">
        <v>0</v>
      </c>
      <c r="CS51" s="32">
        <v>50</v>
      </c>
      <c r="CT51" s="32">
        <v>0</v>
      </c>
      <c r="CU51" s="32">
        <v>0</v>
      </c>
      <c r="CV51" s="32">
        <v>0</v>
      </c>
      <c r="CW51" s="32">
        <v>0</v>
      </c>
      <c r="CX51" s="32">
        <v>0</v>
      </c>
      <c r="CY51" s="32">
        <v>0</v>
      </c>
      <c r="CZ51" s="32">
        <v>0</v>
      </c>
      <c r="DA51" s="32">
        <v>0</v>
      </c>
      <c r="DB51" s="32">
        <v>50</v>
      </c>
      <c r="DC51" s="32"/>
      <c r="DD51" s="32"/>
      <c r="DE51" s="32"/>
      <c r="DF51" s="32"/>
      <c r="DG51" s="70"/>
      <c r="DH51" s="36"/>
      <c r="DI51" s="36"/>
      <c r="DJ51" s="36"/>
      <c r="DK51" s="32"/>
      <c r="DL51" s="32"/>
      <c r="DM51" s="32"/>
      <c r="DN51" s="32"/>
    </row>
    <row r="52" spans="1:118" s="105" customFormat="1" ht="191.25">
      <c r="A52" s="26">
        <v>91</v>
      </c>
      <c r="B52" s="26" t="s">
        <v>1173</v>
      </c>
      <c r="C52" s="27" t="s">
        <v>1139</v>
      </c>
      <c r="D52" s="57">
        <v>1</v>
      </c>
      <c r="E52" s="29">
        <v>0.05</v>
      </c>
      <c r="F52" s="27" t="s">
        <v>1281</v>
      </c>
      <c r="G52" s="62">
        <v>6.2</v>
      </c>
      <c r="H52" s="29">
        <v>0.2</v>
      </c>
      <c r="I52" s="703"/>
      <c r="J52" s="703"/>
      <c r="K52" s="29">
        <v>0.1</v>
      </c>
      <c r="L52" s="201" t="s">
        <v>1313</v>
      </c>
      <c r="M52" s="201" t="s">
        <v>1313</v>
      </c>
      <c r="N52" s="201" t="s">
        <v>1305</v>
      </c>
      <c r="O52" s="201" t="s">
        <v>1286</v>
      </c>
      <c r="P52" s="855"/>
      <c r="Q52" s="194"/>
      <c r="R52" s="29">
        <v>0.25</v>
      </c>
      <c r="S52" s="29"/>
      <c r="T52" s="29"/>
      <c r="U52" s="201" t="s">
        <v>1327</v>
      </c>
      <c r="V52" s="201" t="s">
        <v>1327</v>
      </c>
      <c r="W52" s="27" t="s">
        <v>70</v>
      </c>
      <c r="X52" s="27" t="s">
        <v>71</v>
      </c>
      <c r="Y52" s="27">
        <v>0</v>
      </c>
      <c r="Z52" s="70" t="s">
        <v>1328</v>
      </c>
      <c r="AA52" s="29">
        <v>0.15</v>
      </c>
      <c r="AB52" s="30">
        <v>0.02</v>
      </c>
      <c r="AC52" s="70">
        <v>1</v>
      </c>
      <c r="AD52" s="201"/>
      <c r="AE52" s="30">
        <v>0.02</v>
      </c>
      <c r="AF52" s="201">
        <v>2</v>
      </c>
      <c r="AG52" s="201"/>
      <c r="AH52" s="30">
        <v>0.02</v>
      </c>
      <c r="AI52" s="201">
        <v>3</v>
      </c>
      <c r="AJ52" s="201"/>
      <c r="AK52" s="30">
        <v>0.02</v>
      </c>
      <c r="AL52" s="201">
        <v>4</v>
      </c>
      <c r="AM52" s="201"/>
      <c r="AN52" s="35">
        <v>0</v>
      </c>
      <c r="AO52" s="35">
        <v>0</v>
      </c>
      <c r="AP52" s="35"/>
      <c r="AQ52" s="35">
        <v>0</v>
      </c>
      <c r="AR52" s="35"/>
      <c r="AS52" s="35">
        <v>0</v>
      </c>
      <c r="AT52" s="35"/>
      <c r="AU52" s="35">
        <v>0</v>
      </c>
      <c r="AV52" s="201"/>
      <c r="AW52" s="70" t="s">
        <v>1184</v>
      </c>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2"/>
      <c r="CG52" s="32"/>
      <c r="CH52" s="32"/>
      <c r="CI52" s="32"/>
      <c r="CJ52" s="32"/>
      <c r="CK52" s="32"/>
      <c r="CL52" s="32"/>
      <c r="CM52" s="32"/>
      <c r="CN52" s="32"/>
      <c r="CO52" s="32"/>
      <c r="CP52" s="32"/>
      <c r="CQ52" s="32"/>
      <c r="CR52" s="32"/>
      <c r="CS52" s="32"/>
      <c r="CT52" s="32"/>
      <c r="CU52" s="32"/>
      <c r="CV52" s="32"/>
      <c r="CW52" s="32"/>
      <c r="CX52" s="32"/>
      <c r="CY52" s="32"/>
      <c r="CZ52" s="32"/>
      <c r="DA52" s="32"/>
      <c r="DB52" s="32"/>
      <c r="DC52" s="32"/>
      <c r="DD52" s="32"/>
      <c r="DE52" s="32"/>
      <c r="DF52" s="32"/>
      <c r="DG52" s="70" t="s">
        <v>1329</v>
      </c>
      <c r="DH52" s="36"/>
      <c r="DI52" s="27" t="s">
        <v>1300</v>
      </c>
      <c r="DJ52" s="202">
        <v>41274</v>
      </c>
      <c r="DK52" s="32"/>
      <c r="DL52" s="32"/>
      <c r="DM52" s="32"/>
      <c r="DN52" s="32"/>
    </row>
    <row r="53" spans="1:118" s="105" customFormat="1" ht="191.25">
      <c r="A53" s="26">
        <v>92</v>
      </c>
      <c r="B53" s="26" t="s">
        <v>1173</v>
      </c>
      <c r="C53" s="27" t="s">
        <v>1139</v>
      </c>
      <c r="D53" s="57">
        <v>1</v>
      </c>
      <c r="E53" s="29">
        <v>0.05</v>
      </c>
      <c r="F53" s="27" t="s">
        <v>1281</v>
      </c>
      <c r="G53" s="62">
        <v>6.2</v>
      </c>
      <c r="H53" s="29">
        <v>0.2</v>
      </c>
      <c r="I53" s="694"/>
      <c r="J53" s="694"/>
      <c r="K53" s="29">
        <v>0.1</v>
      </c>
      <c r="L53" s="201" t="s">
        <v>1313</v>
      </c>
      <c r="M53" s="201" t="s">
        <v>1313</v>
      </c>
      <c r="N53" s="201" t="s">
        <v>1305</v>
      </c>
      <c r="O53" s="201" t="s">
        <v>1286</v>
      </c>
      <c r="P53" s="856"/>
      <c r="Q53" s="194"/>
      <c r="R53" s="29">
        <v>0.25</v>
      </c>
      <c r="S53" s="29"/>
      <c r="T53" s="29"/>
      <c r="U53" s="201" t="s">
        <v>1330</v>
      </c>
      <c r="V53" s="201" t="s">
        <v>1330</v>
      </c>
      <c r="W53" s="27" t="s">
        <v>70</v>
      </c>
      <c r="X53" s="27" t="s">
        <v>71</v>
      </c>
      <c r="Y53" s="27">
        <v>0</v>
      </c>
      <c r="Z53" s="70" t="s">
        <v>1328</v>
      </c>
      <c r="AA53" s="29">
        <v>0.15</v>
      </c>
      <c r="AB53" s="30">
        <v>0.02</v>
      </c>
      <c r="AC53" s="70">
        <v>1</v>
      </c>
      <c r="AD53" s="201"/>
      <c r="AE53" s="30">
        <v>0.02</v>
      </c>
      <c r="AF53" s="201">
        <v>2</v>
      </c>
      <c r="AG53" s="201"/>
      <c r="AH53" s="30">
        <v>0.02</v>
      </c>
      <c r="AI53" s="201">
        <v>3</v>
      </c>
      <c r="AJ53" s="201"/>
      <c r="AK53" s="30">
        <v>0.02</v>
      </c>
      <c r="AL53" s="201">
        <v>4</v>
      </c>
      <c r="AM53" s="201"/>
      <c r="AN53" s="35">
        <v>0</v>
      </c>
      <c r="AO53" s="35">
        <v>0</v>
      </c>
      <c r="AP53" s="35"/>
      <c r="AQ53" s="35">
        <v>0</v>
      </c>
      <c r="AR53" s="35"/>
      <c r="AS53" s="35">
        <v>0</v>
      </c>
      <c r="AT53" s="35"/>
      <c r="AU53" s="35">
        <v>0</v>
      </c>
      <c r="AV53" s="201"/>
      <c r="AW53" s="70" t="s">
        <v>1184</v>
      </c>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c r="CV53" s="32"/>
      <c r="CW53" s="32"/>
      <c r="CX53" s="32"/>
      <c r="CY53" s="32"/>
      <c r="CZ53" s="32"/>
      <c r="DA53" s="32"/>
      <c r="DB53" s="32"/>
      <c r="DC53" s="32"/>
      <c r="DD53" s="32"/>
      <c r="DE53" s="32"/>
      <c r="DF53" s="32"/>
      <c r="DG53" s="70" t="s">
        <v>1329</v>
      </c>
      <c r="DH53" s="32"/>
      <c r="DI53" s="27" t="s">
        <v>1300</v>
      </c>
      <c r="DJ53" s="202">
        <v>41274</v>
      </c>
      <c r="DK53" s="32"/>
      <c r="DL53" s="32"/>
      <c r="DM53" s="32"/>
      <c r="DN53" s="32"/>
    </row>
    <row r="54" spans="1:118" s="105" customFormat="1" ht="258.75">
      <c r="A54" s="26">
        <v>93</v>
      </c>
      <c r="B54" s="26" t="s">
        <v>1173</v>
      </c>
      <c r="C54" s="27" t="s">
        <v>1139</v>
      </c>
      <c r="D54" s="57">
        <v>1</v>
      </c>
      <c r="E54" s="29">
        <v>0.05</v>
      </c>
      <c r="F54" s="27" t="s">
        <v>1281</v>
      </c>
      <c r="G54" s="62">
        <v>6.2</v>
      </c>
      <c r="H54" s="29">
        <v>0.2</v>
      </c>
      <c r="I54" s="693" t="s">
        <v>1331</v>
      </c>
      <c r="J54" s="693" t="s">
        <v>1332</v>
      </c>
      <c r="K54" s="29">
        <v>0.8</v>
      </c>
      <c r="L54" s="70" t="s">
        <v>1333</v>
      </c>
      <c r="M54" s="70" t="s">
        <v>1333</v>
      </c>
      <c r="N54" s="70" t="s">
        <v>1334</v>
      </c>
      <c r="O54" s="70" t="s">
        <v>1335</v>
      </c>
      <c r="P54" s="194" t="s">
        <v>1336</v>
      </c>
      <c r="Q54" s="194"/>
      <c r="R54" s="29">
        <v>0.1</v>
      </c>
      <c r="S54" s="29" t="s">
        <v>1337</v>
      </c>
      <c r="T54" s="29" t="s">
        <v>1338</v>
      </c>
      <c r="U54" s="70" t="s">
        <v>1339</v>
      </c>
      <c r="V54" s="70" t="s">
        <v>1340</v>
      </c>
      <c r="W54" s="27" t="s">
        <v>70</v>
      </c>
      <c r="X54" s="27" t="s">
        <v>1341</v>
      </c>
      <c r="Y54" s="27">
        <v>0</v>
      </c>
      <c r="Z54" s="70" t="s">
        <v>1342</v>
      </c>
      <c r="AA54" s="29">
        <v>1</v>
      </c>
      <c r="AB54" s="30">
        <f t="shared" ref="AB54:AB70" si="0">+((((E54*H54)*K54)*R54)*AA54)*100</f>
        <v>8.0000000000000029E-2</v>
      </c>
      <c r="AC54" s="70" t="s">
        <v>1343</v>
      </c>
      <c r="AD54" s="70" t="s">
        <v>1344</v>
      </c>
      <c r="AE54" s="30">
        <v>8.0000000000000029E-2</v>
      </c>
      <c r="AF54" s="70">
        <v>1</v>
      </c>
      <c r="AG54" s="70"/>
      <c r="AH54" s="30">
        <v>8.0000000000000029E-2</v>
      </c>
      <c r="AI54" s="70">
        <v>1</v>
      </c>
      <c r="AJ54" s="70"/>
      <c r="AK54" s="30">
        <v>8.0000000000000029E-2</v>
      </c>
      <c r="AL54" s="70">
        <v>2</v>
      </c>
      <c r="AM54" s="70"/>
      <c r="AN54" s="35">
        <v>1700000</v>
      </c>
      <c r="AO54" s="35">
        <v>0</v>
      </c>
      <c r="AP54" s="35"/>
      <c r="AQ54" s="35">
        <v>600000</v>
      </c>
      <c r="AR54" s="35"/>
      <c r="AS54" s="35">
        <v>600000</v>
      </c>
      <c r="AT54" s="35"/>
      <c r="AU54" s="35">
        <v>500000</v>
      </c>
      <c r="AV54" s="70"/>
      <c r="AW54" s="70" t="s">
        <v>1184</v>
      </c>
      <c r="AX54" s="32">
        <v>0</v>
      </c>
      <c r="AY54" s="32">
        <v>0</v>
      </c>
      <c r="AZ54" s="32">
        <v>0</v>
      </c>
      <c r="BA54" s="32">
        <v>0</v>
      </c>
      <c r="BB54" s="32">
        <v>0</v>
      </c>
      <c r="BC54" s="32">
        <v>0</v>
      </c>
      <c r="BD54" s="32">
        <v>0</v>
      </c>
      <c r="BE54" s="32">
        <v>0</v>
      </c>
      <c r="BF54" s="32">
        <v>0</v>
      </c>
      <c r="BG54" s="32">
        <v>0</v>
      </c>
      <c r="BH54" s="32">
        <v>0</v>
      </c>
      <c r="BI54" s="32">
        <v>0</v>
      </c>
      <c r="BJ54" s="32">
        <v>0</v>
      </c>
      <c r="BK54" s="32">
        <v>0</v>
      </c>
      <c r="BL54" s="32">
        <v>0</v>
      </c>
      <c r="BM54" s="32">
        <v>0</v>
      </c>
      <c r="BN54" s="32">
        <v>0</v>
      </c>
      <c r="BO54" s="32">
        <v>0</v>
      </c>
      <c r="BP54" s="32">
        <v>0</v>
      </c>
      <c r="BQ54" s="32">
        <v>200</v>
      </c>
      <c r="BR54" s="32">
        <v>0</v>
      </c>
      <c r="BS54" s="32">
        <v>0</v>
      </c>
      <c r="BT54" s="32">
        <v>0</v>
      </c>
      <c r="BU54" s="32">
        <v>0</v>
      </c>
      <c r="BV54" s="32">
        <v>0</v>
      </c>
      <c r="BW54" s="32">
        <v>0</v>
      </c>
      <c r="BX54" s="32">
        <v>0</v>
      </c>
      <c r="BY54" s="32">
        <v>0</v>
      </c>
      <c r="BZ54" s="32">
        <v>0</v>
      </c>
      <c r="CA54" s="32">
        <v>200</v>
      </c>
      <c r="CB54" s="32">
        <v>0</v>
      </c>
      <c r="CC54" s="32">
        <v>0</v>
      </c>
      <c r="CD54" s="32">
        <v>0</v>
      </c>
      <c r="CE54" s="32">
        <v>0</v>
      </c>
      <c r="CF54" s="32">
        <v>0</v>
      </c>
      <c r="CG54" s="32">
        <v>0</v>
      </c>
      <c r="CH54" s="32">
        <v>0</v>
      </c>
      <c r="CI54" s="32">
        <v>0</v>
      </c>
      <c r="CJ54" s="32">
        <v>0</v>
      </c>
      <c r="CK54" s="32">
        <v>0</v>
      </c>
      <c r="CL54" s="32">
        <v>0</v>
      </c>
      <c r="CM54" s="32">
        <v>0</v>
      </c>
      <c r="CN54" s="32">
        <v>0</v>
      </c>
      <c r="CO54" s="32">
        <v>0</v>
      </c>
      <c r="CP54" s="32">
        <v>0</v>
      </c>
      <c r="CQ54" s="32">
        <v>0</v>
      </c>
      <c r="CR54" s="32">
        <v>0</v>
      </c>
      <c r="CS54" s="32">
        <v>200</v>
      </c>
      <c r="CT54" s="32">
        <v>0</v>
      </c>
      <c r="CU54" s="32">
        <v>0</v>
      </c>
      <c r="CV54" s="32">
        <v>0</v>
      </c>
      <c r="CW54" s="32">
        <v>0</v>
      </c>
      <c r="CX54" s="32">
        <v>0</v>
      </c>
      <c r="CY54" s="32">
        <v>0</v>
      </c>
      <c r="CZ54" s="32">
        <v>0</v>
      </c>
      <c r="DA54" s="32">
        <v>0</v>
      </c>
      <c r="DB54" s="32">
        <v>200</v>
      </c>
      <c r="DC54" s="709" t="s">
        <v>1345</v>
      </c>
      <c r="DD54" s="32"/>
      <c r="DE54" s="32"/>
      <c r="DF54" s="32"/>
      <c r="DG54" s="70" t="s">
        <v>1346</v>
      </c>
      <c r="DH54" s="27" t="s">
        <v>1347</v>
      </c>
      <c r="DI54" s="27" t="s">
        <v>1348</v>
      </c>
      <c r="DJ54" s="27" t="s">
        <v>1349</v>
      </c>
      <c r="DK54" s="32"/>
      <c r="DL54" s="32"/>
      <c r="DM54" s="32"/>
      <c r="DN54" s="32"/>
    </row>
    <row r="55" spans="1:118" s="105" customFormat="1" ht="292.5">
      <c r="A55" s="26">
        <v>94</v>
      </c>
      <c r="B55" s="26" t="s">
        <v>1173</v>
      </c>
      <c r="C55" s="27" t="s">
        <v>1139</v>
      </c>
      <c r="D55" s="57">
        <v>1</v>
      </c>
      <c r="E55" s="29">
        <v>0.05</v>
      </c>
      <c r="F55" s="27" t="s">
        <v>1281</v>
      </c>
      <c r="G55" s="62">
        <v>6.2</v>
      </c>
      <c r="H55" s="29">
        <v>0.2</v>
      </c>
      <c r="I55" s="703"/>
      <c r="J55" s="703"/>
      <c r="K55" s="29">
        <v>0.8</v>
      </c>
      <c r="L55" s="70" t="s">
        <v>1350</v>
      </c>
      <c r="M55" s="70" t="s">
        <v>1350</v>
      </c>
      <c r="N55" s="70" t="s">
        <v>1351</v>
      </c>
      <c r="O55" s="70" t="s">
        <v>1352</v>
      </c>
      <c r="P55" s="854" t="s">
        <v>1353</v>
      </c>
      <c r="Q55" s="194"/>
      <c r="R55" s="29">
        <v>0.1</v>
      </c>
      <c r="S55" s="29" t="s">
        <v>1354</v>
      </c>
      <c r="T55" s="29" t="s">
        <v>1355</v>
      </c>
      <c r="U55" s="70" t="s">
        <v>1356</v>
      </c>
      <c r="V55" s="70" t="s">
        <v>1356</v>
      </c>
      <c r="W55" s="27" t="s">
        <v>70</v>
      </c>
      <c r="X55" s="27" t="s">
        <v>1357</v>
      </c>
      <c r="Y55" s="27">
        <v>0</v>
      </c>
      <c r="Z55" s="70" t="s">
        <v>1358</v>
      </c>
      <c r="AA55" s="29">
        <v>0.33</v>
      </c>
      <c r="AB55" s="30">
        <f t="shared" si="0"/>
        <v>2.6400000000000007E-2</v>
      </c>
      <c r="AC55" s="70" t="s">
        <v>1358</v>
      </c>
      <c r="AD55" s="70" t="s">
        <v>1359</v>
      </c>
      <c r="AE55" s="30">
        <v>2.6400000000000007E-2</v>
      </c>
      <c r="AF55" s="70">
        <v>2</v>
      </c>
      <c r="AG55" s="70"/>
      <c r="AH55" s="30">
        <v>2.6400000000000007E-2</v>
      </c>
      <c r="AI55" s="70">
        <v>2</v>
      </c>
      <c r="AJ55" s="70"/>
      <c r="AK55" s="30">
        <v>2.6400000000000007E-2</v>
      </c>
      <c r="AL55" s="70">
        <v>1</v>
      </c>
      <c r="AM55" s="70"/>
      <c r="AN55" s="35">
        <v>200000</v>
      </c>
      <c r="AO55" s="35">
        <v>50000</v>
      </c>
      <c r="AP55" s="35"/>
      <c r="AQ55" s="35">
        <v>50000</v>
      </c>
      <c r="AR55" s="35"/>
      <c r="AS55" s="35">
        <v>50000</v>
      </c>
      <c r="AT55" s="35"/>
      <c r="AU55" s="35">
        <v>50000</v>
      </c>
      <c r="AV55" s="70"/>
      <c r="AW55" s="70" t="s">
        <v>1184</v>
      </c>
      <c r="AX55" s="32">
        <v>0</v>
      </c>
      <c r="AY55" s="32">
        <v>0</v>
      </c>
      <c r="AZ55" s="32">
        <v>0</v>
      </c>
      <c r="BA55" s="32">
        <v>0</v>
      </c>
      <c r="BB55" s="32">
        <v>0</v>
      </c>
      <c r="BC55" s="32">
        <v>0</v>
      </c>
      <c r="BD55" s="32">
        <v>0</v>
      </c>
      <c r="BE55" s="32">
        <v>0</v>
      </c>
      <c r="BF55" s="32">
        <v>0</v>
      </c>
      <c r="BG55" s="32">
        <v>0</v>
      </c>
      <c r="BH55" s="32">
        <v>0</v>
      </c>
      <c r="BI55" s="32">
        <v>0</v>
      </c>
      <c r="BJ55" s="32">
        <v>0</v>
      </c>
      <c r="BK55" s="32">
        <v>0</v>
      </c>
      <c r="BL55" s="32">
        <v>0</v>
      </c>
      <c r="BM55" s="32">
        <v>0</v>
      </c>
      <c r="BN55" s="32">
        <v>0</v>
      </c>
      <c r="BO55" s="32">
        <v>0</v>
      </c>
      <c r="BP55" s="32">
        <v>0</v>
      </c>
      <c r="BQ55" s="32">
        <v>80</v>
      </c>
      <c r="BR55" s="32">
        <v>0</v>
      </c>
      <c r="BS55" s="32">
        <v>0</v>
      </c>
      <c r="BT55" s="32">
        <v>0</v>
      </c>
      <c r="BU55" s="32">
        <v>0</v>
      </c>
      <c r="BV55" s="32">
        <v>0</v>
      </c>
      <c r="BW55" s="32">
        <v>0</v>
      </c>
      <c r="BX55" s="32">
        <v>0</v>
      </c>
      <c r="BY55" s="32">
        <v>0</v>
      </c>
      <c r="BZ55" s="32">
        <v>0</v>
      </c>
      <c r="CA55" s="32">
        <v>80</v>
      </c>
      <c r="CB55" s="32">
        <v>0</v>
      </c>
      <c r="CC55" s="32">
        <v>0</v>
      </c>
      <c r="CD55" s="32">
        <v>0</v>
      </c>
      <c r="CE55" s="32">
        <v>0</v>
      </c>
      <c r="CF55" s="32">
        <v>0</v>
      </c>
      <c r="CG55" s="32">
        <v>0</v>
      </c>
      <c r="CH55" s="32">
        <v>0</v>
      </c>
      <c r="CI55" s="32">
        <v>0</v>
      </c>
      <c r="CJ55" s="32">
        <v>0</v>
      </c>
      <c r="CK55" s="32">
        <v>0</v>
      </c>
      <c r="CL55" s="32">
        <v>0</v>
      </c>
      <c r="CM55" s="32">
        <v>0</v>
      </c>
      <c r="CN55" s="32">
        <v>0</v>
      </c>
      <c r="CO55" s="32">
        <v>0</v>
      </c>
      <c r="CP55" s="32">
        <v>80</v>
      </c>
      <c r="CQ55" s="32">
        <v>0</v>
      </c>
      <c r="CR55" s="32">
        <v>0</v>
      </c>
      <c r="CS55" s="32">
        <v>40</v>
      </c>
      <c r="CT55" s="32">
        <v>0</v>
      </c>
      <c r="CU55" s="32">
        <v>0</v>
      </c>
      <c r="CV55" s="32">
        <v>0</v>
      </c>
      <c r="CW55" s="32">
        <v>0</v>
      </c>
      <c r="CX55" s="32">
        <v>0</v>
      </c>
      <c r="CY55" s="32">
        <v>0</v>
      </c>
      <c r="CZ55" s="32">
        <v>0</v>
      </c>
      <c r="DA55" s="32">
        <v>0</v>
      </c>
      <c r="DB55" s="32">
        <v>40</v>
      </c>
      <c r="DC55" s="710"/>
      <c r="DD55" s="32"/>
      <c r="DE55" s="32"/>
      <c r="DF55" s="32"/>
      <c r="DG55" s="70" t="s">
        <v>1360</v>
      </c>
      <c r="DH55" s="27" t="s">
        <v>1361</v>
      </c>
      <c r="DI55" s="27" t="s">
        <v>1348</v>
      </c>
      <c r="DJ55" s="27" t="s">
        <v>1349</v>
      </c>
      <c r="DK55" s="193"/>
      <c r="DL55" s="32"/>
      <c r="DM55" s="32"/>
      <c r="DN55" s="32"/>
    </row>
    <row r="56" spans="1:118" s="105" customFormat="1" ht="236.25">
      <c r="A56" s="26">
        <v>95</v>
      </c>
      <c r="B56" s="26" t="s">
        <v>1173</v>
      </c>
      <c r="C56" s="27" t="s">
        <v>1139</v>
      </c>
      <c r="D56" s="57">
        <v>1</v>
      </c>
      <c r="E56" s="29">
        <v>0.05</v>
      </c>
      <c r="F56" s="27" t="s">
        <v>1281</v>
      </c>
      <c r="G56" s="62">
        <v>6.2</v>
      </c>
      <c r="H56" s="29">
        <v>0.2</v>
      </c>
      <c r="I56" s="703"/>
      <c r="J56" s="703"/>
      <c r="K56" s="29">
        <v>0.8</v>
      </c>
      <c r="L56" s="70" t="s">
        <v>1362</v>
      </c>
      <c r="M56" s="70" t="s">
        <v>1362</v>
      </c>
      <c r="N56" s="70" t="s">
        <v>1363</v>
      </c>
      <c r="O56" s="70" t="s">
        <v>1364</v>
      </c>
      <c r="P56" s="855"/>
      <c r="Q56" s="194"/>
      <c r="R56" s="29">
        <v>0.1</v>
      </c>
      <c r="S56" s="29"/>
      <c r="T56" s="29" t="s">
        <v>1365</v>
      </c>
      <c r="U56" s="70" t="s">
        <v>1366</v>
      </c>
      <c r="V56" s="70" t="s">
        <v>1366</v>
      </c>
      <c r="W56" s="27" t="s">
        <v>70</v>
      </c>
      <c r="X56" s="27" t="s">
        <v>1367</v>
      </c>
      <c r="Y56" s="27">
        <v>0</v>
      </c>
      <c r="Z56" s="70" t="s">
        <v>1368</v>
      </c>
      <c r="AA56" s="29">
        <v>0.34</v>
      </c>
      <c r="AB56" s="30">
        <f t="shared" si="0"/>
        <v>2.7200000000000009E-2</v>
      </c>
      <c r="AC56" s="70" t="s">
        <v>1369</v>
      </c>
      <c r="AD56" s="70" t="s">
        <v>1370</v>
      </c>
      <c r="AE56" s="30">
        <v>2.7200000000000009E-2</v>
      </c>
      <c r="AF56" s="70">
        <v>2</v>
      </c>
      <c r="AG56" s="70"/>
      <c r="AH56" s="30">
        <v>2.7200000000000009E-2</v>
      </c>
      <c r="AI56" s="70">
        <v>1</v>
      </c>
      <c r="AJ56" s="70"/>
      <c r="AK56" s="30">
        <v>2.7200000000000009E-2</v>
      </c>
      <c r="AL56" s="70">
        <v>1</v>
      </c>
      <c r="AM56" s="70"/>
      <c r="AN56" s="35">
        <v>200000</v>
      </c>
      <c r="AO56" s="35">
        <v>50000</v>
      </c>
      <c r="AP56" s="35"/>
      <c r="AQ56" s="35">
        <v>50000</v>
      </c>
      <c r="AR56" s="35"/>
      <c r="AS56" s="35">
        <v>50000</v>
      </c>
      <c r="AT56" s="35"/>
      <c r="AU56" s="35">
        <v>50000</v>
      </c>
      <c r="AV56" s="70"/>
      <c r="AW56" s="70" t="s">
        <v>1184</v>
      </c>
      <c r="AX56" s="32">
        <v>0</v>
      </c>
      <c r="AY56" s="32">
        <v>0</v>
      </c>
      <c r="AZ56" s="32">
        <v>0</v>
      </c>
      <c r="BA56" s="32">
        <v>0</v>
      </c>
      <c r="BB56" s="32">
        <v>100</v>
      </c>
      <c r="BC56" s="32">
        <v>0</v>
      </c>
      <c r="BD56" s="32">
        <v>0</v>
      </c>
      <c r="BE56" s="32">
        <v>0</v>
      </c>
      <c r="BF56" s="32">
        <v>0</v>
      </c>
      <c r="BG56" s="32">
        <v>0</v>
      </c>
      <c r="BH56" s="32">
        <v>0</v>
      </c>
      <c r="BI56" s="32">
        <v>0</v>
      </c>
      <c r="BJ56" s="32">
        <v>0</v>
      </c>
      <c r="BK56" s="32">
        <v>0</v>
      </c>
      <c r="BL56" s="32">
        <v>0</v>
      </c>
      <c r="BM56" s="32">
        <v>0</v>
      </c>
      <c r="BN56" s="32">
        <v>0</v>
      </c>
      <c r="BO56" s="32">
        <v>0</v>
      </c>
      <c r="BP56" s="32">
        <v>0</v>
      </c>
      <c r="BQ56" s="32">
        <v>100</v>
      </c>
      <c r="BR56" s="32">
        <v>0</v>
      </c>
      <c r="BS56" s="32">
        <v>0</v>
      </c>
      <c r="BT56" s="32">
        <v>0</v>
      </c>
      <c r="BU56" s="32">
        <v>0</v>
      </c>
      <c r="BV56" s="32">
        <v>0</v>
      </c>
      <c r="BW56" s="32">
        <v>0</v>
      </c>
      <c r="BX56" s="32">
        <v>0</v>
      </c>
      <c r="BY56" s="32">
        <v>0</v>
      </c>
      <c r="BZ56" s="32">
        <v>0</v>
      </c>
      <c r="CA56" s="32">
        <v>100</v>
      </c>
      <c r="CB56" s="32">
        <v>0</v>
      </c>
      <c r="CC56" s="32" t="s">
        <v>1371</v>
      </c>
      <c r="CD56" s="32" t="s">
        <v>1371</v>
      </c>
      <c r="CE56" s="32" t="s">
        <v>1371</v>
      </c>
      <c r="CF56" s="32">
        <v>100</v>
      </c>
      <c r="CG56" s="32" t="s">
        <v>1371</v>
      </c>
      <c r="CH56" s="32" t="s">
        <v>1371</v>
      </c>
      <c r="CI56" s="32" t="s">
        <v>1371</v>
      </c>
      <c r="CJ56" s="32" t="s">
        <v>1371</v>
      </c>
      <c r="CK56" s="32" t="s">
        <v>1371</v>
      </c>
      <c r="CL56" s="32" t="s">
        <v>1371</v>
      </c>
      <c r="CM56" s="32" t="s">
        <v>1371</v>
      </c>
      <c r="CN56" s="32" t="s">
        <v>1371</v>
      </c>
      <c r="CO56" s="32" t="s">
        <v>1371</v>
      </c>
      <c r="CP56" s="32">
        <v>100</v>
      </c>
      <c r="CQ56" s="32">
        <v>0</v>
      </c>
      <c r="CR56" s="32">
        <v>0</v>
      </c>
      <c r="CS56" s="32">
        <v>100</v>
      </c>
      <c r="CT56" s="32">
        <v>0</v>
      </c>
      <c r="CU56" s="32">
        <v>0</v>
      </c>
      <c r="CV56" s="32">
        <v>0</v>
      </c>
      <c r="CW56" s="32">
        <v>0</v>
      </c>
      <c r="CX56" s="32">
        <v>0</v>
      </c>
      <c r="CY56" s="32">
        <v>0</v>
      </c>
      <c r="CZ56" s="32">
        <v>0</v>
      </c>
      <c r="DA56" s="32">
        <v>0</v>
      </c>
      <c r="DB56" s="32">
        <v>100</v>
      </c>
      <c r="DC56" s="710"/>
      <c r="DD56" s="32"/>
      <c r="DE56" s="32"/>
      <c r="DF56" s="32"/>
      <c r="DG56" s="70" t="s">
        <v>1372</v>
      </c>
      <c r="DH56" s="27" t="s">
        <v>1373</v>
      </c>
      <c r="DI56" s="27" t="s">
        <v>1348</v>
      </c>
      <c r="DJ56" s="27" t="s">
        <v>1349</v>
      </c>
      <c r="DK56" s="32"/>
      <c r="DL56" s="32"/>
      <c r="DM56" s="32"/>
      <c r="DN56" s="32"/>
    </row>
    <row r="57" spans="1:118" s="105" customFormat="1" ht="168.75">
      <c r="A57" s="26">
        <v>96</v>
      </c>
      <c r="B57" s="26" t="s">
        <v>1173</v>
      </c>
      <c r="C57" s="27" t="s">
        <v>1139</v>
      </c>
      <c r="D57" s="57">
        <v>1</v>
      </c>
      <c r="E57" s="29">
        <v>0.05</v>
      </c>
      <c r="F57" s="27" t="s">
        <v>1281</v>
      </c>
      <c r="G57" s="62">
        <v>6.2</v>
      </c>
      <c r="H57" s="29">
        <v>0.2</v>
      </c>
      <c r="I57" s="703"/>
      <c r="J57" s="703"/>
      <c r="K57" s="29">
        <v>0.8</v>
      </c>
      <c r="L57" s="70" t="s">
        <v>1374</v>
      </c>
      <c r="M57" s="70" t="s">
        <v>1374</v>
      </c>
      <c r="N57" s="70" t="s">
        <v>1375</v>
      </c>
      <c r="O57" s="70" t="s">
        <v>1376</v>
      </c>
      <c r="P57" s="856"/>
      <c r="Q57" s="194"/>
      <c r="R57" s="29">
        <v>0.1</v>
      </c>
      <c r="S57" s="29"/>
      <c r="T57" s="29" t="s">
        <v>1377</v>
      </c>
      <c r="U57" s="70" t="s">
        <v>1378</v>
      </c>
      <c r="V57" s="70" t="s">
        <v>1378</v>
      </c>
      <c r="W57" s="27" t="s">
        <v>70</v>
      </c>
      <c r="X57" s="27" t="s">
        <v>1379</v>
      </c>
      <c r="Y57" s="27">
        <v>0</v>
      </c>
      <c r="Z57" s="70" t="s">
        <v>1380</v>
      </c>
      <c r="AA57" s="29">
        <v>0.33</v>
      </c>
      <c r="AB57" s="30">
        <f t="shared" si="0"/>
        <v>2.6400000000000007E-2</v>
      </c>
      <c r="AC57" s="70" t="s">
        <v>1381</v>
      </c>
      <c r="AD57" s="70" t="s">
        <v>1382</v>
      </c>
      <c r="AE57" s="30">
        <v>2.6400000000000007E-2</v>
      </c>
      <c r="AF57" s="70">
        <v>2</v>
      </c>
      <c r="AG57" s="70"/>
      <c r="AH57" s="30">
        <v>2.6400000000000007E-2</v>
      </c>
      <c r="AI57" s="70">
        <v>2</v>
      </c>
      <c r="AJ57" s="70"/>
      <c r="AK57" s="30">
        <v>2.6400000000000007E-2</v>
      </c>
      <c r="AL57" s="70">
        <v>2</v>
      </c>
      <c r="AM57" s="70"/>
      <c r="AN57" s="35">
        <v>1400000</v>
      </c>
      <c r="AO57" s="35">
        <v>1000000</v>
      </c>
      <c r="AP57" s="35"/>
      <c r="AQ57" s="35">
        <v>400000</v>
      </c>
      <c r="AR57" s="35"/>
      <c r="AS57" s="35">
        <v>0</v>
      </c>
      <c r="AT57" s="35"/>
      <c r="AU57" s="35">
        <v>0</v>
      </c>
      <c r="AV57" s="70"/>
      <c r="AW57" s="70" t="s">
        <v>1184</v>
      </c>
      <c r="AX57" s="32">
        <v>0</v>
      </c>
      <c r="AY57" s="32">
        <v>0</v>
      </c>
      <c r="AZ57" s="32">
        <v>0</v>
      </c>
      <c r="BA57" s="32">
        <v>0</v>
      </c>
      <c r="BB57" s="32">
        <v>350</v>
      </c>
      <c r="BC57" s="32">
        <v>0</v>
      </c>
      <c r="BD57" s="32">
        <v>0</v>
      </c>
      <c r="BE57" s="32">
        <v>0</v>
      </c>
      <c r="BF57" s="32">
        <v>0</v>
      </c>
      <c r="BG57" s="32">
        <v>0</v>
      </c>
      <c r="BH57" s="32">
        <v>0</v>
      </c>
      <c r="BI57" s="32">
        <v>0</v>
      </c>
      <c r="BJ57" s="32">
        <v>0</v>
      </c>
      <c r="BK57" s="32">
        <v>0</v>
      </c>
      <c r="BL57" s="32">
        <v>350</v>
      </c>
      <c r="BM57" s="32">
        <v>0</v>
      </c>
      <c r="BN57" s="32">
        <v>0</v>
      </c>
      <c r="BO57" s="32">
        <v>0</v>
      </c>
      <c r="BP57" s="32">
        <v>0</v>
      </c>
      <c r="BQ57" s="32">
        <v>150</v>
      </c>
      <c r="BR57" s="32">
        <v>0</v>
      </c>
      <c r="BS57" s="32">
        <v>0</v>
      </c>
      <c r="BT57" s="32">
        <v>0</v>
      </c>
      <c r="BU57" s="32">
        <v>0</v>
      </c>
      <c r="BV57" s="32">
        <v>0</v>
      </c>
      <c r="BW57" s="32">
        <v>0</v>
      </c>
      <c r="BX57" s="32">
        <v>0</v>
      </c>
      <c r="BY57" s="32">
        <v>0</v>
      </c>
      <c r="BZ57" s="32">
        <v>0</v>
      </c>
      <c r="CA57" s="32">
        <v>150</v>
      </c>
      <c r="CB57" s="32">
        <v>0</v>
      </c>
      <c r="CC57" s="32">
        <v>0</v>
      </c>
      <c r="CD57" s="32">
        <v>0</v>
      </c>
      <c r="CE57" s="32">
        <v>0</v>
      </c>
      <c r="CF57" s="32">
        <v>150</v>
      </c>
      <c r="CG57" s="32">
        <v>0</v>
      </c>
      <c r="CH57" s="32">
        <v>0</v>
      </c>
      <c r="CI57" s="32">
        <v>0</v>
      </c>
      <c r="CJ57" s="32">
        <v>0</v>
      </c>
      <c r="CK57" s="32">
        <v>0</v>
      </c>
      <c r="CL57" s="32">
        <v>0</v>
      </c>
      <c r="CM57" s="32">
        <v>0</v>
      </c>
      <c r="CN57" s="32">
        <v>0</v>
      </c>
      <c r="CO57" s="32">
        <v>0</v>
      </c>
      <c r="CP57" s="32">
        <v>150</v>
      </c>
      <c r="CQ57" s="32">
        <v>0</v>
      </c>
      <c r="CR57" s="32">
        <v>0</v>
      </c>
      <c r="CS57" s="32">
        <v>0</v>
      </c>
      <c r="CT57" s="32">
        <v>0</v>
      </c>
      <c r="CU57" s="32">
        <v>0</v>
      </c>
      <c r="CV57" s="32">
        <v>0</v>
      </c>
      <c r="CW57" s="32">
        <v>0</v>
      </c>
      <c r="CX57" s="32">
        <v>0</v>
      </c>
      <c r="CY57" s="32">
        <v>0</v>
      </c>
      <c r="CZ57" s="32">
        <v>0</v>
      </c>
      <c r="DA57" s="32">
        <v>0</v>
      </c>
      <c r="DB57" s="32">
        <v>0</v>
      </c>
      <c r="DC57" s="710"/>
      <c r="DD57" s="32"/>
      <c r="DE57" s="32"/>
      <c r="DF57" s="32"/>
      <c r="DG57" s="70" t="s">
        <v>1383</v>
      </c>
      <c r="DH57" s="27" t="s">
        <v>1384</v>
      </c>
      <c r="DI57" s="27" t="s">
        <v>1348</v>
      </c>
      <c r="DJ57" s="27" t="s">
        <v>1349</v>
      </c>
      <c r="DK57" s="32"/>
      <c r="DL57" s="32"/>
      <c r="DM57" s="32"/>
      <c r="DN57" s="32"/>
    </row>
    <row r="58" spans="1:118" s="105" customFormat="1" ht="213.75">
      <c r="A58" s="26">
        <v>97</v>
      </c>
      <c r="B58" s="26" t="s">
        <v>1173</v>
      </c>
      <c r="C58" s="27" t="s">
        <v>1139</v>
      </c>
      <c r="D58" s="57">
        <v>1</v>
      </c>
      <c r="E58" s="29">
        <v>0.05</v>
      </c>
      <c r="F58" s="27" t="s">
        <v>1281</v>
      </c>
      <c r="G58" s="62">
        <v>6.2</v>
      </c>
      <c r="H58" s="29">
        <v>0.2</v>
      </c>
      <c r="I58" s="703"/>
      <c r="J58" s="703"/>
      <c r="K58" s="29">
        <v>0.8</v>
      </c>
      <c r="L58" s="70" t="s">
        <v>1385</v>
      </c>
      <c r="M58" s="70" t="s">
        <v>1385</v>
      </c>
      <c r="N58" s="70" t="s">
        <v>1386</v>
      </c>
      <c r="O58" s="70" t="s">
        <v>1387</v>
      </c>
      <c r="P58" s="194" t="s">
        <v>1388</v>
      </c>
      <c r="Q58" s="194"/>
      <c r="R58" s="29">
        <v>0.1</v>
      </c>
      <c r="S58" s="29"/>
      <c r="T58" s="29" t="s">
        <v>1389</v>
      </c>
      <c r="U58" s="70" t="s">
        <v>1390</v>
      </c>
      <c r="V58" s="70" t="s">
        <v>1391</v>
      </c>
      <c r="W58" s="27" t="s">
        <v>70</v>
      </c>
      <c r="X58" s="27" t="s">
        <v>1392</v>
      </c>
      <c r="Y58" s="27">
        <v>0</v>
      </c>
      <c r="Z58" s="70" t="s">
        <v>1393</v>
      </c>
      <c r="AA58" s="29">
        <v>1</v>
      </c>
      <c r="AB58" s="30">
        <f t="shared" si="0"/>
        <v>8.0000000000000029E-2</v>
      </c>
      <c r="AC58" s="70" t="s">
        <v>1394</v>
      </c>
      <c r="AD58" s="70" t="s">
        <v>1395</v>
      </c>
      <c r="AE58" s="30">
        <v>8.0000000000000029E-2</v>
      </c>
      <c r="AF58" s="70">
        <v>1</v>
      </c>
      <c r="AG58" s="70"/>
      <c r="AH58" s="30">
        <v>8.0000000000000029E-2</v>
      </c>
      <c r="AI58" s="70">
        <v>1</v>
      </c>
      <c r="AJ58" s="70"/>
      <c r="AK58" s="30">
        <v>8.0000000000000029E-2</v>
      </c>
      <c r="AL58" s="70">
        <v>1</v>
      </c>
      <c r="AM58" s="70"/>
      <c r="AN58" s="35">
        <v>700000</v>
      </c>
      <c r="AO58" s="35">
        <v>0</v>
      </c>
      <c r="AP58" s="35"/>
      <c r="AQ58" s="35">
        <v>400000</v>
      </c>
      <c r="AR58" s="35"/>
      <c r="AS58" s="35">
        <v>150000</v>
      </c>
      <c r="AT58" s="35"/>
      <c r="AU58" s="35">
        <v>150000</v>
      </c>
      <c r="AV58" s="70"/>
      <c r="AW58" s="70" t="s">
        <v>1184</v>
      </c>
      <c r="AX58" s="32">
        <v>0</v>
      </c>
      <c r="AY58" s="32">
        <v>0</v>
      </c>
      <c r="AZ58" s="32">
        <v>0</v>
      </c>
      <c r="BA58" s="32">
        <v>0</v>
      </c>
      <c r="BB58" s="32">
        <v>250</v>
      </c>
      <c r="BC58" s="32">
        <v>0</v>
      </c>
      <c r="BD58" s="32">
        <v>0</v>
      </c>
      <c r="BE58" s="32">
        <v>0</v>
      </c>
      <c r="BF58" s="32">
        <v>0</v>
      </c>
      <c r="BG58" s="32">
        <v>0</v>
      </c>
      <c r="BH58" s="32">
        <v>0</v>
      </c>
      <c r="BI58" s="32">
        <v>0</v>
      </c>
      <c r="BJ58" s="32">
        <v>0</v>
      </c>
      <c r="BK58" s="32">
        <v>0</v>
      </c>
      <c r="BL58" s="32">
        <v>250</v>
      </c>
      <c r="BM58" s="32">
        <v>0</v>
      </c>
      <c r="BN58" s="32">
        <v>0</v>
      </c>
      <c r="BO58" s="32">
        <v>0</v>
      </c>
      <c r="BP58" s="32">
        <v>0</v>
      </c>
      <c r="BQ58" s="32">
        <v>150</v>
      </c>
      <c r="BR58" s="32">
        <v>0</v>
      </c>
      <c r="BS58" s="32">
        <v>0</v>
      </c>
      <c r="BT58" s="32">
        <v>0</v>
      </c>
      <c r="BU58" s="32">
        <v>0</v>
      </c>
      <c r="BV58" s="32">
        <v>0</v>
      </c>
      <c r="BW58" s="32">
        <v>0</v>
      </c>
      <c r="BX58" s="32">
        <v>0</v>
      </c>
      <c r="BY58" s="32">
        <v>0</v>
      </c>
      <c r="BZ58" s="32">
        <v>0</v>
      </c>
      <c r="CA58" s="32">
        <v>150</v>
      </c>
      <c r="CB58" s="32">
        <v>0</v>
      </c>
      <c r="CC58" s="32">
        <v>0</v>
      </c>
      <c r="CD58" s="32">
        <v>0</v>
      </c>
      <c r="CE58" s="32">
        <v>0</v>
      </c>
      <c r="CF58" s="32">
        <v>150</v>
      </c>
      <c r="CG58" s="32">
        <v>0</v>
      </c>
      <c r="CH58" s="32">
        <v>0</v>
      </c>
      <c r="CI58" s="32">
        <v>0</v>
      </c>
      <c r="CJ58" s="32">
        <v>0</v>
      </c>
      <c r="CK58" s="32">
        <v>0</v>
      </c>
      <c r="CL58" s="32">
        <v>0</v>
      </c>
      <c r="CM58" s="32">
        <v>0</v>
      </c>
      <c r="CN58" s="32">
        <v>0</v>
      </c>
      <c r="CO58" s="32">
        <v>0</v>
      </c>
      <c r="CP58" s="32">
        <v>150</v>
      </c>
      <c r="CQ58" s="32">
        <v>0</v>
      </c>
      <c r="CR58" s="32">
        <v>0</v>
      </c>
      <c r="CS58" s="32">
        <v>150</v>
      </c>
      <c r="CT58" s="32">
        <v>0</v>
      </c>
      <c r="CU58" s="32">
        <v>0</v>
      </c>
      <c r="CV58" s="32">
        <v>0</v>
      </c>
      <c r="CW58" s="32">
        <v>0</v>
      </c>
      <c r="CX58" s="32">
        <v>0</v>
      </c>
      <c r="CY58" s="32">
        <v>0</v>
      </c>
      <c r="CZ58" s="32">
        <v>0</v>
      </c>
      <c r="DA58" s="32">
        <v>0</v>
      </c>
      <c r="DB58" s="32">
        <v>150</v>
      </c>
      <c r="DC58" s="710"/>
      <c r="DD58" s="32"/>
      <c r="DE58" s="32"/>
      <c r="DF58" s="32"/>
      <c r="DG58" s="70" t="s">
        <v>1396</v>
      </c>
      <c r="DH58" s="27" t="s">
        <v>1397</v>
      </c>
      <c r="DI58" s="27" t="s">
        <v>1348</v>
      </c>
      <c r="DJ58" s="27" t="s">
        <v>1349</v>
      </c>
      <c r="DK58" s="32"/>
      <c r="DL58" s="32"/>
      <c r="DM58" s="32"/>
      <c r="DN58" s="32"/>
    </row>
    <row r="59" spans="1:118" s="105" customFormat="1" ht="180">
      <c r="A59" s="26">
        <v>98</v>
      </c>
      <c r="B59" s="26" t="s">
        <v>1173</v>
      </c>
      <c r="C59" s="27" t="s">
        <v>1139</v>
      </c>
      <c r="D59" s="57">
        <v>1</v>
      </c>
      <c r="E59" s="29">
        <v>0.05</v>
      </c>
      <c r="F59" s="27" t="s">
        <v>1281</v>
      </c>
      <c r="G59" s="62">
        <v>6.2</v>
      </c>
      <c r="H59" s="29">
        <v>0.2</v>
      </c>
      <c r="I59" s="703"/>
      <c r="J59" s="703"/>
      <c r="K59" s="29">
        <v>0.8</v>
      </c>
      <c r="L59" s="70" t="s">
        <v>1398</v>
      </c>
      <c r="M59" s="70" t="s">
        <v>1398</v>
      </c>
      <c r="N59" s="70" t="s">
        <v>1399</v>
      </c>
      <c r="O59" s="70" t="s">
        <v>1400</v>
      </c>
      <c r="P59" s="194" t="s">
        <v>1401</v>
      </c>
      <c r="Q59" s="194"/>
      <c r="R59" s="29">
        <v>0.1</v>
      </c>
      <c r="S59" s="29"/>
      <c r="T59" s="29" t="s">
        <v>1402</v>
      </c>
      <c r="U59" s="70" t="s">
        <v>1403</v>
      </c>
      <c r="V59" s="70" t="s">
        <v>1404</v>
      </c>
      <c r="W59" s="27" t="s">
        <v>70</v>
      </c>
      <c r="X59" s="27" t="s">
        <v>1405</v>
      </c>
      <c r="Y59" s="27">
        <v>0</v>
      </c>
      <c r="Z59" s="70" t="s">
        <v>1406</v>
      </c>
      <c r="AA59" s="29">
        <v>1</v>
      </c>
      <c r="AB59" s="30">
        <f t="shared" si="0"/>
        <v>8.0000000000000029E-2</v>
      </c>
      <c r="AC59" s="70" t="s">
        <v>1407</v>
      </c>
      <c r="AD59" s="70" t="s">
        <v>1408</v>
      </c>
      <c r="AE59" s="30">
        <v>8.0000000000000029E-2</v>
      </c>
      <c r="AF59" s="70">
        <v>2</v>
      </c>
      <c r="AG59" s="70"/>
      <c r="AH59" s="30">
        <v>8.0000000000000029E-2</v>
      </c>
      <c r="AI59" s="70">
        <v>1</v>
      </c>
      <c r="AJ59" s="70"/>
      <c r="AK59" s="30">
        <v>8.0000000000000029E-2</v>
      </c>
      <c r="AL59" s="70">
        <v>1</v>
      </c>
      <c r="AM59" s="70"/>
      <c r="AN59" s="35">
        <v>400000</v>
      </c>
      <c r="AO59" s="35">
        <v>100000</v>
      </c>
      <c r="AP59" s="35"/>
      <c r="AQ59" s="35">
        <v>100000</v>
      </c>
      <c r="AR59" s="35"/>
      <c r="AS59" s="35">
        <v>100000</v>
      </c>
      <c r="AT59" s="35"/>
      <c r="AU59" s="35">
        <v>100000</v>
      </c>
      <c r="AV59" s="70"/>
      <c r="AW59" s="70" t="s">
        <v>1184</v>
      </c>
      <c r="AX59" s="32">
        <v>0</v>
      </c>
      <c r="AY59" s="32">
        <v>0</v>
      </c>
      <c r="AZ59" s="32">
        <v>0</v>
      </c>
      <c r="BA59" s="32">
        <v>0</v>
      </c>
      <c r="BB59" s="32">
        <v>100</v>
      </c>
      <c r="BC59" s="32">
        <v>0</v>
      </c>
      <c r="BD59" s="32">
        <v>0</v>
      </c>
      <c r="BE59" s="32">
        <v>0</v>
      </c>
      <c r="BF59" s="32">
        <v>0</v>
      </c>
      <c r="BG59" s="32">
        <v>0</v>
      </c>
      <c r="BH59" s="32">
        <v>0</v>
      </c>
      <c r="BI59" s="32">
        <v>0</v>
      </c>
      <c r="BJ59" s="32">
        <v>0</v>
      </c>
      <c r="BK59" s="32">
        <v>0</v>
      </c>
      <c r="BL59" s="32">
        <v>100</v>
      </c>
      <c r="BM59" s="32">
        <v>0</v>
      </c>
      <c r="BN59" s="32">
        <v>0</v>
      </c>
      <c r="BO59" s="32">
        <v>0</v>
      </c>
      <c r="BP59" s="32">
        <v>0</v>
      </c>
      <c r="BQ59" s="32">
        <v>100</v>
      </c>
      <c r="BR59" s="32">
        <v>0</v>
      </c>
      <c r="BS59" s="32">
        <v>0</v>
      </c>
      <c r="BT59" s="32">
        <v>0</v>
      </c>
      <c r="BU59" s="32">
        <v>0</v>
      </c>
      <c r="BV59" s="32">
        <v>0</v>
      </c>
      <c r="BW59" s="32">
        <v>0</v>
      </c>
      <c r="BX59" s="32">
        <v>0</v>
      </c>
      <c r="BY59" s="32">
        <v>0</v>
      </c>
      <c r="BZ59" s="32">
        <v>0</v>
      </c>
      <c r="CA59" s="32">
        <v>100</v>
      </c>
      <c r="CB59" s="32">
        <v>0</v>
      </c>
      <c r="CC59" s="32">
        <v>0</v>
      </c>
      <c r="CD59" s="32">
        <v>0</v>
      </c>
      <c r="CE59" s="32">
        <v>0</v>
      </c>
      <c r="CF59" s="32">
        <v>100</v>
      </c>
      <c r="CG59" s="32">
        <v>0</v>
      </c>
      <c r="CH59" s="32">
        <v>0</v>
      </c>
      <c r="CI59" s="32">
        <v>0</v>
      </c>
      <c r="CJ59" s="32">
        <v>0</v>
      </c>
      <c r="CK59" s="32">
        <v>0</v>
      </c>
      <c r="CL59" s="32">
        <v>0</v>
      </c>
      <c r="CM59" s="32">
        <v>0</v>
      </c>
      <c r="CN59" s="32">
        <v>0</v>
      </c>
      <c r="CO59" s="32">
        <v>0</v>
      </c>
      <c r="CP59" s="32">
        <v>100</v>
      </c>
      <c r="CQ59" s="32">
        <v>0</v>
      </c>
      <c r="CR59" s="32">
        <v>0</v>
      </c>
      <c r="CS59" s="32">
        <v>100</v>
      </c>
      <c r="CT59" s="32" t="s">
        <v>1371</v>
      </c>
      <c r="CU59" s="32" t="s">
        <v>1371</v>
      </c>
      <c r="CV59" s="32" t="s">
        <v>1371</v>
      </c>
      <c r="CW59" s="32" t="s">
        <v>1371</v>
      </c>
      <c r="CX59" s="32" t="s">
        <v>1371</v>
      </c>
      <c r="CY59" s="32" t="s">
        <v>1371</v>
      </c>
      <c r="CZ59" s="32" t="s">
        <v>1371</v>
      </c>
      <c r="DA59" s="32" t="s">
        <v>1371</v>
      </c>
      <c r="DB59" s="32">
        <v>100</v>
      </c>
      <c r="DC59" s="710"/>
      <c r="DD59" s="32"/>
      <c r="DE59" s="32"/>
      <c r="DF59" s="32"/>
      <c r="DG59" s="70" t="s">
        <v>1409</v>
      </c>
      <c r="DH59" s="27" t="s">
        <v>1397</v>
      </c>
      <c r="DI59" s="27" t="s">
        <v>1348</v>
      </c>
      <c r="DJ59" s="27" t="s">
        <v>1349</v>
      </c>
      <c r="DK59" s="32"/>
      <c r="DL59" s="32"/>
      <c r="DM59" s="32"/>
      <c r="DN59" s="32"/>
    </row>
    <row r="60" spans="1:118" s="105" customFormat="1" ht="180">
      <c r="A60" s="26">
        <v>99</v>
      </c>
      <c r="B60" s="26" t="s">
        <v>1173</v>
      </c>
      <c r="C60" s="27" t="s">
        <v>1139</v>
      </c>
      <c r="D60" s="57">
        <v>1</v>
      </c>
      <c r="E60" s="29">
        <v>0.05</v>
      </c>
      <c r="F60" s="27" t="s">
        <v>1281</v>
      </c>
      <c r="G60" s="62">
        <v>6.2</v>
      </c>
      <c r="H60" s="29">
        <v>0.2</v>
      </c>
      <c r="I60" s="703"/>
      <c r="J60" s="703"/>
      <c r="K60" s="29">
        <v>0.8</v>
      </c>
      <c r="L60" s="70" t="s">
        <v>1410</v>
      </c>
      <c r="M60" s="70" t="s">
        <v>1410</v>
      </c>
      <c r="N60" s="70" t="s">
        <v>1411</v>
      </c>
      <c r="O60" s="70" t="s">
        <v>1412</v>
      </c>
      <c r="P60" s="194" t="s">
        <v>1413</v>
      </c>
      <c r="Q60" s="194"/>
      <c r="R60" s="29">
        <v>0.1</v>
      </c>
      <c r="S60" s="29"/>
      <c r="T60" s="29" t="s">
        <v>1414</v>
      </c>
      <c r="U60" s="70" t="s">
        <v>1415</v>
      </c>
      <c r="V60" s="70" t="s">
        <v>1416</v>
      </c>
      <c r="W60" s="27" t="s">
        <v>70</v>
      </c>
      <c r="X60" s="27" t="s">
        <v>1417</v>
      </c>
      <c r="Y60" s="27">
        <v>0</v>
      </c>
      <c r="Z60" s="70" t="s">
        <v>1418</v>
      </c>
      <c r="AA60" s="29">
        <v>1</v>
      </c>
      <c r="AB60" s="30">
        <f t="shared" si="0"/>
        <v>8.0000000000000029E-2</v>
      </c>
      <c r="AC60" s="70" t="s">
        <v>1419</v>
      </c>
      <c r="AD60" s="70" t="s">
        <v>1420</v>
      </c>
      <c r="AE60" s="30">
        <v>8.0000000000000029E-2</v>
      </c>
      <c r="AF60" s="70">
        <v>0</v>
      </c>
      <c r="AG60" s="70"/>
      <c r="AH60" s="30">
        <v>8.0000000000000029E-2</v>
      </c>
      <c r="AI60" s="70">
        <v>0</v>
      </c>
      <c r="AJ60" s="70"/>
      <c r="AK60" s="30">
        <v>8.0000000000000029E-2</v>
      </c>
      <c r="AL60" s="70">
        <v>0</v>
      </c>
      <c r="AM60" s="70"/>
      <c r="AN60" s="35"/>
      <c r="AO60" s="35">
        <v>0</v>
      </c>
      <c r="AP60" s="35"/>
      <c r="AQ60" s="35">
        <v>0</v>
      </c>
      <c r="AR60" s="35"/>
      <c r="AS60" s="35">
        <v>0</v>
      </c>
      <c r="AT60" s="35"/>
      <c r="AU60" s="35">
        <v>0</v>
      </c>
      <c r="AV60" s="70"/>
      <c r="AW60" s="70" t="s">
        <v>1184</v>
      </c>
      <c r="AX60" s="32">
        <v>0</v>
      </c>
      <c r="AY60" s="32">
        <v>0</v>
      </c>
      <c r="AZ60" s="32">
        <v>0</v>
      </c>
      <c r="BA60" s="32">
        <v>0</v>
      </c>
      <c r="BB60" s="32">
        <v>100</v>
      </c>
      <c r="BC60" s="32">
        <v>0</v>
      </c>
      <c r="BD60" s="32">
        <v>0</v>
      </c>
      <c r="BE60" s="32">
        <v>0</v>
      </c>
      <c r="BF60" s="32">
        <v>0</v>
      </c>
      <c r="BG60" s="32">
        <v>0</v>
      </c>
      <c r="BH60" s="32">
        <v>0</v>
      </c>
      <c r="BI60" s="32">
        <v>0</v>
      </c>
      <c r="BJ60" s="32">
        <v>0</v>
      </c>
      <c r="BK60" s="32">
        <v>0</v>
      </c>
      <c r="BL60" s="32">
        <v>100</v>
      </c>
      <c r="BM60" s="32">
        <v>0</v>
      </c>
      <c r="BN60" s="32">
        <v>0</v>
      </c>
      <c r="BO60" s="32">
        <v>0</v>
      </c>
      <c r="BP60" s="32">
        <v>0</v>
      </c>
      <c r="BQ60" s="32">
        <v>100</v>
      </c>
      <c r="BR60" s="32">
        <v>0</v>
      </c>
      <c r="BS60" s="32">
        <v>0</v>
      </c>
      <c r="BT60" s="32">
        <v>0</v>
      </c>
      <c r="BU60" s="32">
        <v>0</v>
      </c>
      <c r="BV60" s="32">
        <v>0</v>
      </c>
      <c r="BW60" s="32">
        <v>0</v>
      </c>
      <c r="BX60" s="32">
        <v>0</v>
      </c>
      <c r="BY60" s="32">
        <v>0</v>
      </c>
      <c r="BZ60" s="32">
        <v>0</v>
      </c>
      <c r="CA60" s="32">
        <v>0</v>
      </c>
      <c r="CB60" s="32">
        <v>0</v>
      </c>
      <c r="CC60" s="32">
        <v>0</v>
      </c>
      <c r="CD60" s="32">
        <v>0</v>
      </c>
      <c r="CE60" s="32">
        <v>0</v>
      </c>
      <c r="CF60" s="32">
        <v>0</v>
      </c>
      <c r="CG60" s="32">
        <v>0</v>
      </c>
      <c r="CH60" s="32">
        <v>0</v>
      </c>
      <c r="CI60" s="32">
        <v>0</v>
      </c>
      <c r="CJ60" s="32">
        <v>0</v>
      </c>
      <c r="CK60" s="32">
        <v>0</v>
      </c>
      <c r="CL60" s="32">
        <v>0</v>
      </c>
      <c r="CM60" s="32">
        <v>0</v>
      </c>
      <c r="CN60" s="32">
        <v>0</v>
      </c>
      <c r="CO60" s="32">
        <v>0</v>
      </c>
      <c r="CP60" s="32">
        <v>0</v>
      </c>
      <c r="CQ60" s="32">
        <v>0</v>
      </c>
      <c r="CR60" s="32">
        <v>0</v>
      </c>
      <c r="CS60" s="32">
        <v>0</v>
      </c>
      <c r="CT60" s="32">
        <v>0</v>
      </c>
      <c r="CU60" s="32">
        <v>0</v>
      </c>
      <c r="CV60" s="32">
        <v>0</v>
      </c>
      <c r="CW60" s="32">
        <v>0</v>
      </c>
      <c r="CX60" s="32">
        <v>0</v>
      </c>
      <c r="CY60" s="32">
        <v>0</v>
      </c>
      <c r="CZ60" s="32">
        <v>0</v>
      </c>
      <c r="DA60" s="32">
        <v>0</v>
      </c>
      <c r="DB60" s="32">
        <v>0</v>
      </c>
      <c r="DC60" s="710"/>
      <c r="DD60" s="32"/>
      <c r="DE60" s="32"/>
      <c r="DF60" s="32"/>
      <c r="DG60" s="70" t="s">
        <v>1421</v>
      </c>
      <c r="DH60" s="27" t="s">
        <v>1422</v>
      </c>
      <c r="DI60" s="27" t="s">
        <v>1348</v>
      </c>
      <c r="DJ60" s="27" t="s">
        <v>1349</v>
      </c>
      <c r="DK60" s="32"/>
      <c r="DL60" s="32"/>
      <c r="DM60" s="32"/>
      <c r="DN60" s="32"/>
    </row>
    <row r="61" spans="1:118" s="105" customFormat="1" ht="146.25">
      <c r="A61" s="26">
        <v>100</v>
      </c>
      <c r="B61" s="26" t="s">
        <v>1173</v>
      </c>
      <c r="C61" s="27" t="s">
        <v>1139</v>
      </c>
      <c r="D61" s="57">
        <v>1</v>
      </c>
      <c r="E61" s="29">
        <v>0.05</v>
      </c>
      <c r="F61" s="27" t="s">
        <v>1281</v>
      </c>
      <c r="G61" s="62">
        <v>6.2</v>
      </c>
      <c r="H61" s="29">
        <v>0.2</v>
      </c>
      <c r="I61" s="703"/>
      <c r="J61" s="703"/>
      <c r="K61" s="29">
        <v>0.8</v>
      </c>
      <c r="L61" s="70" t="s">
        <v>1423</v>
      </c>
      <c r="M61" s="70" t="s">
        <v>1423</v>
      </c>
      <c r="N61" s="70" t="s">
        <v>1424</v>
      </c>
      <c r="O61" s="70" t="s">
        <v>1425</v>
      </c>
      <c r="P61" s="854" t="s">
        <v>1426</v>
      </c>
      <c r="Q61" s="194"/>
      <c r="R61" s="29">
        <v>0.1</v>
      </c>
      <c r="S61" s="29"/>
      <c r="T61" s="29" t="s">
        <v>1427</v>
      </c>
      <c r="U61" s="70" t="s">
        <v>1428</v>
      </c>
      <c r="V61" s="70" t="s">
        <v>1428</v>
      </c>
      <c r="W61" s="27" t="s">
        <v>70</v>
      </c>
      <c r="X61" s="27" t="s">
        <v>1429</v>
      </c>
      <c r="Y61" s="27">
        <v>0</v>
      </c>
      <c r="Z61" s="70" t="s">
        <v>1430</v>
      </c>
      <c r="AA61" s="29">
        <v>0.5</v>
      </c>
      <c r="AB61" s="30">
        <f t="shared" si="0"/>
        <v>4.0000000000000015E-2</v>
      </c>
      <c r="AC61" s="70" t="s">
        <v>1431</v>
      </c>
      <c r="AD61" s="70" t="s">
        <v>1432</v>
      </c>
      <c r="AE61" s="30">
        <v>4.0000000000000015E-2</v>
      </c>
      <c r="AF61" s="70">
        <v>2</v>
      </c>
      <c r="AG61" s="70"/>
      <c r="AH61" s="30">
        <v>4.0000000000000015E-2</v>
      </c>
      <c r="AI61" s="70">
        <v>1</v>
      </c>
      <c r="AJ61" s="70"/>
      <c r="AK61" s="30">
        <v>4.0000000000000015E-2</v>
      </c>
      <c r="AL61" s="70">
        <v>1</v>
      </c>
      <c r="AM61" s="70"/>
      <c r="AN61" s="35">
        <v>650000</v>
      </c>
      <c r="AO61" s="35">
        <v>130000</v>
      </c>
      <c r="AP61" s="35"/>
      <c r="AQ61" s="35">
        <v>130000</v>
      </c>
      <c r="AR61" s="35"/>
      <c r="AS61" s="35">
        <v>300000</v>
      </c>
      <c r="AT61" s="35"/>
      <c r="AU61" s="35">
        <v>110000</v>
      </c>
      <c r="AV61" s="70"/>
      <c r="AW61" s="70" t="s">
        <v>1184</v>
      </c>
      <c r="AX61" s="32">
        <v>0</v>
      </c>
      <c r="AY61" s="32">
        <v>0</v>
      </c>
      <c r="AZ61" s="32">
        <v>0</v>
      </c>
      <c r="BA61" s="32">
        <v>0</v>
      </c>
      <c r="BB61" s="32">
        <v>130</v>
      </c>
      <c r="BC61" s="32">
        <v>0</v>
      </c>
      <c r="BD61" s="32">
        <v>0</v>
      </c>
      <c r="BE61" s="32">
        <v>0</v>
      </c>
      <c r="BF61" s="32"/>
      <c r="BG61" s="32">
        <v>0</v>
      </c>
      <c r="BH61" s="32">
        <v>0</v>
      </c>
      <c r="BI61" s="32">
        <v>0</v>
      </c>
      <c r="BJ61" s="32">
        <v>0</v>
      </c>
      <c r="BK61" s="32">
        <v>0</v>
      </c>
      <c r="BL61" s="32">
        <v>130</v>
      </c>
      <c r="BM61" s="32">
        <v>0</v>
      </c>
      <c r="BN61" s="32">
        <v>0</v>
      </c>
      <c r="BO61" s="32">
        <v>0</v>
      </c>
      <c r="BP61" s="32">
        <v>0</v>
      </c>
      <c r="BQ61" s="32">
        <v>300</v>
      </c>
      <c r="BR61" s="32">
        <v>0</v>
      </c>
      <c r="BS61" s="32">
        <v>0</v>
      </c>
      <c r="BT61" s="32">
        <v>0</v>
      </c>
      <c r="BU61" s="32">
        <v>0</v>
      </c>
      <c r="BV61" s="32">
        <v>0</v>
      </c>
      <c r="BW61" s="32">
        <v>0</v>
      </c>
      <c r="BX61" s="32">
        <v>0</v>
      </c>
      <c r="BY61" s="32">
        <v>0</v>
      </c>
      <c r="BZ61" s="32">
        <v>0</v>
      </c>
      <c r="CA61" s="32">
        <v>300</v>
      </c>
      <c r="CB61" s="32">
        <v>0</v>
      </c>
      <c r="CC61" s="32">
        <v>0</v>
      </c>
      <c r="CD61" s="32">
        <v>0</v>
      </c>
      <c r="CE61" s="32">
        <v>0</v>
      </c>
      <c r="CF61" s="32">
        <v>300</v>
      </c>
      <c r="CG61" s="32">
        <v>0</v>
      </c>
      <c r="CH61" s="32">
        <v>0</v>
      </c>
      <c r="CI61" s="32">
        <v>0</v>
      </c>
      <c r="CJ61" s="32">
        <v>0</v>
      </c>
      <c r="CK61" s="32">
        <v>0</v>
      </c>
      <c r="CL61" s="32">
        <v>0</v>
      </c>
      <c r="CM61" s="32">
        <v>0</v>
      </c>
      <c r="CN61" s="32">
        <v>0</v>
      </c>
      <c r="CO61" s="32">
        <v>0</v>
      </c>
      <c r="CP61" s="32">
        <v>110</v>
      </c>
      <c r="CQ61" s="32">
        <v>0</v>
      </c>
      <c r="CR61" s="32">
        <v>0</v>
      </c>
      <c r="CS61" s="32">
        <v>110</v>
      </c>
      <c r="CT61" s="32" t="s">
        <v>1371</v>
      </c>
      <c r="CU61" s="32" t="s">
        <v>1371</v>
      </c>
      <c r="CV61" s="32" t="s">
        <v>1371</v>
      </c>
      <c r="CW61" s="32" t="s">
        <v>1371</v>
      </c>
      <c r="CX61" s="32" t="s">
        <v>1371</v>
      </c>
      <c r="CY61" s="32" t="s">
        <v>1371</v>
      </c>
      <c r="CZ61" s="32" t="s">
        <v>1371</v>
      </c>
      <c r="DA61" s="32" t="s">
        <v>1371</v>
      </c>
      <c r="DB61" s="32">
        <v>110</v>
      </c>
      <c r="DC61" s="710"/>
      <c r="DD61" s="32"/>
      <c r="DE61" s="32"/>
      <c r="DF61" s="32"/>
      <c r="DG61" s="70" t="s">
        <v>1433</v>
      </c>
      <c r="DH61" s="27" t="s">
        <v>1434</v>
      </c>
      <c r="DI61" s="27" t="s">
        <v>1348</v>
      </c>
      <c r="DJ61" s="27" t="s">
        <v>1349</v>
      </c>
      <c r="DK61" s="32"/>
      <c r="DL61" s="32"/>
      <c r="DM61" s="32"/>
      <c r="DN61" s="32"/>
    </row>
    <row r="62" spans="1:118" s="105" customFormat="1" ht="157.5">
      <c r="A62" s="26">
        <v>101</v>
      </c>
      <c r="B62" s="26" t="s">
        <v>1173</v>
      </c>
      <c r="C62" s="27" t="s">
        <v>1139</v>
      </c>
      <c r="D62" s="57">
        <v>1</v>
      </c>
      <c r="E62" s="29">
        <v>0.05</v>
      </c>
      <c r="F62" s="27" t="s">
        <v>1281</v>
      </c>
      <c r="G62" s="62">
        <v>6.2</v>
      </c>
      <c r="H62" s="29">
        <v>0.2</v>
      </c>
      <c r="I62" s="703"/>
      <c r="J62" s="703"/>
      <c r="K62" s="29">
        <v>0.8</v>
      </c>
      <c r="L62" s="70" t="s">
        <v>1435</v>
      </c>
      <c r="M62" s="70" t="s">
        <v>1435</v>
      </c>
      <c r="N62" s="70" t="s">
        <v>1424</v>
      </c>
      <c r="O62" s="70" t="s">
        <v>1425</v>
      </c>
      <c r="P62" s="856"/>
      <c r="Q62" s="194"/>
      <c r="R62" s="29">
        <v>0.1</v>
      </c>
      <c r="S62" s="29"/>
      <c r="T62" s="29" t="s">
        <v>1436</v>
      </c>
      <c r="U62" s="70" t="s">
        <v>1437</v>
      </c>
      <c r="V62" s="70" t="s">
        <v>1437</v>
      </c>
      <c r="W62" s="27" t="s">
        <v>70</v>
      </c>
      <c r="X62" s="27" t="s">
        <v>1438</v>
      </c>
      <c r="Y62" s="27">
        <v>0</v>
      </c>
      <c r="Z62" s="70" t="s">
        <v>1439</v>
      </c>
      <c r="AA62" s="29">
        <v>0.5</v>
      </c>
      <c r="AB62" s="30">
        <f t="shared" si="0"/>
        <v>4.0000000000000015E-2</v>
      </c>
      <c r="AC62" s="70" t="s">
        <v>1440</v>
      </c>
      <c r="AD62" s="70" t="s">
        <v>1441</v>
      </c>
      <c r="AE62" s="30">
        <v>4.0000000000000015E-2</v>
      </c>
      <c r="AF62" s="70">
        <v>2</v>
      </c>
      <c r="AG62" s="70"/>
      <c r="AH62" s="30">
        <v>4.0000000000000015E-2</v>
      </c>
      <c r="AI62" s="70">
        <v>2</v>
      </c>
      <c r="AJ62" s="70"/>
      <c r="AK62" s="30">
        <v>4.0000000000000015E-2</v>
      </c>
      <c r="AL62" s="70">
        <v>2</v>
      </c>
      <c r="AM62" s="70"/>
      <c r="AN62" s="35">
        <v>2400000</v>
      </c>
      <c r="AO62" s="35">
        <v>600000</v>
      </c>
      <c r="AP62" s="35"/>
      <c r="AQ62" s="35">
        <v>600000</v>
      </c>
      <c r="AR62" s="35"/>
      <c r="AS62" s="35">
        <v>600000</v>
      </c>
      <c r="AT62" s="35"/>
      <c r="AU62" s="35">
        <v>600000</v>
      </c>
      <c r="AV62" s="70"/>
      <c r="AW62" s="70" t="s">
        <v>1184</v>
      </c>
      <c r="AX62" s="32">
        <v>0</v>
      </c>
      <c r="AY62" s="32">
        <v>0</v>
      </c>
      <c r="AZ62" s="32">
        <v>0</v>
      </c>
      <c r="BA62" s="32">
        <v>0</v>
      </c>
      <c r="BB62" s="32">
        <v>600</v>
      </c>
      <c r="BC62" s="32">
        <v>0</v>
      </c>
      <c r="BD62" s="32">
        <v>0</v>
      </c>
      <c r="BE62" s="32">
        <v>0</v>
      </c>
      <c r="BF62" s="32">
        <v>0</v>
      </c>
      <c r="BG62" s="32">
        <v>0</v>
      </c>
      <c r="BH62" s="32">
        <v>0</v>
      </c>
      <c r="BI62" s="32">
        <v>0</v>
      </c>
      <c r="BJ62" s="32">
        <v>0</v>
      </c>
      <c r="BK62" s="32">
        <v>0</v>
      </c>
      <c r="BL62" s="32">
        <v>600</v>
      </c>
      <c r="BM62" s="32">
        <v>0</v>
      </c>
      <c r="BN62" s="32">
        <v>0</v>
      </c>
      <c r="BO62" s="32">
        <v>0</v>
      </c>
      <c r="BP62" s="32">
        <v>0</v>
      </c>
      <c r="BQ62" s="32">
        <v>600</v>
      </c>
      <c r="BR62" s="32">
        <v>0</v>
      </c>
      <c r="BS62" s="32">
        <v>0</v>
      </c>
      <c r="BT62" s="32">
        <v>0</v>
      </c>
      <c r="BU62" s="32">
        <v>0</v>
      </c>
      <c r="BV62" s="32">
        <v>0</v>
      </c>
      <c r="BW62" s="32">
        <v>0</v>
      </c>
      <c r="BX62" s="32">
        <v>0</v>
      </c>
      <c r="BY62" s="32">
        <v>0</v>
      </c>
      <c r="BZ62" s="32">
        <v>0</v>
      </c>
      <c r="CA62" s="32">
        <v>600</v>
      </c>
      <c r="CB62" s="32">
        <v>0</v>
      </c>
      <c r="CC62" s="32">
        <v>0</v>
      </c>
      <c r="CD62" s="32">
        <v>0</v>
      </c>
      <c r="CE62" s="32">
        <v>0</v>
      </c>
      <c r="CF62" s="32">
        <v>600</v>
      </c>
      <c r="CG62" s="32">
        <v>0</v>
      </c>
      <c r="CH62" s="32">
        <v>0</v>
      </c>
      <c r="CI62" s="32">
        <v>0</v>
      </c>
      <c r="CJ62" s="32">
        <v>0</v>
      </c>
      <c r="CK62" s="32">
        <v>0</v>
      </c>
      <c r="CL62" s="32">
        <v>0</v>
      </c>
      <c r="CM62" s="32">
        <v>0</v>
      </c>
      <c r="CN62" s="32">
        <v>0</v>
      </c>
      <c r="CO62" s="32">
        <v>0</v>
      </c>
      <c r="CP62" s="32">
        <v>600</v>
      </c>
      <c r="CQ62" s="32">
        <v>0</v>
      </c>
      <c r="CR62" s="32">
        <v>0</v>
      </c>
      <c r="CS62" s="32">
        <v>600</v>
      </c>
      <c r="CT62" s="32">
        <v>0</v>
      </c>
      <c r="CU62" s="32">
        <v>0</v>
      </c>
      <c r="CV62" s="32">
        <v>0</v>
      </c>
      <c r="CW62" s="32">
        <v>0</v>
      </c>
      <c r="CX62" s="32">
        <v>0</v>
      </c>
      <c r="CY62" s="32">
        <v>0</v>
      </c>
      <c r="CZ62" s="32">
        <v>0</v>
      </c>
      <c r="DA62" s="32">
        <v>0</v>
      </c>
      <c r="DB62" s="32">
        <v>600</v>
      </c>
      <c r="DC62" s="710"/>
      <c r="DD62" s="32"/>
      <c r="DE62" s="32"/>
      <c r="DF62" s="32"/>
      <c r="DG62" s="70" t="s">
        <v>1442</v>
      </c>
      <c r="DH62" s="27" t="s">
        <v>1443</v>
      </c>
      <c r="DI62" s="27" t="s">
        <v>1348</v>
      </c>
      <c r="DJ62" s="27" t="s">
        <v>1349</v>
      </c>
      <c r="DK62" s="32"/>
      <c r="DL62" s="32"/>
      <c r="DM62" s="32"/>
      <c r="DN62" s="32"/>
    </row>
    <row r="63" spans="1:118" s="105" customFormat="1" ht="146.25">
      <c r="A63" s="26">
        <v>102</v>
      </c>
      <c r="B63" s="26" t="s">
        <v>1173</v>
      </c>
      <c r="C63" s="27" t="s">
        <v>1139</v>
      </c>
      <c r="D63" s="57">
        <v>1</v>
      </c>
      <c r="E63" s="29">
        <v>0.05</v>
      </c>
      <c r="F63" s="27" t="s">
        <v>1281</v>
      </c>
      <c r="G63" s="62">
        <v>6.2</v>
      </c>
      <c r="H63" s="29">
        <v>0.2</v>
      </c>
      <c r="I63" s="703"/>
      <c r="J63" s="703"/>
      <c r="K63" s="29">
        <v>0.8</v>
      </c>
      <c r="L63" s="70" t="s">
        <v>1444</v>
      </c>
      <c r="M63" s="70" t="s">
        <v>1444</v>
      </c>
      <c r="N63" s="70" t="s">
        <v>1445</v>
      </c>
      <c r="O63" s="70" t="s">
        <v>1446</v>
      </c>
      <c r="P63" s="194" t="s">
        <v>1447</v>
      </c>
      <c r="Q63" s="194"/>
      <c r="R63" s="29">
        <v>0.1</v>
      </c>
      <c r="S63" s="29"/>
      <c r="T63" s="29" t="s">
        <v>1448</v>
      </c>
      <c r="U63" s="70" t="s">
        <v>1449</v>
      </c>
      <c r="V63" s="70" t="s">
        <v>1450</v>
      </c>
      <c r="W63" s="27" t="s">
        <v>70</v>
      </c>
      <c r="X63" s="27" t="s">
        <v>1451</v>
      </c>
      <c r="Y63" s="27">
        <v>0</v>
      </c>
      <c r="Z63" s="70" t="s">
        <v>1452</v>
      </c>
      <c r="AA63" s="29">
        <v>1</v>
      </c>
      <c r="AB63" s="30">
        <f t="shared" si="0"/>
        <v>8.0000000000000029E-2</v>
      </c>
      <c r="AC63" s="70" t="s">
        <v>1440</v>
      </c>
      <c r="AD63" s="70" t="s">
        <v>1441</v>
      </c>
      <c r="AE63" s="30">
        <v>8.0000000000000029E-2</v>
      </c>
      <c r="AF63" s="70">
        <v>1</v>
      </c>
      <c r="AG63" s="70"/>
      <c r="AH63" s="30">
        <v>8.0000000000000029E-2</v>
      </c>
      <c r="AI63" s="70">
        <v>1</v>
      </c>
      <c r="AJ63" s="70"/>
      <c r="AK63" s="30">
        <v>8.0000000000000029E-2</v>
      </c>
      <c r="AL63" s="70">
        <v>1</v>
      </c>
      <c r="AM63" s="70"/>
      <c r="AN63" s="35">
        <v>266000</v>
      </c>
      <c r="AO63" s="35">
        <v>50000</v>
      </c>
      <c r="AP63" s="35"/>
      <c r="AQ63" s="35">
        <v>116000</v>
      </c>
      <c r="AR63" s="35"/>
      <c r="AS63" s="35">
        <v>50000</v>
      </c>
      <c r="AT63" s="35"/>
      <c r="AU63" s="35">
        <v>50000</v>
      </c>
      <c r="AV63" s="70"/>
      <c r="AW63" s="70" t="s">
        <v>1184</v>
      </c>
      <c r="AX63" s="32">
        <v>0</v>
      </c>
      <c r="AY63" s="32">
        <v>0</v>
      </c>
      <c r="AZ63" s="32">
        <v>0</v>
      </c>
      <c r="BA63" s="32">
        <v>0</v>
      </c>
      <c r="BB63" s="32">
        <v>50</v>
      </c>
      <c r="BC63" s="32">
        <v>0</v>
      </c>
      <c r="BD63" s="32">
        <v>0</v>
      </c>
      <c r="BE63" s="32">
        <v>0</v>
      </c>
      <c r="BF63" s="32">
        <v>0</v>
      </c>
      <c r="BG63" s="32">
        <v>0</v>
      </c>
      <c r="BH63" s="32">
        <v>0</v>
      </c>
      <c r="BI63" s="32">
        <v>0</v>
      </c>
      <c r="BJ63" s="32">
        <v>0</v>
      </c>
      <c r="BK63" s="32">
        <v>0</v>
      </c>
      <c r="BL63" s="32">
        <v>50</v>
      </c>
      <c r="BM63" s="32">
        <v>0</v>
      </c>
      <c r="BN63" s="32">
        <v>0</v>
      </c>
      <c r="BO63" s="32">
        <v>0</v>
      </c>
      <c r="BP63" s="32">
        <v>0</v>
      </c>
      <c r="BQ63" s="32">
        <v>50</v>
      </c>
      <c r="BR63" s="32">
        <v>0</v>
      </c>
      <c r="BS63" s="32">
        <v>0</v>
      </c>
      <c r="BT63" s="32">
        <v>0</v>
      </c>
      <c r="BU63" s="32">
        <v>0</v>
      </c>
      <c r="BV63" s="32">
        <v>0</v>
      </c>
      <c r="BW63" s="32">
        <v>0</v>
      </c>
      <c r="BX63" s="32">
        <v>0</v>
      </c>
      <c r="BY63" s="32">
        <v>0</v>
      </c>
      <c r="BZ63" s="32">
        <v>0</v>
      </c>
      <c r="CA63" s="32">
        <v>50</v>
      </c>
      <c r="CB63" s="32">
        <v>0</v>
      </c>
      <c r="CC63" s="32">
        <v>0</v>
      </c>
      <c r="CD63" s="32">
        <v>0</v>
      </c>
      <c r="CE63" s="32">
        <v>0</v>
      </c>
      <c r="CF63" s="32">
        <v>50</v>
      </c>
      <c r="CG63" s="32">
        <v>0</v>
      </c>
      <c r="CH63" s="32">
        <v>0</v>
      </c>
      <c r="CI63" s="32">
        <v>0</v>
      </c>
      <c r="CJ63" s="32">
        <v>0</v>
      </c>
      <c r="CK63" s="32">
        <v>0</v>
      </c>
      <c r="CL63" s="32">
        <v>0</v>
      </c>
      <c r="CM63" s="32">
        <v>0</v>
      </c>
      <c r="CN63" s="32">
        <v>0</v>
      </c>
      <c r="CO63" s="32">
        <v>0</v>
      </c>
      <c r="CP63" s="32">
        <v>50</v>
      </c>
      <c r="CQ63" s="32">
        <v>0</v>
      </c>
      <c r="CR63" s="32">
        <v>0</v>
      </c>
      <c r="CS63" s="32">
        <v>50</v>
      </c>
      <c r="CT63" s="32">
        <v>0</v>
      </c>
      <c r="CU63" s="32">
        <v>0</v>
      </c>
      <c r="CV63" s="32">
        <v>0</v>
      </c>
      <c r="CW63" s="32">
        <v>0</v>
      </c>
      <c r="CX63" s="32">
        <v>0</v>
      </c>
      <c r="CY63" s="32">
        <v>0</v>
      </c>
      <c r="CZ63" s="32">
        <v>0</v>
      </c>
      <c r="DA63" s="32">
        <v>0</v>
      </c>
      <c r="DB63" s="32">
        <v>50</v>
      </c>
      <c r="DC63" s="710"/>
      <c r="DD63" s="32"/>
      <c r="DE63" s="32"/>
      <c r="DF63" s="32"/>
      <c r="DG63" s="70" t="s">
        <v>1453</v>
      </c>
      <c r="DH63" s="27" t="s">
        <v>1454</v>
      </c>
      <c r="DI63" s="27" t="s">
        <v>1348</v>
      </c>
      <c r="DJ63" s="27" t="s">
        <v>1349</v>
      </c>
      <c r="DK63" s="32"/>
      <c r="DL63" s="32"/>
      <c r="DM63" s="32"/>
      <c r="DN63" s="32"/>
    </row>
    <row r="64" spans="1:118" s="105" customFormat="1" ht="146.25">
      <c r="A64" s="26">
        <v>103</v>
      </c>
      <c r="B64" s="26" t="s">
        <v>1173</v>
      </c>
      <c r="C64" s="27" t="s">
        <v>1139</v>
      </c>
      <c r="D64" s="57">
        <v>1</v>
      </c>
      <c r="E64" s="29">
        <v>0.05</v>
      </c>
      <c r="F64" s="27" t="s">
        <v>1281</v>
      </c>
      <c r="G64" s="62">
        <v>6.2</v>
      </c>
      <c r="H64" s="29">
        <v>0.2</v>
      </c>
      <c r="I64" s="703"/>
      <c r="J64" s="703"/>
      <c r="K64" s="29">
        <v>0.8</v>
      </c>
      <c r="L64" s="70" t="s">
        <v>1455</v>
      </c>
      <c r="M64" s="70" t="s">
        <v>1455</v>
      </c>
      <c r="N64" s="70" t="s">
        <v>1456</v>
      </c>
      <c r="O64" s="70" t="s">
        <v>1457</v>
      </c>
      <c r="P64" s="194" t="s">
        <v>1458</v>
      </c>
      <c r="Q64" s="194"/>
      <c r="R64" s="29">
        <v>0.1</v>
      </c>
      <c r="S64" s="29"/>
      <c r="T64" s="29" t="s">
        <v>1459</v>
      </c>
      <c r="U64" s="70" t="s">
        <v>1460</v>
      </c>
      <c r="V64" s="70" t="s">
        <v>1460</v>
      </c>
      <c r="W64" s="27" t="s">
        <v>70</v>
      </c>
      <c r="X64" s="27" t="s">
        <v>1461</v>
      </c>
      <c r="Y64" s="27">
        <v>0</v>
      </c>
      <c r="Z64" s="70" t="s">
        <v>1462</v>
      </c>
      <c r="AA64" s="29">
        <v>1</v>
      </c>
      <c r="AB64" s="30">
        <f t="shared" si="0"/>
        <v>8.0000000000000029E-2</v>
      </c>
      <c r="AC64" s="70" t="s">
        <v>1440</v>
      </c>
      <c r="AD64" s="70" t="s">
        <v>1441</v>
      </c>
      <c r="AE64" s="30">
        <v>8.0000000000000029E-2</v>
      </c>
      <c r="AF64" s="70">
        <v>3</v>
      </c>
      <c r="AG64" s="70"/>
      <c r="AH64" s="30">
        <v>8.0000000000000029E-2</v>
      </c>
      <c r="AI64" s="70">
        <v>3</v>
      </c>
      <c r="AJ64" s="70"/>
      <c r="AK64" s="30">
        <v>8.0000000000000029E-2</v>
      </c>
      <c r="AL64" s="70">
        <v>2</v>
      </c>
      <c r="AM64" s="70"/>
      <c r="AN64" s="35">
        <v>300000</v>
      </c>
      <c r="AO64" s="35">
        <v>50</v>
      </c>
      <c r="AP64" s="35"/>
      <c r="AQ64" s="35">
        <v>100000</v>
      </c>
      <c r="AR64" s="35"/>
      <c r="AS64" s="35">
        <v>100000</v>
      </c>
      <c r="AT64" s="35"/>
      <c r="AU64" s="35">
        <v>50000</v>
      </c>
      <c r="AV64" s="70"/>
      <c r="AW64" s="70" t="s">
        <v>1184</v>
      </c>
      <c r="AX64" s="32">
        <v>0</v>
      </c>
      <c r="AY64" s="32">
        <v>0</v>
      </c>
      <c r="AZ64" s="32">
        <v>0</v>
      </c>
      <c r="BA64" s="32">
        <v>0</v>
      </c>
      <c r="BB64" s="32">
        <v>50</v>
      </c>
      <c r="BC64" s="32">
        <v>0</v>
      </c>
      <c r="BD64" s="32">
        <v>0</v>
      </c>
      <c r="BE64" s="32">
        <v>0</v>
      </c>
      <c r="BF64" s="32">
        <v>0</v>
      </c>
      <c r="BG64" s="32">
        <v>0</v>
      </c>
      <c r="BH64" s="32">
        <v>0</v>
      </c>
      <c r="BI64" s="32">
        <v>0</v>
      </c>
      <c r="BJ64" s="32">
        <v>0</v>
      </c>
      <c r="BK64" s="32">
        <v>0</v>
      </c>
      <c r="BL64" s="32">
        <v>50</v>
      </c>
      <c r="BM64" s="32">
        <v>0</v>
      </c>
      <c r="BN64" s="32">
        <v>0</v>
      </c>
      <c r="BO64" s="32">
        <v>0</v>
      </c>
      <c r="BP64" s="32">
        <v>0</v>
      </c>
      <c r="BQ64" s="32">
        <v>50</v>
      </c>
      <c r="BR64" s="32">
        <v>0</v>
      </c>
      <c r="BS64" s="32">
        <v>0</v>
      </c>
      <c r="BT64" s="32">
        <v>0</v>
      </c>
      <c r="BU64" s="32">
        <v>0</v>
      </c>
      <c r="BV64" s="32">
        <v>0</v>
      </c>
      <c r="BW64" s="32">
        <v>0</v>
      </c>
      <c r="BX64" s="32">
        <v>0</v>
      </c>
      <c r="BY64" s="32">
        <v>0</v>
      </c>
      <c r="BZ64" s="32">
        <v>0</v>
      </c>
      <c r="CA64" s="32">
        <v>50</v>
      </c>
      <c r="CB64" s="32">
        <v>0</v>
      </c>
      <c r="CC64" s="32">
        <v>0</v>
      </c>
      <c r="CD64" s="32">
        <v>0</v>
      </c>
      <c r="CE64" s="32">
        <v>0</v>
      </c>
      <c r="CF64" s="32">
        <v>50</v>
      </c>
      <c r="CG64" s="32">
        <v>0</v>
      </c>
      <c r="CH64" s="32">
        <v>0</v>
      </c>
      <c r="CI64" s="32">
        <v>0</v>
      </c>
      <c r="CJ64" s="32">
        <v>0</v>
      </c>
      <c r="CK64" s="32">
        <v>0</v>
      </c>
      <c r="CL64" s="32">
        <v>0</v>
      </c>
      <c r="CM64" s="32">
        <v>0</v>
      </c>
      <c r="CN64" s="32">
        <v>0</v>
      </c>
      <c r="CO64" s="32">
        <v>0</v>
      </c>
      <c r="CP64" s="32">
        <v>50</v>
      </c>
      <c r="CQ64" s="32">
        <v>0</v>
      </c>
      <c r="CR64" s="32">
        <v>0</v>
      </c>
      <c r="CS64" s="32">
        <v>50</v>
      </c>
      <c r="CT64" s="32">
        <v>0</v>
      </c>
      <c r="CU64" s="32">
        <v>0</v>
      </c>
      <c r="CV64" s="32">
        <v>0</v>
      </c>
      <c r="CW64" s="32">
        <v>0</v>
      </c>
      <c r="CX64" s="32">
        <v>0</v>
      </c>
      <c r="CY64" s="32">
        <v>0</v>
      </c>
      <c r="CZ64" s="32">
        <v>0</v>
      </c>
      <c r="DA64" s="32">
        <v>0</v>
      </c>
      <c r="DB64" s="32">
        <v>50</v>
      </c>
      <c r="DC64" s="710"/>
      <c r="DD64" s="32"/>
      <c r="DE64" s="32"/>
      <c r="DF64" s="32"/>
      <c r="DG64" s="70" t="s">
        <v>1463</v>
      </c>
      <c r="DH64" s="27" t="s">
        <v>1464</v>
      </c>
      <c r="DI64" s="27" t="s">
        <v>1348</v>
      </c>
      <c r="DJ64" s="27" t="s">
        <v>1349</v>
      </c>
      <c r="DK64" s="32"/>
      <c r="DL64" s="32"/>
      <c r="DM64" s="32"/>
      <c r="DN64" s="32"/>
    </row>
    <row r="65" spans="1:118" s="105" customFormat="1" ht="202.5">
      <c r="A65" s="26">
        <v>104</v>
      </c>
      <c r="B65" s="26" t="s">
        <v>1173</v>
      </c>
      <c r="C65" s="27" t="s">
        <v>1139</v>
      </c>
      <c r="D65" s="57">
        <v>1</v>
      </c>
      <c r="E65" s="29">
        <v>0.05</v>
      </c>
      <c r="F65" s="27" t="s">
        <v>1281</v>
      </c>
      <c r="G65" s="62">
        <v>6.2</v>
      </c>
      <c r="H65" s="29">
        <v>0.2</v>
      </c>
      <c r="I65" s="703"/>
      <c r="J65" s="703"/>
      <c r="K65" s="29">
        <v>0.8</v>
      </c>
      <c r="L65" s="70" t="s">
        <v>1465</v>
      </c>
      <c r="M65" s="70" t="s">
        <v>1465</v>
      </c>
      <c r="N65" s="70" t="s">
        <v>1466</v>
      </c>
      <c r="O65" s="70" t="s">
        <v>1467</v>
      </c>
      <c r="P65" s="854" t="s">
        <v>1468</v>
      </c>
      <c r="Q65" s="194"/>
      <c r="R65" s="29">
        <v>0.1</v>
      </c>
      <c r="S65" s="29"/>
      <c r="T65" s="29" t="s">
        <v>1469</v>
      </c>
      <c r="U65" s="70" t="s">
        <v>1470</v>
      </c>
      <c r="V65" s="70" t="s">
        <v>1470</v>
      </c>
      <c r="W65" s="27" t="s">
        <v>70</v>
      </c>
      <c r="X65" s="27" t="s">
        <v>1471</v>
      </c>
      <c r="Y65" s="27">
        <v>0</v>
      </c>
      <c r="Z65" s="70" t="s">
        <v>1472</v>
      </c>
      <c r="AA65" s="29">
        <v>0.5</v>
      </c>
      <c r="AB65" s="30">
        <f t="shared" si="0"/>
        <v>4.0000000000000015E-2</v>
      </c>
      <c r="AC65" s="70" t="s">
        <v>1473</v>
      </c>
      <c r="AD65" s="70" t="s">
        <v>1474</v>
      </c>
      <c r="AE65" s="30">
        <v>4.0000000000000015E-2</v>
      </c>
      <c r="AF65" s="70">
        <v>100</v>
      </c>
      <c r="AG65" s="70"/>
      <c r="AH65" s="30">
        <v>4.0000000000000015E-2</v>
      </c>
      <c r="AI65" s="70">
        <v>100</v>
      </c>
      <c r="AJ65" s="70"/>
      <c r="AK65" s="30">
        <v>4.0000000000000015E-2</v>
      </c>
      <c r="AL65" s="70">
        <v>100</v>
      </c>
      <c r="AM65" s="70"/>
      <c r="AN65" s="35">
        <v>300000</v>
      </c>
      <c r="AO65" s="35">
        <v>0</v>
      </c>
      <c r="AP65" s="35"/>
      <c r="AQ65" s="35">
        <v>100000</v>
      </c>
      <c r="AR65" s="35"/>
      <c r="AS65" s="35">
        <v>100000</v>
      </c>
      <c r="AT65" s="35"/>
      <c r="AU65" s="35">
        <v>100000</v>
      </c>
      <c r="AV65" s="70"/>
      <c r="AW65" s="70" t="s">
        <v>1184</v>
      </c>
      <c r="AX65" s="32">
        <v>0</v>
      </c>
      <c r="AY65" s="32">
        <v>0</v>
      </c>
      <c r="AZ65" s="32">
        <v>0</v>
      </c>
      <c r="BA65" s="32">
        <v>0</v>
      </c>
      <c r="BB65" s="32">
        <v>0</v>
      </c>
      <c r="BC65" s="32">
        <v>0</v>
      </c>
      <c r="BD65" s="32">
        <v>0</v>
      </c>
      <c r="BE65" s="32">
        <v>0</v>
      </c>
      <c r="BF65" s="32">
        <v>0</v>
      </c>
      <c r="BG65" s="32">
        <v>0</v>
      </c>
      <c r="BH65" s="32">
        <v>0</v>
      </c>
      <c r="BI65" s="32">
        <v>0</v>
      </c>
      <c r="BJ65" s="32">
        <v>0</v>
      </c>
      <c r="BK65" s="32">
        <v>0</v>
      </c>
      <c r="BL65" s="32">
        <v>0</v>
      </c>
      <c r="BM65" s="32">
        <v>0</v>
      </c>
      <c r="BN65" s="32">
        <v>0</v>
      </c>
      <c r="BO65" s="32">
        <v>0</v>
      </c>
      <c r="BP65" s="32">
        <v>100</v>
      </c>
      <c r="BQ65" s="32">
        <v>0</v>
      </c>
      <c r="BR65" s="32">
        <v>0</v>
      </c>
      <c r="BS65" s="32">
        <v>0</v>
      </c>
      <c r="BT65" s="32">
        <v>0</v>
      </c>
      <c r="BU65" s="32">
        <v>0</v>
      </c>
      <c r="BV65" s="32">
        <v>0</v>
      </c>
      <c r="BW65" s="32">
        <v>0</v>
      </c>
      <c r="BX65" s="32">
        <v>0</v>
      </c>
      <c r="BY65" s="32">
        <v>0</v>
      </c>
      <c r="BZ65" s="32">
        <v>0</v>
      </c>
      <c r="CA65" s="32">
        <v>100</v>
      </c>
      <c r="CB65" s="32">
        <v>0</v>
      </c>
      <c r="CC65" s="32">
        <v>0</v>
      </c>
      <c r="CD65" s="32">
        <v>0</v>
      </c>
      <c r="CE65" s="32">
        <v>100</v>
      </c>
      <c r="CF65" s="32">
        <v>0</v>
      </c>
      <c r="CG65" s="32">
        <v>0</v>
      </c>
      <c r="CH65" s="32">
        <v>0</v>
      </c>
      <c r="CI65" s="32">
        <v>0</v>
      </c>
      <c r="CJ65" s="32">
        <v>0</v>
      </c>
      <c r="CK65" s="32">
        <v>0</v>
      </c>
      <c r="CL65" s="32">
        <v>0</v>
      </c>
      <c r="CM65" s="32">
        <v>0</v>
      </c>
      <c r="CN65" s="32">
        <v>0</v>
      </c>
      <c r="CO65" s="32">
        <v>0</v>
      </c>
      <c r="CP65" s="32">
        <v>100</v>
      </c>
      <c r="CQ65" s="32">
        <v>0</v>
      </c>
      <c r="CR65" s="32">
        <v>100</v>
      </c>
      <c r="CS65" s="32">
        <v>0</v>
      </c>
      <c r="CT65" s="32">
        <v>0</v>
      </c>
      <c r="CU65" s="32">
        <v>0</v>
      </c>
      <c r="CV65" s="32">
        <v>0</v>
      </c>
      <c r="CW65" s="32">
        <v>0</v>
      </c>
      <c r="CX65" s="32">
        <v>0</v>
      </c>
      <c r="CY65" s="32">
        <v>0</v>
      </c>
      <c r="CZ65" s="32">
        <v>0</v>
      </c>
      <c r="DA65" s="32">
        <v>0</v>
      </c>
      <c r="DB65" s="32">
        <v>100</v>
      </c>
      <c r="DC65" s="710"/>
      <c r="DD65" s="32"/>
      <c r="DE65" s="32"/>
      <c r="DF65" s="32"/>
      <c r="DG65" s="70" t="s">
        <v>1475</v>
      </c>
      <c r="DH65" s="27" t="s">
        <v>1476</v>
      </c>
      <c r="DI65" s="27" t="s">
        <v>1348</v>
      </c>
      <c r="DJ65" s="27" t="s">
        <v>1349</v>
      </c>
      <c r="DK65" s="32"/>
      <c r="DL65" s="32"/>
      <c r="DM65" s="32"/>
      <c r="DN65" s="32"/>
    </row>
    <row r="66" spans="1:118" s="105" customFormat="1" ht="258.75">
      <c r="A66" s="26">
        <v>105</v>
      </c>
      <c r="B66" s="26" t="s">
        <v>1173</v>
      </c>
      <c r="C66" s="27" t="s">
        <v>1139</v>
      </c>
      <c r="D66" s="57">
        <v>1</v>
      </c>
      <c r="E66" s="29">
        <v>0.05</v>
      </c>
      <c r="F66" s="27" t="s">
        <v>1281</v>
      </c>
      <c r="G66" s="62">
        <v>6.2</v>
      </c>
      <c r="H66" s="29">
        <v>0.2</v>
      </c>
      <c r="I66" s="703"/>
      <c r="J66" s="703"/>
      <c r="K66" s="29">
        <v>0.8</v>
      </c>
      <c r="L66" s="70" t="s">
        <v>1477</v>
      </c>
      <c r="M66" s="70" t="s">
        <v>1477</v>
      </c>
      <c r="N66" s="70"/>
      <c r="O66" s="70" t="s">
        <v>1478</v>
      </c>
      <c r="P66" s="856"/>
      <c r="Q66" s="194"/>
      <c r="R66" s="29">
        <v>0.1</v>
      </c>
      <c r="S66" s="29"/>
      <c r="T66" s="29" t="s">
        <v>1479</v>
      </c>
      <c r="U66" s="70" t="s">
        <v>1480</v>
      </c>
      <c r="V66" s="70" t="s">
        <v>1480</v>
      </c>
      <c r="W66" s="27" t="s">
        <v>70</v>
      </c>
      <c r="X66" s="27" t="s">
        <v>1471</v>
      </c>
      <c r="Y66" s="27">
        <v>0</v>
      </c>
      <c r="Z66" s="70" t="s">
        <v>1481</v>
      </c>
      <c r="AA66" s="29">
        <v>0.5</v>
      </c>
      <c r="AB66" s="30">
        <f t="shared" si="0"/>
        <v>4.0000000000000015E-2</v>
      </c>
      <c r="AC66" s="70" t="s">
        <v>1482</v>
      </c>
      <c r="AD66" s="70" t="s">
        <v>1483</v>
      </c>
      <c r="AE66" s="30">
        <v>4.0000000000000015E-2</v>
      </c>
      <c r="AF66" s="70">
        <v>3</v>
      </c>
      <c r="AG66" s="70"/>
      <c r="AH66" s="30">
        <v>4.0000000000000015E-2</v>
      </c>
      <c r="AI66" s="70">
        <v>3</v>
      </c>
      <c r="AJ66" s="70"/>
      <c r="AK66" s="30">
        <v>4.0000000000000015E-2</v>
      </c>
      <c r="AL66" s="70">
        <v>2</v>
      </c>
      <c r="AM66" s="70"/>
      <c r="AN66" s="35">
        <v>250000</v>
      </c>
      <c r="AO66" s="35">
        <v>0</v>
      </c>
      <c r="AP66" s="35"/>
      <c r="AQ66" s="35">
        <v>100000</v>
      </c>
      <c r="AR66" s="35"/>
      <c r="AS66" s="35">
        <v>100000</v>
      </c>
      <c r="AT66" s="35"/>
      <c r="AU66" s="35">
        <v>50000</v>
      </c>
      <c r="AV66" s="70"/>
      <c r="AW66" s="70" t="s">
        <v>1184</v>
      </c>
      <c r="AX66" s="32">
        <v>0</v>
      </c>
      <c r="AY66" s="32">
        <v>0</v>
      </c>
      <c r="AZ66" s="32">
        <v>0</v>
      </c>
      <c r="BA66" s="32">
        <v>100</v>
      </c>
      <c r="BB66" s="32">
        <v>0</v>
      </c>
      <c r="BC66" s="32">
        <v>0</v>
      </c>
      <c r="BD66" s="32">
        <v>0</v>
      </c>
      <c r="BE66" s="32">
        <v>0</v>
      </c>
      <c r="BF66" s="32">
        <v>0</v>
      </c>
      <c r="BG66" s="32">
        <v>0</v>
      </c>
      <c r="BH66" s="32">
        <v>0</v>
      </c>
      <c r="BI66" s="32">
        <v>0</v>
      </c>
      <c r="BJ66" s="32">
        <v>0</v>
      </c>
      <c r="BK66" s="32">
        <v>0</v>
      </c>
      <c r="BL66" s="32">
        <v>100</v>
      </c>
      <c r="BM66" s="32">
        <v>0</v>
      </c>
      <c r="BN66" s="32">
        <v>0</v>
      </c>
      <c r="BO66" s="32">
        <v>0</v>
      </c>
      <c r="BP66" s="32">
        <v>100</v>
      </c>
      <c r="BQ66" s="32">
        <v>0</v>
      </c>
      <c r="BR66" s="32">
        <v>0</v>
      </c>
      <c r="BS66" s="32">
        <v>0</v>
      </c>
      <c r="BT66" s="32">
        <v>0</v>
      </c>
      <c r="BU66" s="32">
        <v>0</v>
      </c>
      <c r="BV66" s="32">
        <v>0</v>
      </c>
      <c r="BW66" s="32">
        <v>0</v>
      </c>
      <c r="BX66" s="32">
        <v>0</v>
      </c>
      <c r="BY66" s="32">
        <v>0</v>
      </c>
      <c r="BZ66" s="32">
        <v>0</v>
      </c>
      <c r="CA66" s="32">
        <v>100</v>
      </c>
      <c r="CB66" s="32">
        <v>0</v>
      </c>
      <c r="CC66" s="32">
        <v>0</v>
      </c>
      <c r="CD66" s="32">
        <v>0</v>
      </c>
      <c r="CE66" s="32">
        <v>100</v>
      </c>
      <c r="CF66" s="32">
        <v>0</v>
      </c>
      <c r="CG66" s="32">
        <v>0</v>
      </c>
      <c r="CH66" s="32">
        <v>0</v>
      </c>
      <c r="CI66" s="32">
        <v>0</v>
      </c>
      <c r="CJ66" s="32">
        <v>0</v>
      </c>
      <c r="CK66" s="32">
        <v>0</v>
      </c>
      <c r="CL66" s="32">
        <v>0</v>
      </c>
      <c r="CM66" s="32">
        <v>0</v>
      </c>
      <c r="CN66" s="32">
        <v>0</v>
      </c>
      <c r="CO66" s="32">
        <v>0</v>
      </c>
      <c r="CP66" s="32">
        <v>100</v>
      </c>
      <c r="CQ66" s="32">
        <v>0</v>
      </c>
      <c r="CR66" s="32">
        <v>50</v>
      </c>
      <c r="CS66" s="32">
        <v>0</v>
      </c>
      <c r="CT66" s="32">
        <v>0</v>
      </c>
      <c r="CU66" s="32">
        <v>0</v>
      </c>
      <c r="CV66" s="32">
        <v>0</v>
      </c>
      <c r="CW66" s="32">
        <v>0</v>
      </c>
      <c r="CX66" s="32">
        <v>0</v>
      </c>
      <c r="CY66" s="32">
        <v>0</v>
      </c>
      <c r="CZ66" s="32">
        <v>0</v>
      </c>
      <c r="DA66" s="32">
        <v>0</v>
      </c>
      <c r="DB66" s="32">
        <v>50</v>
      </c>
      <c r="DC66" s="710"/>
      <c r="DD66" s="32"/>
      <c r="DE66" s="32"/>
      <c r="DF66" s="32"/>
      <c r="DG66" s="70" t="s">
        <v>1484</v>
      </c>
      <c r="DH66" s="27"/>
      <c r="DI66" s="27" t="s">
        <v>1348</v>
      </c>
      <c r="DJ66" s="27" t="s">
        <v>1349</v>
      </c>
      <c r="DK66" s="32"/>
      <c r="DL66" s="32"/>
      <c r="DM66" s="32"/>
      <c r="DN66" s="32"/>
    </row>
    <row r="67" spans="1:118" s="105" customFormat="1" ht="157.5">
      <c r="A67" s="26">
        <v>106</v>
      </c>
      <c r="B67" s="26" t="s">
        <v>1173</v>
      </c>
      <c r="C67" s="27" t="s">
        <v>1139</v>
      </c>
      <c r="D67" s="57">
        <v>1</v>
      </c>
      <c r="E67" s="29">
        <v>0.05</v>
      </c>
      <c r="F67" s="27" t="s">
        <v>1281</v>
      </c>
      <c r="G67" s="62">
        <v>6.2</v>
      </c>
      <c r="H67" s="29">
        <v>0.2</v>
      </c>
      <c r="I67" s="703"/>
      <c r="J67" s="703"/>
      <c r="K67" s="29">
        <v>0.8</v>
      </c>
      <c r="L67" s="70" t="s">
        <v>1485</v>
      </c>
      <c r="M67" s="70" t="s">
        <v>1485</v>
      </c>
      <c r="N67" s="70" t="s">
        <v>1486</v>
      </c>
      <c r="O67" s="70" t="s">
        <v>1487</v>
      </c>
      <c r="P67" s="854" t="s">
        <v>1488</v>
      </c>
      <c r="Q67" s="194"/>
      <c r="R67" s="29">
        <v>0.1</v>
      </c>
      <c r="S67" s="29"/>
      <c r="T67" s="29" t="s">
        <v>1489</v>
      </c>
      <c r="U67" s="70" t="s">
        <v>1490</v>
      </c>
      <c r="V67" s="70" t="s">
        <v>1490</v>
      </c>
      <c r="W67" s="27" t="s">
        <v>251</v>
      </c>
      <c r="X67" s="27" t="s">
        <v>1471</v>
      </c>
      <c r="Y67" s="27">
        <v>4</v>
      </c>
      <c r="Z67" s="70" t="s">
        <v>1491</v>
      </c>
      <c r="AA67" s="29">
        <v>0.25</v>
      </c>
      <c r="AB67" s="30">
        <f t="shared" si="0"/>
        <v>2.0000000000000007E-2</v>
      </c>
      <c r="AC67" s="70" t="s">
        <v>1492</v>
      </c>
      <c r="AD67" s="70" t="s">
        <v>1493</v>
      </c>
      <c r="AE67" s="30">
        <v>2.0000000000000007E-2</v>
      </c>
      <c r="AF67" s="70">
        <v>6</v>
      </c>
      <c r="AG67" s="70"/>
      <c r="AH67" s="30">
        <v>2.0000000000000007E-2</v>
      </c>
      <c r="AI67" s="70">
        <v>10</v>
      </c>
      <c r="AJ67" s="70"/>
      <c r="AK67" s="30">
        <v>2.0000000000000007E-2</v>
      </c>
      <c r="AL67" s="70">
        <v>13</v>
      </c>
      <c r="AM67" s="70"/>
      <c r="AN67" s="35">
        <v>80000</v>
      </c>
      <c r="AO67" s="35">
        <v>20000</v>
      </c>
      <c r="AP67" s="35"/>
      <c r="AQ67" s="35">
        <v>20000</v>
      </c>
      <c r="AR67" s="35"/>
      <c r="AS67" s="35">
        <v>20000</v>
      </c>
      <c r="AT67" s="35"/>
      <c r="AU67" s="35">
        <v>20000</v>
      </c>
      <c r="AV67" s="70"/>
      <c r="AW67" s="70" t="s">
        <v>1184</v>
      </c>
      <c r="AX67" s="32">
        <v>0</v>
      </c>
      <c r="AY67" s="32">
        <v>0</v>
      </c>
      <c r="AZ67" s="32">
        <v>0</v>
      </c>
      <c r="BA67" s="32">
        <v>0</v>
      </c>
      <c r="BB67" s="32">
        <v>20</v>
      </c>
      <c r="BC67" s="32">
        <v>0</v>
      </c>
      <c r="BD67" s="32">
        <v>0</v>
      </c>
      <c r="BE67" s="32">
        <v>0</v>
      </c>
      <c r="BF67" s="32">
        <v>0</v>
      </c>
      <c r="BG67" s="32">
        <v>0</v>
      </c>
      <c r="BH67" s="32">
        <v>0</v>
      </c>
      <c r="BI67" s="32">
        <v>0</v>
      </c>
      <c r="BJ67" s="32">
        <v>0</v>
      </c>
      <c r="BK67" s="32">
        <v>0</v>
      </c>
      <c r="BL67" s="32">
        <v>20</v>
      </c>
      <c r="BM67" s="32">
        <v>0</v>
      </c>
      <c r="BN67" s="32">
        <v>0</v>
      </c>
      <c r="BO67" s="32">
        <v>0</v>
      </c>
      <c r="BP67" s="32">
        <v>0</v>
      </c>
      <c r="BQ67" s="32">
        <v>20</v>
      </c>
      <c r="BR67" s="32">
        <v>0</v>
      </c>
      <c r="BS67" s="32">
        <v>0</v>
      </c>
      <c r="BT67" s="32">
        <v>0</v>
      </c>
      <c r="BU67" s="32">
        <v>0</v>
      </c>
      <c r="BV67" s="32">
        <v>0</v>
      </c>
      <c r="BW67" s="32">
        <v>0</v>
      </c>
      <c r="BX67" s="32">
        <v>0</v>
      </c>
      <c r="BY67" s="32">
        <v>0</v>
      </c>
      <c r="BZ67" s="32">
        <v>0</v>
      </c>
      <c r="CA67" s="32">
        <v>20</v>
      </c>
      <c r="CB67" s="32">
        <v>0</v>
      </c>
      <c r="CC67" s="32">
        <v>0</v>
      </c>
      <c r="CD67" s="32">
        <v>0</v>
      </c>
      <c r="CE67" s="32">
        <v>0</v>
      </c>
      <c r="CF67" s="32">
        <v>20</v>
      </c>
      <c r="CG67" s="32">
        <v>0</v>
      </c>
      <c r="CH67" s="32">
        <v>0</v>
      </c>
      <c r="CI67" s="32">
        <v>0</v>
      </c>
      <c r="CJ67" s="32">
        <v>0</v>
      </c>
      <c r="CK67" s="32">
        <v>0</v>
      </c>
      <c r="CL67" s="32">
        <v>0</v>
      </c>
      <c r="CM67" s="32">
        <v>0</v>
      </c>
      <c r="CN67" s="32">
        <v>0</v>
      </c>
      <c r="CO67" s="32">
        <v>0</v>
      </c>
      <c r="CP67" s="32">
        <v>20</v>
      </c>
      <c r="CQ67" s="32">
        <v>0</v>
      </c>
      <c r="CR67" s="32">
        <v>0</v>
      </c>
      <c r="CS67" s="32">
        <v>0</v>
      </c>
      <c r="CT67" s="32">
        <v>0</v>
      </c>
      <c r="CU67" s="32">
        <v>0</v>
      </c>
      <c r="CV67" s="32">
        <v>0</v>
      </c>
      <c r="CW67" s="32">
        <v>0</v>
      </c>
      <c r="CX67" s="32">
        <v>0</v>
      </c>
      <c r="CY67" s="32">
        <v>0</v>
      </c>
      <c r="CZ67" s="32">
        <v>0</v>
      </c>
      <c r="DA67" s="32">
        <v>0</v>
      </c>
      <c r="DB67" s="32">
        <v>20</v>
      </c>
      <c r="DC67" s="710"/>
      <c r="DD67" s="32"/>
      <c r="DE67" s="32"/>
      <c r="DF67" s="32"/>
      <c r="DG67" s="70" t="s">
        <v>1494</v>
      </c>
      <c r="DH67" s="27" t="s">
        <v>1495</v>
      </c>
      <c r="DI67" s="27" t="s">
        <v>1348</v>
      </c>
      <c r="DJ67" s="27" t="s">
        <v>1349</v>
      </c>
      <c r="DK67" s="32"/>
      <c r="DL67" s="32"/>
      <c r="DM67" s="32"/>
      <c r="DN67" s="32"/>
    </row>
    <row r="68" spans="1:118" s="105" customFormat="1" ht="191.25">
      <c r="A68" s="26">
        <v>107</v>
      </c>
      <c r="B68" s="26" t="s">
        <v>1173</v>
      </c>
      <c r="C68" s="27" t="s">
        <v>1139</v>
      </c>
      <c r="D68" s="57">
        <v>1</v>
      </c>
      <c r="E68" s="29">
        <v>0.05</v>
      </c>
      <c r="F68" s="27" t="s">
        <v>1281</v>
      </c>
      <c r="G68" s="62">
        <v>6.2</v>
      </c>
      <c r="H68" s="29">
        <v>0.2</v>
      </c>
      <c r="I68" s="703"/>
      <c r="J68" s="703"/>
      <c r="K68" s="29">
        <v>0.8</v>
      </c>
      <c r="L68" s="70" t="s">
        <v>1496</v>
      </c>
      <c r="M68" s="70" t="s">
        <v>1496</v>
      </c>
      <c r="N68" s="70" t="s">
        <v>1497</v>
      </c>
      <c r="O68" s="70" t="s">
        <v>1498</v>
      </c>
      <c r="P68" s="855"/>
      <c r="Q68" s="194"/>
      <c r="R68" s="29">
        <v>0.1</v>
      </c>
      <c r="S68" s="29"/>
      <c r="T68" s="29" t="s">
        <v>1499</v>
      </c>
      <c r="U68" s="70" t="s">
        <v>1500</v>
      </c>
      <c r="V68" s="70" t="s">
        <v>1500</v>
      </c>
      <c r="W68" s="27" t="s">
        <v>70</v>
      </c>
      <c r="X68" s="27" t="s">
        <v>1471</v>
      </c>
      <c r="Y68" s="27">
        <v>0</v>
      </c>
      <c r="Z68" s="70" t="s">
        <v>1501</v>
      </c>
      <c r="AA68" s="29">
        <v>0.25</v>
      </c>
      <c r="AB68" s="30">
        <f t="shared" si="0"/>
        <v>2.0000000000000007E-2</v>
      </c>
      <c r="AC68" s="70" t="s">
        <v>1502</v>
      </c>
      <c r="AD68" s="70" t="s">
        <v>1503</v>
      </c>
      <c r="AE68" s="30">
        <v>2.0000000000000007E-2</v>
      </c>
      <c r="AF68" s="70">
        <v>1</v>
      </c>
      <c r="AG68" s="70"/>
      <c r="AH68" s="30">
        <v>2.0000000000000007E-2</v>
      </c>
      <c r="AI68" s="70">
        <v>1</v>
      </c>
      <c r="AJ68" s="70"/>
      <c r="AK68" s="30">
        <v>2.0000000000000007E-2</v>
      </c>
      <c r="AL68" s="70">
        <v>1</v>
      </c>
      <c r="AM68" s="70"/>
      <c r="AN68" s="35">
        <v>0</v>
      </c>
      <c r="AO68" s="35">
        <v>0</v>
      </c>
      <c r="AP68" s="35"/>
      <c r="AQ68" s="35">
        <v>0</v>
      </c>
      <c r="AR68" s="35"/>
      <c r="AS68" s="35">
        <v>0</v>
      </c>
      <c r="AT68" s="35"/>
      <c r="AU68" s="35">
        <v>0</v>
      </c>
      <c r="AV68" s="70"/>
      <c r="AW68" s="70" t="s">
        <v>1184</v>
      </c>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2"/>
      <c r="CG68" s="32"/>
      <c r="CH68" s="32"/>
      <c r="CI68" s="32"/>
      <c r="CJ68" s="32"/>
      <c r="CK68" s="32"/>
      <c r="CL68" s="32"/>
      <c r="CM68" s="32"/>
      <c r="CN68" s="32"/>
      <c r="CO68" s="32"/>
      <c r="CP68" s="32"/>
      <c r="CQ68" s="32"/>
      <c r="CR68" s="32"/>
      <c r="CS68" s="32"/>
      <c r="CT68" s="32"/>
      <c r="CU68" s="32"/>
      <c r="CV68" s="32"/>
      <c r="CW68" s="32"/>
      <c r="CX68" s="32"/>
      <c r="CY68" s="32"/>
      <c r="CZ68" s="32"/>
      <c r="DA68" s="32"/>
      <c r="DB68" s="32"/>
      <c r="DC68" s="710"/>
      <c r="DD68" s="32"/>
      <c r="DE68" s="32"/>
      <c r="DF68" s="32"/>
      <c r="DG68" s="70" t="s">
        <v>1504</v>
      </c>
      <c r="DH68" s="27"/>
      <c r="DI68" s="27" t="s">
        <v>1348</v>
      </c>
      <c r="DJ68" s="27" t="s">
        <v>1349</v>
      </c>
      <c r="DK68" s="32"/>
      <c r="DL68" s="32"/>
      <c r="DM68" s="32"/>
      <c r="DN68" s="32"/>
    </row>
    <row r="69" spans="1:118" s="105" customFormat="1" ht="168.75">
      <c r="A69" s="26">
        <v>108</v>
      </c>
      <c r="B69" s="26" t="s">
        <v>1173</v>
      </c>
      <c r="C69" s="27" t="s">
        <v>1139</v>
      </c>
      <c r="D69" s="57">
        <v>1</v>
      </c>
      <c r="E69" s="29">
        <v>0.05</v>
      </c>
      <c r="F69" s="27" t="s">
        <v>1281</v>
      </c>
      <c r="G69" s="62">
        <v>6.2</v>
      </c>
      <c r="H69" s="29">
        <v>0.2</v>
      </c>
      <c r="I69" s="703"/>
      <c r="J69" s="703"/>
      <c r="K69" s="29">
        <v>0.8</v>
      </c>
      <c r="L69" s="70" t="s">
        <v>1505</v>
      </c>
      <c r="M69" s="70" t="s">
        <v>1505</v>
      </c>
      <c r="N69" s="70" t="s">
        <v>1506</v>
      </c>
      <c r="O69" s="70" t="s">
        <v>1507</v>
      </c>
      <c r="P69" s="855"/>
      <c r="Q69" s="194"/>
      <c r="R69" s="29">
        <v>0.1</v>
      </c>
      <c r="S69" s="29"/>
      <c r="T69" s="29" t="s">
        <v>1508</v>
      </c>
      <c r="U69" s="70" t="s">
        <v>1509</v>
      </c>
      <c r="V69" s="70" t="s">
        <v>1509</v>
      </c>
      <c r="W69" s="27" t="s">
        <v>251</v>
      </c>
      <c r="X69" s="27" t="s">
        <v>1471</v>
      </c>
      <c r="Y69" s="27">
        <v>4</v>
      </c>
      <c r="Z69" s="70" t="s">
        <v>1510</v>
      </c>
      <c r="AA69" s="29">
        <v>0.25</v>
      </c>
      <c r="AB69" s="30">
        <f t="shared" si="0"/>
        <v>2.0000000000000007E-2</v>
      </c>
      <c r="AC69" s="70" t="s">
        <v>1511</v>
      </c>
      <c r="AD69" s="70" t="s">
        <v>1512</v>
      </c>
      <c r="AE69" s="30">
        <v>2.0000000000000007E-2</v>
      </c>
      <c r="AF69" s="70">
        <v>8</v>
      </c>
      <c r="AG69" s="70"/>
      <c r="AH69" s="30">
        <v>2.0000000000000007E-2</v>
      </c>
      <c r="AI69" s="70">
        <v>13</v>
      </c>
      <c r="AJ69" s="70"/>
      <c r="AK69" s="30">
        <v>2.0000000000000007E-2</v>
      </c>
      <c r="AL69" s="70">
        <v>18</v>
      </c>
      <c r="AM69" s="70"/>
      <c r="AN69" s="35">
        <v>300000</v>
      </c>
      <c r="AO69" s="35">
        <v>60000</v>
      </c>
      <c r="AP69" s="35"/>
      <c r="AQ69" s="35">
        <v>120000</v>
      </c>
      <c r="AR69" s="35"/>
      <c r="AS69" s="35">
        <v>120000</v>
      </c>
      <c r="AT69" s="35"/>
      <c r="AU69" s="35">
        <v>0</v>
      </c>
      <c r="AV69" s="70"/>
      <c r="AW69" s="70" t="s">
        <v>1184</v>
      </c>
      <c r="AX69" s="32">
        <v>0</v>
      </c>
      <c r="AY69" s="32">
        <v>0</v>
      </c>
      <c r="AZ69" s="32">
        <v>0</v>
      </c>
      <c r="BA69" s="32">
        <v>0</v>
      </c>
      <c r="BB69" s="32">
        <v>60</v>
      </c>
      <c r="BC69" s="32">
        <v>0</v>
      </c>
      <c r="BD69" s="32">
        <v>0</v>
      </c>
      <c r="BE69" s="32">
        <v>0</v>
      </c>
      <c r="BF69" s="32">
        <v>0</v>
      </c>
      <c r="BG69" s="32">
        <v>0</v>
      </c>
      <c r="BH69" s="32">
        <v>0</v>
      </c>
      <c r="BI69" s="32">
        <v>0</v>
      </c>
      <c r="BJ69" s="32">
        <v>0</v>
      </c>
      <c r="BK69" s="32">
        <v>0</v>
      </c>
      <c r="BL69" s="32">
        <v>60</v>
      </c>
      <c r="BM69" s="32" t="s">
        <v>1371</v>
      </c>
      <c r="BN69" s="32" t="s">
        <v>1371</v>
      </c>
      <c r="BO69" s="32" t="s">
        <v>1371</v>
      </c>
      <c r="BP69" s="32" t="s">
        <v>1371</v>
      </c>
      <c r="BQ69" s="32">
        <v>120</v>
      </c>
      <c r="BR69" s="32">
        <v>0</v>
      </c>
      <c r="BS69" s="32">
        <v>0</v>
      </c>
      <c r="BT69" s="32">
        <v>0</v>
      </c>
      <c r="BU69" s="32">
        <v>0</v>
      </c>
      <c r="BV69" s="32">
        <v>0</v>
      </c>
      <c r="BW69" s="32">
        <v>0</v>
      </c>
      <c r="BX69" s="32">
        <v>0</v>
      </c>
      <c r="BY69" s="32">
        <v>0</v>
      </c>
      <c r="BZ69" s="32">
        <v>0</v>
      </c>
      <c r="CA69" s="32">
        <v>120</v>
      </c>
      <c r="CB69" s="32">
        <v>0</v>
      </c>
      <c r="CC69" s="32">
        <v>0</v>
      </c>
      <c r="CD69" s="32">
        <v>0</v>
      </c>
      <c r="CE69" s="32">
        <v>0</v>
      </c>
      <c r="CF69" s="32">
        <v>120</v>
      </c>
      <c r="CG69" s="32">
        <v>0</v>
      </c>
      <c r="CH69" s="32">
        <v>0</v>
      </c>
      <c r="CI69" s="32">
        <v>0</v>
      </c>
      <c r="CJ69" s="32">
        <v>0</v>
      </c>
      <c r="CK69" s="32">
        <v>0</v>
      </c>
      <c r="CL69" s="32">
        <v>0</v>
      </c>
      <c r="CM69" s="32">
        <v>0</v>
      </c>
      <c r="CN69" s="32">
        <v>0</v>
      </c>
      <c r="CO69" s="32">
        <v>0</v>
      </c>
      <c r="CP69" s="32">
        <v>120</v>
      </c>
      <c r="CQ69" s="32">
        <v>0</v>
      </c>
      <c r="CR69" s="32">
        <v>0</v>
      </c>
      <c r="CS69" s="32">
        <v>0</v>
      </c>
      <c r="CT69" s="32">
        <v>0</v>
      </c>
      <c r="CU69" s="32">
        <v>0</v>
      </c>
      <c r="CV69" s="32">
        <v>0</v>
      </c>
      <c r="CW69" s="32">
        <v>0</v>
      </c>
      <c r="CX69" s="32">
        <v>0</v>
      </c>
      <c r="CY69" s="32">
        <v>0</v>
      </c>
      <c r="CZ69" s="32">
        <v>0</v>
      </c>
      <c r="DA69" s="32">
        <v>0</v>
      </c>
      <c r="DB69" s="32">
        <v>0</v>
      </c>
      <c r="DC69" s="710"/>
      <c r="DD69" s="32"/>
      <c r="DE69" s="32"/>
      <c r="DF69" s="32"/>
      <c r="DG69" s="70" t="s">
        <v>1513</v>
      </c>
      <c r="DH69" s="27" t="s">
        <v>1514</v>
      </c>
      <c r="DI69" s="27" t="s">
        <v>1348</v>
      </c>
      <c r="DJ69" s="27" t="s">
        <v>1349</v>
      </c>
      <c r="DK69" s="32"/>
      <c r="DL69" s="32"/>
      <c r="DM69" s="32"/>
      <c r="DN69" s="32"/>
    </row>
    <row r="70" spans="1:118" s="105" customFormat="1" ht="168.75">
      <c r="A70" s="26">
        <v>109</v>
      </c>
      <c r="B70" s="26" t="s">
        <v>1173</v>
      </c>
      <c r="C70" s="27" t="s">
        <v>1139</v>
      </c>
      <c r="D70" s="57">
        <v>1</v>
      </c>
      <c r="E70" s="29">
        <v>0.05</v>
      </c>
      <c r="F70" s="27" t="s">
        <v>1281</v>
      </c>
      <c r="G70" s="62">
        <v>6.2</v>
      </c>
      <c r="H70" s="29">
        <v>0.2</v>
      </c>
      <c r="I70" s="694"/>
      <c r="J70" s="694"/>
      <c r="K70" s="29">
        <v>0.8</v>
      </c>
      <c r="L70" s="70" t="s">
        <v>1515</v>
      </c>
      <c r="M70" s="70" t="s">
        <v>1515</v>
      </c>
      <c r="N70" s="70" t="s">
        <v>1516</v>
      </c>
      <c r="O70" s="70" t="s">
        <v>1517</v>
      </c>
      <c r="P70" s="856"/>
      <c r="Q70" s="194"/>
      <c r="R70" s="29">
        <v>0.1</v>
      </c>
      <c r="S70" s="29"/>
      <c r="T70" s="29" t="s">
        <v>1518</v>
      </c>
      <c r="U70" s="70" t="s">
        <v>1519</v>
      </c>
      <c r="V70" s="70" t="s">
        <v>1520</v>
      </c>
      <c r="W70" s="27" t="s">
        <v>1521</v>
      </c>
      <c r="X70" s="27" t="s">
        <v>1471</v>
      </c>
      <c r="Y70" s="27">
        <v>1</v>
      </c>
      <c r="Z70" s="70" t="s">
        <v>1522</v>
      </c>
      <c r="AA70" s="29">
        <v>0.25</v>
      </c>
      <c r="AB70" s="30">
        <f t="shared" si="0"/>
        <v>2.0000000000000007E-2</v>
      </c>
      <c r="AC70" s="70" t="s">
        <v>1523</v>
      </c>
      <c r="AD70" s="70" t="s">
        <v>1523</v>
      </c>
      <c r="AE70" s="30">
        <v>2.0000000000000007E-2</v>
      </c>
      <c r="AF70" s="70">
        <v>1</v>
      </c>
      <c r="AG70" s="70"/>
      <c r="AH70" s="30">
        <v>2.0000000000000007E-2</v>
      </c>
      <c r="AI70" s="70">
        <v>1</v>
      </c>
      <c r="AJ70" s="70"/>
      <c r="AK70" s="30">
        <v>2.0000000000000007E-2</v>
      </c>
      <c r="AL70" s="70">
        <v>1</v>
      </c>
      <c r="AM70" s="70"/>
      <c r="AN70" s="35">
        <v>0</v>
      </c>
      <c r="AO70" s="35">
        <v>0</v>
      </c>
      <c r="AP70" s="35"/>
      <c r="AQ70" s="35">
        <v>0</v>
      </c>
      <c r="AR70" s="35"/>
      <c r="AS70" s="35">
        <v>0</v>
      </c>
      <c r="AT70" s="35"/>
      <c r="AU70" s="35">
        <v>0</v>
      </c>
      <c r="AV70" s="70"/>
      <c r="AW70" s="70" t="s">
        <v>1184</v>
      </c>
      <c r="AX70" s="32">
        <v>0</v>
      </c>
      <c r="AY70" s="32"/>
      <c r="AZ70" s="32">
        <v>0</v>
      </c>
      <c r="BA70" s="32">
        <v>0</v>
      </c>
      <c r="BB70" s="32">
        <v>50</v>
      </c>
      <c r="BC70" s="32">
        <v>0</v>
      </c>
      <c r="BD70" s="32">
        <v>0</v>
      </c>
      <c r="BE70" s="32">
        <v>0</v>
      </c>
      <c r="BF70" s="32">
        <v>0</v>
      </c>
      <c r="BG70" s="32">
        <v>0</v>
      </c>
      <c r="BH70" s="32">
        <v>0</v>
      </c>
      <c r="BI70" s="32">
        <v>0</v>
      </c>
      <c r="BJ70" s="32">
        <v>0</v>
      </c>
      <c r="BK70" s="32">
        <v>0</v>
      </c>
      <c r="BL70" s="32">
        <v>50</v>
      </c>
      <c r="BM70" s="32">
        <v>0</v>
      </c>
      <c r="BN70" s="32">
        <v>0</v>
      </c>
      <c r="BO70" s="32">
        <v>0</v>
      </c>
      <c r="BP70" s="32">
        <v>0</v>
      </c>
      <c r="BQ70" s="32">
        <v>50</v>
      </c>
      <c r="BR70" s="32">
        <v>0</v>
      </c>
      <c r="BS70" s="32">
        <v>0</v>
      </c>
      <c r="BT70" s="32">
        <v>0</v>
      </c>
      <c r="BU70" s="32">
        <v>0</v>
      </c>
      <c r="BV70" s="32">
        <v>0</v>
      </c>
      <c r="BW70" s="32">
        <v>0</v>
      </c>
      <c r="BX70" s="32">
        <v>0</v>
      </c>
      <c r="BY70" s="32">
        <v>0</v>
      </c>
      <c r="BZ70" s="32">
        <v>0</v>
      </c>
      <c r="CA70" s="32">
        <v>50</v>
      </c>
      <c r="CB70" s="32">
        <v>0</v>
      </c>
      <c r="CC70" s="32">
        <v>0</v>
      </c>
      <c r="CD70" s="32">
        <v>0</v>
      </c>
      <c r="CE70" s="32">
        <v>0</v>
      </c>
      <c r="CF70" s="32">
        <v>50</v>
      </c>
      <c r="CG70" s="32">
        <v>0</v>
      </c>
      <c r="CH70" s="32">
        <v>0</v>
      </c>
      <c r="CI70" s="32">
        <v>0</v>
      </c>
      <c r="CJ70" s="32">
        <v>0</v>
      </c>
      <c r="CK70" s="32">
        <v>0</v>
      </c>
      <c r="CL70" s="32">
        <v>0</v>
      </c>
      <c r="CM70" s="32">
        <v>0</v>
      </c>
      <c r="CN70" s="32">
        <v>0</v>
      </c>
      <c r="CO70" s="32">
        <v>0</v>
      </c>
      <c r="CP70" s="32">
        <v>50</v>
      </c>
      <c r="CQ70" s="32">
        <v>0</v>
      </c>
      <c r="CR70" s="32">
        <v>0</v>
      </c>
      <c r="CS70" s="32">
        <v>50</v>
      </c>
      <c r="CT70" s="32">
        <v>0</v>
      </c>
      <c r="CU70" s="32">
        <v>0</v>
      </c>
      <c r="CV70" s="32">
        <v>0</v>
      </c>
      <c r="CW70" s="32">
        <v>0</v>
      </c>
      <c r="CX70" s="32">
        <v>0</v>
      </c>
      <c r="CY70" s="32">
        <v>0</v>
      </c>
      <c r="CZ70" s="32">
        <v>0</v>
      </c>
      <c r="DA70" s="32">
        <v>0</v>
      </c>
      <c r="DB70" s="32">
        <v>50</v>
      </c>
      <c r="DC70" s="711"/>
      <c r="DD70" s="32"/>
      <c r="DE70" s="32"/>
      <c r="DF70" s="32"/>
      <c r="DG70" s="70" t="s">
        <v>1524</v>
      </c>
      <c r="DH70" s="27" t="s">
        <v>1525</v>
      </c>
      <c r="DI70" s="27" t="s">
        <v>1348</v>
      </c>
      <c r="DJ70" s="27" t="s">
        <v>1349</v>
      </c>
      <c r="DK70" s="32"/>
      <c r="DL70" s="32"/>
      <c r="DM70" s="32"/>
      <c r="DN70" s="32"/>
    </row>
    <row r="71" spans="1:118" s="105" customFormat="1" ht="123.75">
      <c r="A71" s="26">
        <v>110</v>
      </c>
      <c r="B71" s="26" t="s">
        <v>1173</v>
      </c>
      <c r="C71" s="27" t="s">
        <v>1139</v>
      </c>
      <c r="D71" s="57">
        <v>1</v>
      </c>
      <c r="E71" s="29">
        <v>0.05</v>
      </c>
      <c r="F71" s="27" t="s">
        <v>1281</v>
      </c>
      <c r="G71" s="62">
        <v>6.2</v>
      </c>
      <c r="H71" s="29">
        <v>0.2</v>
      </c>
      <c r="I71" s="693" t="s">
        <v>1526</v>
      </c>
      <c r="J71" s="693" t="s">
        <v>1527</v>
      </c>
      <c r="K71" s="29">
        <v>0.1</v>
      </c>
      <c r="L71" s="70">
        <v>6</v>
      </c>
      <c r="M71" s="70">
        <v>6</v>
      </c>
      <c r="N71" s="70">
        <v>0</v>
      </c>
      <c r="O71" s="70" t="s">
        <v>1528</v>
      </c>
      <c r="P71" s="854" t="s">
        <v>1529</v>
      </c>
      <c r="Q71" s="194"/>
      <c r="R71" s="73">
        <v>0.25</v>
      </c>
      <c r="S71" s="29" t="s">
        <v>1530</v>
      </c>
      <c r="T71" s="29" t="s">
        <v>1531</v>
      </c>
      <c r="U71" s="70" t="s">
        <v>1532</v>
      </c>
      <c r="V71" s="70" t="s">
        <v>1532</v>
      </c>
      <c r="W71" s="27" t="s">
        <v>70</v>
      </c>
      <c r="X71" s="27" t="s">
        <v>1533</v>
      </c>
      <c r="Y71" s="27">
        <v>0</v>
      </c>
      <c r="Z71" s="70" t="s">
        <v>1534</v>
      </c>
      <c r="AA71" s="29">
        <v>0.25</v>
      </c>
      <c r="AB71" s="30">
        <v>0.02</v>
      </c>
      <c r="AC71" s="70">
        <v>10</v>
      </c>
      <c r="AD71" s="70">
        <v>10</v>
      </c>
      <c r="AE71" s="30">
        <v>0.02</v>
      </c>
      <c r="AF71" s="70">
        <v>2</v>
      </c>
      <c r="AG71" s="70"/>
      <c r="AH71" s="30">
        <v>0.02</v>
      </c>
      <c r="AI71" s="70">
        <v>2</v>
      </c>
      <c r="AJ71" s="70"/>
      <c r="AK71" s="30">
        <v>0.02</v>
      </c>
      <c r="AL71" s="70">
        <v>2</v>
      </c>
      <c r="AM71" s="70"/>
      <c r="AN71" s="35">
        <v>0</v>
      </c>
      <c r="AO71" s="35">
        <v>0</v>
      </c>
      <c r="AP71" s="35"/>
      <c r="AQ71" s="35">
        <v>0</v>
      </c>
      <c r="AR71" s="35"/>
      <c r="AS71" s="35">
        <v>0</v>
      </c>
      <c r="AT71" s="35"/>
      <c r="AU71" s="35">
        <v>0</v>
      </c>
      <c r="AV71" s="70"/>
      <c r="AW71" s="70" t="s">
        <v>1184</v>
      </c>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c r="CO71" s="32"/>
      <c r="CP71" s="32"/>
      <c r="CQ71" s="32"/>
      <c r="CR71" s="32"/>
      <c r="CS71" s="32"/>
      <c r="CT71" s="32"/>
      <c r="CU71" s="32"/>
      <c r="CV71" s="32"/>
      <c r="CW71" s="32"/>
      <c r="CX71" s="32"/>
      <c r="CY71" s="32"/>
      <c r="CZ71" s="32"/>
      <c r="DA71" s="32"/>
      <c r="DB71" s="32"/>
      <c r="DC71" s="709" t="s">
        <v>1535</v>
      </c>
      <c r="DD71" s="32"/>
      <c r="DE71" s="32"/>
      <c r="DF71" s="32"/>
      <c r="DG71" s="70" t="s">
        <v>1536</v>
      </c>
      <c r="DH71" s="32"/>
      <c r="DI71" s="27" t="s">
        <v>1537</v>
      </c>
      <c r="DJ71" s="27" t="s">
        <v>1538</v>
      </c>
      <c r="DK71" s="68" t="s">
        <v>1539</v>
      </c>
      <c r="DL71" s="27" t="s">
        <v>46</v>
      </c>
      <c r="DM71" s="27">
        <v>1000</v>
      </c>
      <c r="DN71" s="27">
        <v>10000</v>
      </c>
    </row>
    <row r="72" spans="1:118" s="105" customFormat="1" ht="168.75">
      <c r="A72" s="26">
        <v>111</v>
      </c>
      <c r="B72" s="26" t="s">
        <v>1173</v>
      </c>
      <c r="C72" s="27" t="s">
        <v>1139</v>
      </c>
      <c r="D72" s="57">
        <v>1</v>
      </c>
      <c r="E72" s="29">
        <v>0.05</v>
      </c>
      <c r="F72" s="27" t="s">
        <v>1281</v>
      </c>
      <c r="G72" s="62">
        <v>6.2</v>
      </c>
      <c r="H72" s="29">
        <v>0.2</v>
      </c>
      <c r="I72" s="703"/>
      <c r="J72" s="703"/>
      <c r="K72" s="29">
        <v>0.1</v>
      </c>
      <c r="L72" s="70">
        <v>40</v>
      </c>
      <c r="M72" s="70">
        <v>40</v>
      </c>
      <c r="N72" s="70">
        <v>0</v>
      </c>
      <c r="O72" s="70" t="s">
        <v>1540</v>
      </c>
      <c r="P72" s="855"/>
      <c r="Q72" s="194"/>
      <c r="R72" s="73">
        <v>0.25</v>
      </c>
      <c r="S72" s="58" t="s">
        <v>1541</v>
      </c>
      <c r="T72" s="27" t="s">
        <v>1542</v>
      </c>
      <c r="U72" s="70" t="s">
        <v>1543</v>
      </c>
      <c r="V72" s="70" t="s">
        <v>1543</v>
      </c>
      <c r="W72" s="27" t="s">
        <v>70</v>
      </c>
      <c r="X72" s="27" t="s">
        <v>71</v>
      </c>
      <c r="Y72" s="27">
        <v>0</v>
      </c>
      <c r="Z72" s="70" t="s">
        <v>1544</v>
      </c>
      <c r="AA72" s="29">
        <v>0.25</v>
      </c>
      <c r="AB72" s="30">
        <v>0.02</v>
      </c>
      <c r="AC72" s="70">
        <v>10</v>
      </c>
      <c r="AD72" s="70">
        <v>10</v>
      </c>
      <c r="AE72" s="30">
        <v>0.02</v>
      </c>
      <c r="AF72" s="70">
        <v>4</v>
      </c>
      <c r="AG72" s="70"/>
      <c r="AH72" s="30">
        <v>0.02</v>
      </c>
      <c r="AI72" s="70">
        <v>6</v>
      </c>
      <c r="AJ72" s="70"/>
      <c r="AK72" s="30">
        <v>0.02</v>
      </c>
      <c r="AL72" s="70">
        <v>10</v>
      </c>
      <c r="AM72" s="70"/>
      <c r="AN72" s="35">
        <v>0</v>
      </c>
      <c r="AO72" s="35">
        <v>0</v>
      </c>
      <c r="AP72" s="35"/>
      <c r="AQ72" s="35">
        <v>0</v>
      </c>
      <c r="AR72" s="35"/>
      <c r="AS72" s="35">
        <v>0</v>
      </c>
      <c r="AT72" s="35"/>
      <c r="AU72" s="35">
        <v>0</v>
      </c>
      <c r="AV72" s="70"/>
      <c r="AW72" s="70" t="s">
        <v>1184</v>
      </c>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32"/>
      <c r="CF72" s="32"/>
      <c r="CG72" s="32"/>
      <c r="CH72" s="32"/>
      <c r="CI72" s="32"/>
      <c r="CJ72" s="32"/>
      <c r="CK72" s="32"/>
      <c r="CL72" s="32"/>
      <c r="CM72" s="32"/>
      <c r="CN72" s="32"/>
      <c r="CO72" s="32"/>
      <c r="CP72" s="32"/>
      <c r="CQ72" s="32"/>
      <c r="CR72" s="32"/>
      <c r="CS72" s="32"/>
      <c r="CT72" s="32"/>
      <c r="CU72" s="32"/>
      <c r="CV72" s="32"/>
      <c r="CW72" s="32"/>
      <c r="CX72" s="32"/>
      <c r="CY72" s="32"/>
      <c r="CZ72" s="32"/>
      <c r="DA72" s="32"/>
      <c r="DB72" s="32"/>
      <c r="DC72" s="710"/>
      <c r="DD72" s="32"/>
      <c r="DE72" s="32"/>
      <c r="DF72" s="32"/>
      <c r="DG72" s="70" t="s">
        <v>1536</v>
      </c>
      <c r="DH72" s="32"/>
      <c r="DI72" s="27" t="s">
        <v>1537</v>
      </c>
      <c r="DJ72" s="27" t="s">
        <v>1538</v>
      </c>
      <c r="DK72" s="68" t="s">
        <v>1539</v>
      </c>
      <c r="DL72" s="27" t="s">
        <v>46</v>
      </c>
      <c r="DM72" s="27">
        <v>1000</v>
      </c>
      <c r="DN72" s="27">
        <v>10000</v>
      </c>
    </row>
    <row r="73" spans="1:118" s="105" customFormat="1" ht="112.5">
      <c r="A73" s="26">
        <v>112</v>
      </c>
      <c r="B73" s="26" t="s">
        <v>1173</v>
      </c>
      <c r="C73" s="27" t="s">
        <v>1139</v>
      </c>
      <c r="D73" s="57">
        <v>1</v>
      </c>
      <c r="E73" s="29">
        <v>0.05</v>
      </c>
      <c r="F73" s="27" t="s">
        <v>1281</v>
      </c>
      <c r="G73" s="62">
        <v>6.2</v>
      </c>
      <c r="H73" s="29">
        <v>0.2</v>
      </c>
      <c r="I73" s="703"/>
      <c r="J73" s="703"/>
      <c r="K73" s="29">
        <v>0.1</v>
      </c>
      <c r="L73" s="70">
        <v>10</v>
      </c>
      <c r="M73" s="70">
        <v>10</v>
      </c>
      <c r="N73" s="70">
        <v>0</v>
      </c>
      <c r="O73" s="70" t="s">
        <v>1545</v>
      </c>
      <c r="P73" s="855"/>
      <c r="Q73" s="194"/>
      <c r="R73" s="73">
        <v>0.25</v>
      </c>
      <c r="S73" s="29" t="s">
        <v>1546</v>
      </c>
      <c r="T73" s="29" t="s">
        <v>1547</v>
      </c>
      <c r="U73" s="70" t="s">
        <v>1548</v>
      </c>
      <c r="V73" s="203" t="s">
        <v>1548</v>
      </c>
      <c r="W73" s="27" t="s">
        <v>70</v>
      </c>
      <c r="X73" s="27" t="s">
        <v>71</v>
      </c>
      <c r="Y73" s="27">
        <v>0</v>
      </c>
      <c r="Z73" s="70" t="s">
        <v>1549</v>
      </c>
      <c r="AA73" s="29">
        <v>0.25</v>
      </c>
      <c r="AB73" s="30">
        <v>0.02</v>
      </c>
      <c r="AC73" s="70">
        <v>10</v>
      </c>
      <c r="AD73" s="70">
        <v>10</v>
      </c>
      <c r="AE73" s="30">
        <v>0.02</v>
      </c>
      <c r="AF73" s="70">
        <v>4</v>
      </c>
      <c r="AG73" s="70"/>
      <c r="AH73" s="30">
        <v>0.02</v>
      </c>
      <c r="AI73" s="70">
        <v>6</v>
      </c>
      <c r="AJ73" s="70"/>
      <c r="AK73" s="30">
        <v>0.02</v>
      </c>
      <c r="AL73" s="70">
        <v>10</v>
      </c>
      <c r="AM73" s="70"/>
      <c r="AN73" s="35">
        <v>0</v>
      </c>
      <c r="AO73" s="35">
        <v>0</v>
      </c>
      <c r="AP73" s="35"/>
      <c r="AQ73" s="35">
        <v>0</v>
      </c>
      <c r="AR73" s="35"/>
      <c r="AS73" s="35">
        <v>0</v>
      </c>
      <c r="AT73" s="35"/>
      <c r="AU73" s="35">
        <v>0</v>
      </c>
      <c r="AV73" s="70"/>
      <c r="AW73" s="70" t="s">
        <v>1184</v>
      </c>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32"/>
      <c r="CF73" s="32"/>
      <c r="CG73" s="32"/>
      <c r="CH73" s="32"/>
      <c r="CI73" s="32"/>
      <c r="CJ73" s="32"/>
      <c r="CK73" s="32"/>
      <c r="CL73" s="32"/>
      <c r="CM73" s="32"/>
      <c r="CN73" s="32"/>
      <c r="CO73" s="32"/>
      <c r="CP73" s="32"/>
      <c r="CQ73" s="32"/>
      <c r="CR73" s="32"/>
      <c r="CS73" s="32"/>
      <c r="CT73" s="32"/>
      <c r="CU73" s="32"/>
      <c r="CV73" s="32"/>
      <c r="CW73" s="32"/>
      <c r="CX73" s="32"/>
      <c r="CY73" s="32"/>
      <c r="CZ73" s="32"/>
      <c r="DA73" s="32"/>
      <c r="DB73" s="32"/>
      <c r="DC73" s="710"/>
      <c r="DD73" s="32"/>
      <c r="DE73" s="32"/>
      <c r="DF73" s="32"/>
      <c r="DG73" s="70" t="s">
        <v>1536</v>
      </c>
      <c r="DH73" s="32"/>
      <c r="DI73" s="27" t="s">
        <v>1537</v>
      </c>
      <c r="DJ73" s="27" t="s">
        <v>1538</v>
      </c>
      <c r="DK73" s="68" t="s">
        <v>1539</v>
      </c>
      <c r="DL73" s="27" t="s">
        <v>46</v>
      </c>
      <c r="DM73" s="27">
        <v>1000</v>
      </c>
      <c r="DN73" s="27">
        <v>10000</v>
      </c>
    </row>
    <row r="74" spans="1:118" s="105" customFormat="1" ht="191.25">
      <c r="A74" s="26">
        <v>113</v>
      </c>
      <c r="B74" s="26" t="s">
        <v>1173</v>
      </c>
      <c r="C74" s="27" t="s">
        <v>1139</v>
      </c>
      <c r="D74" s="57">
        <v>1</v>
      </c>
      <c r="E74" s="29">
        <v>0.05</v>
      </c>
      <c r="F74" s="27" t="s">
        <v>1281</v>
      </c>
      <c r="G74" s="62">
        <v>6.2</v>
      </c>
      <c r="H74" s="29">
        <v>0.2</v>
      </c>
      <c r="I74" s="694"/>
      <c r="J74" s="694"/>
      <c r="K74" s="29">
        <v>0.1</v>
      </c>
      <c r="L74" s="70">
        <v>20</v>
      </c>
      <c r="M74" s="70">
        <v>20</v>
      </c>
      <c r="N74" s="70">
        <v>0</v>
      </c>
      <c r="O74" s="70" t="s">
        <v>1550</v>
      </c>
      <c r="P74" s="856"/>
      <c r="Q74" s="194"/>
      <c r="R74" s="73">
        <v>0.25</v>
      </c>
      <c r="S74" s="29" t="s">
        <v>1551</v>
      </c>
      <c r="T74" s="29" t="s">
        <v>1552</v>
      </c>
      <c r="U74" s="70" t="s">
        <v>1553</v>
      </c>
      <c r="V74" s="70" t="s">
        <v>1553</v>
      </c>
      <c r="W74" s="27" t="s">
        <v>70</v>
      </c>
      <c r="X74" s="27" t="s">
        <v>71</v>
      </c>
      <c r="Y74" s="27">
        <v>0</v>
      </c>
      <c r="Z74" s="70" t="s">
        <v>1554</v>
      </c>
      <c r="AA74" s="29">
        <v>0.25</v>
      </c>
      <c r="AB74" s="30">
        <v>0.02</v>
      </c>
      <c r="AC74" s="70">
        <v>10</v>
      </c>
      <c r="AD74" s="70">
        <v>10</v>
      </c>
      <c r="AE74" s="30">
        <v>0.02</v>
      </c>
      <c r="AF74" s="70">
        <v>10</v>
      </c>
      <c r="AG74" s="70"/>
      <c r="AH74" s="30">
        <v>0.02</v>
      </c>
      <c r="AI74" s="70">
        <v>15</v>
      </c>
      <c r="AJ74" s="70"/>
      <c r="AK74" s="30">
        <v>0.02</v>
      </c>
      <c r="AL74" s="70">
        <v>20</v>
      </c>
      <c r="AM74" s="70"/>
      <c r="AN74" s="35">
        <v>0</v>
      </c>
      <c r="AO74" s="35">
        <v>0</v>
      </c>
      <c r="AP74" s="35"/>
      <c r="AQ74" s="35">
        <v>0</v>
      </c>
      <c r="AR74" s="35"/>
      <c r="AS74" s="35">
        <v>0</v>
      </c>
      <c r="AT74" s="35"/>
      <c r="AU74" s="35">
        <v>0</v>
      </c>
      <c r="AV74" s="70"/>
      <c r="AW74" s="70" t="s">
        <v>1184</v>
      </c>
      <c r="AX74" s="32"/>
      <c r="AY74" s="32"/>
      <c r="AZ74" s="32"/>
      <c r="BA74" s="32"/>
      <c r="BB74" s="32"/>
      <c r="BC74" s="32"/>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32"/>
      <c r="CD74" s="32"/>
      <c r="CE74" s="32"/>
      <c r="CF74" s="32"/>
      <c r="CG74" s="32"/>
      <c r="CH74" s="32"/>
      <c r="CI74" s="32"/>
      <c r="CJ74" s="32"/>
      <c r="CK74" s="32"/>
      <c r="CL74" s="32"/>
      <c r="CM74" s="32"/>
      <c r="CN74" s="32"/>
      <c r="CO74" s="32"/>
      <c r="CP74" s="32"/>
      <c r="CQ74" s="32"/>
      <c r="CR74" s="32"/>
      <c r="CS74" s="32"/>
      <c r="CT74" s="32"/>
      <c r="CU74" s="32"/>
      <c r="CV74" s="32"/>
      <c r="CW74" s="32"/>
      <c r="CX74" s="32"/>
      <c r="CY74" s="32"/>
      <c r="CZ74" s="32"/>
      <c r="DA74" s="32"/>
      <c r="DB74" s="32"/>
      <c r="DC74" s="711"/>
      <c r="DD74" s="32"/>
      <c r="DE74" s="32"/>
      <c r="DF74" s="32"/>
      <c r="DG74" s="70" t="s">
        <v>1555</v>
      </c>
      <c r="DH74" s="32"/>
      <c r="DI74" s="27" t="s">
        <v>1537</v>
      </c>
      <c r="DJ74" s="27" t="s">
        <v>1538</v>
      </c>
      <c r="DK74" s="68" t="s">
        <v>1539</v>
      </c>
      <c r="DL74" s="27" t="s">
        <v>46</v>
      </c>
      <c r="DM74" s="27">
        <v>1000</v>
      </c>
      <c r="DN74" s="27">
        <v>10000</v>
      </c>
    </row>
    <row r="75" spans="1:118" s="33" customFormat="1" ht="191.25">
      <c r="A75" s="26">
        <v>186</v>
      </c>
      <c r="B75" s="26" t="s">
        <v>257</v>
      </c>
      <c r="C75" s="27" t="s">
        <v>164</v>
      </c>
      <c r="D75" s="57">
        <v>2</v>
      </c>
      <c r="E75" s="34">
        <v>0.15</v>
      </c>
      <c r="F75" s="27" t="s">
        <v>258</v>
      </c>
      <c r="G75" s="62">
        <v>7.2</v>
      </c>
      <c r="H75" s="34">
        <v>0.1</v>
      </c>
      <c r="I75" s="693" t="s">
        <v>1556</v>
      </c>
      <c r="J75" s="693" t="s">
        <v>1557</v>
      </c>
      <c r="K75" s="29">
        <v>0.1</v>
      </c>
      <c r="L75" s="201" t="s">
        <v>1558</v>
      </c>
      <c r="M75" s="201" t="s">
        <v>1558</v>
      </c>
      <c r="N75" s="201" t="s">
        <v>1559</v>
      </c>
      <c r="O75" s="201" t="s">
        <v>1560</v>
      </c>
      <c r="P75" s="857" t="s">
        <v>1561</v>
      </c>
      <c r="Q75" s="204"/>
      <c r="R75" s="205">
        <v>0.25</v>
      </c>
      <c r="S75" s="29" t="s">
        <v>1562</v>
      </c>
      <c r="T75" s="29" t="s">
        <v>1563</v>
      </c>
      <c r="U75" s="70" t="s">
        <v>1564</v>
      </c>
      <c r="V75" s="70" t="s">
        <v>1565</v>
      </c>
      <c r="W75" s="27" t="s">
        <v>251</v>
      </c>
      <c r="X75" s="27" t="s">
        <v>1566</v>
      </c>
      <c r="Y75" s="206">
        <v>0</v>
      </c>
      <c r="Z75" s="70" t="s">
        <v>1567</v>
      </c>
      <c r="AA75" s="29">
        <v>0.33</v>
      </c>
      <c r="AB75" s="30">
        <v>0.02</v>
      </c>
      <c r="AC75" s="70" t="s">
        <v>1568</v>
      </c>
      <c r="AD75" s="70">
        <v>0</v>
      </c>
      <c r="AE75" s="30">
        <v>0.02</v>
      </c>
      <c r="AF75" s="70">
        <v>150</v>
      </c>
      <c r="AG75" s="70"/>
      <c r="AH75" s="30">
        <v>0.02</v>
      </c>
      <c r="AI75" s="70">
        <v>150</v>
      </c>
      <c r="AJ75" s="70"/>
      <c r="AK75" s="30">
        <v>0.02</v>
      </c>
      <c r="AL75" s="70">
        <v>150</v>
      </c>
      <c r="AM75" s="70"/>
      <c r="AN75" s="35">
        <v>600000</v>
      </c>
      <c r="AO75" s="35">
        <v>150000</v>
      </c>
      <c r="AP75" s="35"/>
      <c r="AQ75" s="35">
        <v>150000</v>
      </c>
      <c r="AR75" s="35"/>
      <c r="AS75" s="35">
        <v>150000</v>
      </c>
      <c r="AT75" s="35"/>
      <c r="AU75" s="35">
        <v>100000</v>
      </c>
      <c r="AV75" s="70"/>
      <c r="AW75" s="70" t="s">
        <v>1184</v>
      </c>
      <c r="AX75" s="32"/>
      <c r="AY75" s="32"/>
      <c r="AZ75" s="32"/>
      <c r="BA75" s="32"/>
      <c r="BB75" s="32"/>
      <c r="BC75" s="32"/>
      <c r="BD75" s="32"/>
      <c r="BE75" s="32"/>
      <c r="BF75" s="32"/>
      <c r="BG75" s="32"/>
      <c r="BH75" s="68">
        <v>150</v>
      </c>
      <c r="BI75" s="32"/>
      <c r="BJ75" s="32"/>
      <c r="BK75" s="32"/>
      <c r="BL75" s="32">
        <v>150</v>
      </c>
      <c r="BM75" s="32"/>
      <c r="BN75" s="32"/>
      <c r="BO75" s="32"/>
      <c r="BP75" s="32"/>
      <c r="BQ75" s="32"/>
      <c r="BR75" s="32"/>
      <c r="BS75" s="32"/>
      <c r="BT75" s="32"/>
      <c r="BU75" s="32"/>
      <c r="BV75" s="32"/>
      <c r="BW75" s="68">
        <v>150</v>
      </c>
      <c r="BX75" s="32"/>
      <c r="BY75" s="32"/>
      <c r="BZ75" s="32"/>
      <c r="CA75" s="32">
        <v>150</v>
      </c>
      <c r="CB75" s="32"/>
      <c r="CC75" s="32"/>
      <c r="CD75" s="32"/>
      <c r="CE75" s="32"/>
      <c r="CF75" s="32"/>
      <c r="CG75" s="32"/>
      <c r="CH75" s="32"/>
      <c r="CI75" s="32"/>
      <c r="CJ75" s="32"/>
      <c r="CK75" s="32"/>
      <c r="CL75" s="68">
        <v>150</v>
      </c>
      <c r="CM75" s="32"/>
      <c r="CN75" s="32"/>
      <c r="CO75" s="32"/>
      <c r="CP75" s="26">
        <v>150</v>
      </c>
      <c r="CQ75" s="32"/>
      <c r="CR75" s="32"/>
      <c r="CS75" s="32"/>
      <c r="CT75" s="32"/>
      <c r="CU75" s="32"/>
      <c r="CV75" s="32"/>
      <c r="CW75" s="32"/>
      <c r="CX75" s="68">
        <v>150</v>
      </c>
      <c r="CY75" s="32"/>
      <c r="CZ75" s="32"/>
      <c r="DA75" s="32"/>
      <c r="DB75" s="68">
        <v>150</v>
      </c>
      <c r="DC75" s="709" t="s">
        <v>1569</v>
      </c>
      <c r="DD75" s="32"/>
      <c r="DE75" s="32"/>
      <c r="DF75" s="32"/>
      <c r="DG75" s="207"/>
      <c r="DH75" s="27" t="s">
        <v>1570</v>
      </c>
      <c r="DI75" s="27" t="s">
        <v>1569</v>
      </c>
      <c r="DJ75" s="27" t="s">
        <v>1571</v>
      </c>
      <c r="DK75" s="27" t="s">
        <v>1572</v>
      </c>
      <c r="DL75" s="32"/>
      <c r="DM75" s="195">
        <v>1000</v>
      </c>
      <c r="DN75" s="32">
        <v>1000</v>
      </c>
    </row>
    <row r="76" spans="1:118" s="33" customFormat="1" ht="191.25">
      <c r="A76" s="26">
        <v>187</v>
      </c>
      <c r="B76" s="26" t="s">
        <v>257</v>
      </c>
      <c r="C76" s="27" t="s">
        <v>164</v>
      </c>
      <c r="D76" s="57">
        <v>2</v>
      </c>
      <c r="E76" s="34">
        <v>0.15</v>
      </c>
      <c r="F76" s="27" t="s">
        <v>258</v>
      </c>
      <c r="G76" s="62">
        <v>7.2</v>
      </c>
      <c r="H76" s="34">
        <v>0.1</v>
      </c>
      <c r="I76" s="703"/>
      <c r="J76" s="703"/>
      <c r="K76" s="29">
        <v>0.1</v>
      </c>
      <c r="L76" s="201" t="s">
        <v>1558</v>
      </c>
      <c r="M76" s="201" t="s">
        <v>1558</v>
      </c>
      <c r="N76" s="201" t="s">
        <v>1559</v>
      </c>
      <c r="O76" s="201" t="s">
        <v>1560</v>
      </c>
      <c r="P76" s="858"/>
      <c r="Q76" s="204"/>
      <c r="R76" s="205">
        <v>0.25</v>
      </c>
      <c r="S76" s="29" t="s">
        <v>1573</v>
      </c>
      <c r="T76" s="29" t="s">
        <v>1574</v>
      </c>
      <c r="U76" s="70" t="s">
        <v>1575</v>
      </c>
      <c r="V76" s="70" t="s">
        <v>1575</v>
      </c>
      <c r="W76" s="27" t="s">
        <v>70</v>
      </c>
      <c r="X76" s="27" t="s">
        <v>1533</v>
      </c>
      <c r="Y76" s="206">
        <v>1</v>
      </c>
      <c r="Z76" s="70" t="s">
        <v>1576</v>
      </c>
      <c r="AA76" s="29">
        <v>0.34</v>
      </c>
      <c r="AB76" s="30">
        <v>0.02</v>
      </c>
      <c r="AC76" s="70" t="s">
        <v>1577</v>
      </c>
      <c r="AD76" s="70"/>
      <c r="AE76" s="30">
        <v>0.02</v>
      </c>
      <c r="AF76" s="70">
        <v>150</v>
      </c>
      <c r="AG76" s="70"/>
      <c r="AH76" s="30">
        <v>0.02</v>
      </c>
      <c r="AI76" s="70">
        <v>150</v>
      </c>
      <c r="AJ76" s="70"/>
      <c r="AK76" s="30">
        <v>0.02</v>
      </c>
      <c r="AL76" s="70">
        <v>150</v>
      </c>
      <c r="AM76" s="70"/>
      <c r="AN76" s="35">
        <v>600000</v>
      </c>
      <c r="AO76" s="35">
        <v>150000</v>
      </c>
      <c r="AP76" s="35"/>
      <c r="AQ76" s="35">
        <v>150000</v>
      </c>
      <c r="AR76" s="35"/>
      <c r="AS76" s="35">
        <v>150000</v>
      </c>
      <c r="AT76" s="35"/>
      <c r="AU76" s="35">
        <v>100000</v>
      </c>
      <c r="AV76" s="70"/>
      <c r="AW76" s="70" t="s">
        <v>1184</v>
      </c>
      <c r="AX76" s="32"/>
      <c r="AY76" s="32"/>
      <c r="AZ76" s="32"/>
      <c r="BA76" s="32"/>
      <c r="BB76" s="32"/>
      <c r="BC76" s="32"/>
      <c r="BD76" s="32"/>
      <c r="BE76" s="32"/>
      <c r="BF76" s="32"/>
      <c r="BG76" s="32"/>
      <c r="BH76" s="68">
        <v>150</v>
      </c>
      <c r="BI76" s="68"/>
      <c r="BJ76" s="68"/>
      <c r="BK76" s="68"/>
      <c r="BL76" s="68">
        <v>150</v>
      </c>
      <c r="BM76" s="68"/>
      <c r="BN76" s="68"/>
      <c r="BO76" s="68"/>
      <c r="BP76" s="68"/>
      <c r="BQ76" s="68"/>
      <c r="BR76" s="68"/>
      <c r="BS76" s="68"/>
      <c r="BT76" s="68"/>
      <c r="BU76" s="68"/>
      <c r="BV76" s="68"/>
      <c r="BW76" s="68">
        <v>150</v>
      </c>
      <c r="BX76" s="68"/>
      <c r="BY76" s="68"/>
      <c r="BZ76" s="68"/>
      <c r="CA76" s="68">
        <v>150</v>
      </c>
      <c r="CB76" s="68"/>
      <c r="CC76" s="68"/>
      <c r="CD76" s="68"/>
      <c r="CE76" s="68"/>
      <c r="CF76" s="68"/>
      <c r="CG76" s="68"/>
      <c r="CH76" s="68"/>
      <c r="CI76" s="68"/>
      <c r="CJ76" s="68"/>
      <c r="CK76" s="68"/>
      <c r="CL76" s="68">
        <v>150</v>
      </c>
      <c r="CM76" s="68"/>
      <c r="CN76" s="68"/>
      <c r="CO76" s="68"/>
      <c r="CP76" s="68">
        <v>150</v>
      </c>
      <c r="CQ76" s="68"/>
      <c r="CR76" s="68"/>
      <c r="CS76" s="68"/>
      <c r="CT76" s="68"/>
      <c r="CU76" s="68"/>
      <c r="CV76" s="68"/>
      <c r="CW76" s="68"/>
      <c r="CX76" s="68">
        <v>150</v>
      </c>
      <c r="CY76" s="68"/>
      <c r="CZ76" s="68"/>
      <c r="DA76" s="68"/>
      <c r="DB76" s="68">
        <v>150</v>
      </c>
      <c r="DC76" s="710"/>
      <c r="DD76" s="32"/>
      <c r="DE76" s="32"/>
      <c r="DF76" s="32"/>
      <c r="DG76" s="207"/>
      <c r="DH76" s="27" t="s">
        <v>1578</v>
      </c>
      <c r="DI76" s="27" t="s">
        <v>1569</v>
      </c>
      <c r="DJ76" s="27" t="s">
        <v>1571</v>
      </c>
      <c r="DK76" s="27" t="s">
        <v>1572</v>
      </c>
      <c r="DL76" s="32"/>
      <c r="DM76" s="195">
        <v>50</v>
      </c>
      <c r="DN76" s="32">
        <v>50</v>
      </c>
    </row>
    <row r="77" spans="1:118" s="33" customFormat="1" ht="191.25">
      <c r="A77" s="26">
        <v>188</v>
      </c>
      <c r="B77" s="26" t="s">
        <v>257</v>
      </c>
      <c r="C77" s="27" t="s">
        <v>164</v>
      </c>
      <c r="D77" s="57">
        <v>2</v>
      </c>
      <c r="E77" s="34">
        <v>0.15</v>
      </c>
      <c r="F77" s="27" t="s">
        <v>258</v>
      </c>
      <c r="G77" s="62">
        <v>7.2</v>
      </c>
      <c r="H77" s="34">
        <v>0.1</v>
      </c>
      <c r="I77" s="703"/>
      <c r="J77" s="703"/>
      <c r="K77" s="29">
        <v>0.1</v>
      </c>
      <c r="L77" s="201" t="s">
        <v>1558</v>
      </c>
      <c r="M77" s="201" t="s">
        <v>1558</v>
      </c>
      <c r="N77" s="201" t="s">
        <v>1559</v>
      </c>
      <c r="O77" s="201" t="s">
        <v>1560</v>
      </c>
      <c r="P77" s="859"/>
      <c r="Q77" s="204"/>
      <c r="R77" s="205">
        <v>0.25</v>
      </c>
      <c r="S77" s="29" t="s">
        <v>1579</v>
      </c>
      <c r="T77" s="29" t="s">
        <v>1580</v>
      </c>
      <c r="U77" s="70" t="s">
        <v>1581</v>
      </c>
      <c r="V77" s="70" t="s">
        <v>1581</v>
      </c>
      <c r="W77" s="27" t="s">
        <v>70</v>
      </c>
      <c r="X77" s="27" t="s">
        <v>1533</v>
      </c>
      <c r="Y77" s="206">
        <v>0</v>
      </c>
      <c r="Z77" s="70" t="s">
        <v>1582</v>
      </c>
      <c r="AA77" s="29">
        <v>0.33</v>
      </c>
      <c r="AB77" s="30">
        <v>0.02</v>
      </c>
      <c r="AC77" s="70" t="s">
        <v>1583</v>
      </c>
      <c r="AD77" s="70"/>
      <c r="AE77" s="30">
        <v>0.02</v>
      </c>
      <c r="AF77" s="70">
        <v>110</v>
      </c>
      <c r="AG77" s="70"/>
      <c r="AH77" s="30">
        <v>0.02</v>
      </c>
      <c r="AI77" s="70">
        <v>110</v>
      </c>
      <c r="AJ77" s="70"/>
      <c r="AK77" s="30">
        <v>0.02</v>
      </c>
      <c r="AL77" s="70">
        <v>80</v>
      </c>
      <c r="AM77" s="70"/>
      <c r="AN77" s="35">
        <v>300000</v>
      </c>
      <c r="AO77" s="35">
        <v>0</v>
      </c>
      <c r="AP77" s="35"/>
      <c r="AQ77" s="35">
        <v>110000</v>
      </c>
      <c r="AR77" s="35"/>
      <c r="AS77" s="35">
        <v>110000</v>
      </c>
      <c r="AT77" s="35"/>
      <c r="AU77" s="35">
        <v>80000</v>
      </c>
      <c r="AV77" s="70"/>
      <c r="AW77" s="70" t="s">
        <v>1184</v>
      </c>
      <c r="AX77" s="32"/>
      <c r="AY77" s="32"/>
      <c r="AZ77" s="32"/>
      <c r="BA77" s="32"/>
      <c r="BB77" s="32"/>
      <c r="BC77" s="32"/>
      <c r="BD77" s="32"/>
      <c r="BE77" s="32"/>
      <c r="BF77" s="32"/>
      <c r="BG77" s="32"/>
      <c r="BH77" s="68"/>
      <c r="BI77" s="68"/>
      <c r="BJ77" s="68"/>
      <c r="BK77" s="68"/>
      <c r="BL77" s="68"/>
      <c r="BM77" s="68"/>
      <c r="BN77" s="68"/>
      <c r="BO77" s="68"/>
      <c r="BP77" s="68"/>
      <c r="BQ77" s="68"/>
      <c r="BR77" s="68"/>
      <c r="BS77" s="68"/>
      <c r="BT77" s="68"/>
      <c r="BU77" s="68"/>
      <c r="BV77" s="68"/>
      <c r="BW77" s="68">
        <v>110</v>
      </c>
      <c r="BX77" s="68"/>
      <c r="BY77" s="68"/>
      <c r="BZ77" s="68"/>
      <c r="CA77" s="68">
        <v>110</v>
      </c>
      <c r="CB77" s="68"/>
      <c r="CC77" s="68"/>
      <c r="CD77" s="68"/>
      <c r="CE77" s="68"/>
      <c r="CF77" s="68"/>
      <c r="CG77" s="68"/>
      <c r="CH77" s="68"/>
      <c r="CI77" s="68"/>
      <c r="CJ77" s="68"/>
      <c r="CK77" s="68"/>
      <c r="CL77" s="68">
        <v>110</v>
      </c>
      <c r="CM77" s="68"/>
      <c r="CN77" s="68"/>
      <c r="CO77" s="68"/>
      <c r="CP77" s="68">
        <v>110</v>
      </c>
      <c r="CQ77" s="68"/>
      <c r="CR77" s="68"/>
      <c r="CS77" s="68"/>
      <c r="CT77" s="68"/>
      <c r="CU77" s="68"/>
      <c r="CV77" s="68"/>
      <c r="CW77" s="68"/>
      <c r="CX77" s="68">
        <v>80</v>
      </c>
      <c r="CY77" s="68"/>
      <c r="CZ77" s="68"/>
      <c r="DA77" s="68"/>
      <c r="DB77" s="68">
        <v>80</v>
      </c>
      <c r="DC77" s="710"/>
      <c r="DD77" s="32"/>
      <c r="DE77" s="32"/>
      <c r="DF77" s="32"/>
      <c r="DG77" s="207"/>
      <c r="DH77" s="27" t="s">
        <v>1584</v>
      </c>
      <c r="DI77" s="27" t="s">
        <v>1569</v>
      </c>
      <c r="DJ77" s="27" t="s">
        <v>1571</v>
      </c>
      <c r="DK77" s="27" t="s">
        <v>1572</v>
      </c>
      <c r="DL77" s="32"/>
      <c r="DM77" s="195">
        <v>100</v>
      </c>
      <c r="DN77" s="32">
        <v>100</v>
      </c>
    </row>
    <row r="78" spans="1:118" s="33" customFormat="1" ht="191.25">
      <c r="A78" s="26">
        <v>189</v>
      </c>
      <c r="B78" s="26" t="s">
        <v>257</v>
      </c>
      <c r="C78" s="27" t="s">
        <v>164</v>
      </c>
      <c r="D78" s="57">
        <v>2</v>
      </c>
      <c r="E78" s="34">
        <v>0.15</v>
      </c>
      <c r="F78" s="27" t="s">
        <v>258</v>
      </c>
      <c r="G78" s="62">
        <v>7.2</v>
      </c>
      <c r="H78" s="34">
        <v>0.1</v>
      </c>
      <c r="I78" s="703"/>
      <c r="J78" s="703"/>
      <c r="K78" s="29">
        <v>0.1</v>
      </c>
      <c r="L78" s="201" t="s">
        <v>1585</v>
      </c>
      <c r="M78" s="201" t="s">
        <v>1585</v>
      </c>
      <c r="N78" s="201" t="s">
        <v>1586</v>
      </c>
      <c r="O78" s="201" t="s">
        <v>1587</v>
      </c>
      <c r="P78" s="854" t="s">
        <v>1588</v>
      </c>
      <c r="Q78" s="194"/>
      <c r="R78" s="205">
        <v>0.25</v>
      </c>
      <c r="S78" s="29" t="s">
        <v>1589</v>
      </c>
      <c r="T78" s="29"/>
      <c r="U78" s="70" t="s">
        <v>1590</v>
      </c>
      <c r="V78" s="70" t="s">
        <v>1590</v>
      </c>
      <c r="W78" s="27" t="s">
        <v>70</v>
      </c>
      <c r="X78" s="27" t="s">
        <v>1533</v>
      </c>
      <c r="Y78" s="206">
        <v>0</v>
      </c>
      <c r="Z78" s="70" t="s">
        <v>1591</v>
      </c>
      <c r="AA78" s="29">
        <v>0.33</v>
      </c>
      <c r="AB78" s="30">
        <v>0.02</v>
      </c>
      <c r="AC78" s="198">
        <v>1</v>
      </c>
      <c r="AD78" s="198">
        <v>1</v>
      </c>
      <c r="AE78" s="30">
        <v>0.02</v>
      </c>
      <c r="AF78" s="70">
        <v>0</v>
      </c>
      <c r="AG78" s="70"/>
      <c r="AH78" s="30">
        <v>0.02</v>
      </c>
      <c r="AI78" s="70">
        <v>0</v>
      </c>
      <c r="AJ78" s="70"/>
      <c r="AK78" s="30">
        <v>0.02</v>
      </c>
      <c r="AL78" s="70">
        <v>0</v>
      </c>
      <c r="AM78" s="70"/>
      <c r="AN78" s="35">
        <v>0</v>
      </c>
      <c r="AO78" s="35">
        <v>0</v>
      </c>
      <c r="AP78" s="35"/>
      <c r="AQ78" s="35">
        <v>0</v>
      </c>
      <c r="AR78" s="35"/>
      <c r="AS78" s="35">
        <v>0</v>
      </c>
      <c r="AT78" s="35"/>
      <c r="AU78" s="35">
        <v>0</v>
      </c>
      <c r="AV78" s="70"/>
      <c r="AW78" s="70" t="s">
        <v>1184</v>
      </c>
      <c r="AX78" s="32"/>
      <c r="AY78" s="32"/>
      <c r="AZ78" s="32"/>
      <c r="BA78" s="32"/>
      <c r="BB78" s="32"/>
      <c r="BC78" s="32"/>
      <c r="BD78" s="32"/>
      <c r="BE78" s="32"/>
      <c r="BF78" s="32"/>
      <c r="BG78" s="32"/>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710"/>
      <c r="DD78" s="32"/>
      <c r="DE78" s="32"/>
      <c r="DF78" s="32"/>
      <c r="DG78" s="207"/>
      <c r="DH78" s="32"/>
      <c r="DI78" s="27" t="s">
        <v>1569</v>
      </c>
      <c r="DJ78" s="27" t="s">
        <v>1571</v>
      </c>
      <c r="DK78" s="27" t="s">
        <v>1592</v>
      </c>
      <c r="DL78" s="32"/>
      <c r="DM78" s="32">
        <v>0</v>
      </c>
      <c r="DN78" s="32">
        <v>0</v>
      </c>
    </row>
    <row r="79" spans="1:118" s="33" customFormat="1" ht="191.25">
      <c r="A79" s="26">
        <v>190</v>
      </c>
      <c r="B79" s="26" t="s">
        <v>257</v>
      </c>
      <c r="C79" s="27" t="s">
        <v>164</v>
      </c>
      <c r="D79" s="57">
        <v>2</v>
      </c>
      <c r="E79" s="34">
        <v>0.15</v>
      </c>
      <c r="F79" s="27" t="s">
        <v>258</v>
      </c>
      <c r="G79" s="62">
        <v>7.2</v>
      </c>
      <c r="H79" s="34">
        <v>0.1</v>
      </c>
      <c r="I79" s="703"/>
      <c r="J79" s="703"/>
      <c r="K79" s="29">
        <v>0.1</v>
      </c>
      <c r="L79" s="201" t="s">
        <v>1585</v>
      </c>
      <c r="M79" s="201" t="s">
        <v>1585</v>
      </c>
      <c r="N79" s="201" t="s">
        <v>1586</v>
      </c>
      <c r="O79" s="201" t="s">
        <v>1587</v>
      </c>
      <c r="P79" s="855"/>
      <c r="Q79" s="194"/>
      <c r="R79" s="205">
        <v>0.25</v>
      </c>
      <c r="S79" s="29" t="s">
        <v>1593</v>
      </c>
      <c r="T79" s="29" t="s">
        <v>1594</v>
      </c>
      <c r="U79" s="70" t="s">
        <v>1595</v>
      </c>
      <c r="V79" s="70" t="s">
        <v>1595</v>
      </c>
      <c r="W79" s="27" t="s">
        <v>70</v>
      </c>
      <c r="X79" s="27" t="s">
        <v>1533</v>
      </c>
      <c r="Y79" s="206">
        <v>0</v>
      </c>
      <c r="Z79" s="70" t="s">
        <v>1596</v>
      </c>
      <c r="AA79" s="29">
        <v>0.34</v>
      </c>
      <c r="AB79" s="30">
        <v>0.02</v>
      </c>
      <c r="AC79" s="70" t="s">
        <v>1597</v>
      </c>
      <c r="AD79" s="70"/>
      <c r="AE79" s="30">
        <v>0.02</v>
      </c>
      <c r="AF79" s="70">
        <v>1000</v>
      </c>
      <c r="AG79" s="70"/>
      <c r="AH79" s="30">
        <v>0.02</v>
      </c>
      <c r="AI79" s="70">
        <v>0</v>
      </c>
      <c r="AJ79" s="70"/>
      <c r="AK79" s="30">
        <v>0.02</v>
      </c>
      <c r="AL79" s="70">
        <v>0</v>
      </c>
      <c r="AM79" s="70"/>
      <c r="AN79" s="35">
        <v>1000000</v>
      </c>
      <c r="AO79" s="35">
        <v>0</v>
      </c>
      <c r="AP79" s="35"/>
      <c r="AQ79" s="35">
        <v>1000000</v>
      </c>
      <c r="AR79" s="35"/>
      <c r="AS79" s="35">
        <v>0</v>
      </c>
      <c r="AT79" s="35"/>
      <c r="AU79" s="35">
        <v>0</v>
      </c>
      <c r="AV79" s="70"/>
      <c r="AW79" s="70" t="s">
        <v>1184</v>
      </c>
      <c r="AX79" s="32"/>
      <c r="AY79" s="32"/>
      <c r="AZ79" s="32"/>
      <c r="BA79" s="32"/>
      <c r="BB79" s="32"/>
      <c r="BC79" s="32"/>
      <c r="BD79" s="32"/>
      <c r="BE79" s="32"/>
      <c r="BF79" s="32"/>
      <c r="BG79" s="32"/>
      <c r="BH79" s="68"/>
      <c r="BI79" s="68"/>
      <c r="BJ79" s="68"/>
      <c r="BK79" s="68"/>
      <c r="BL79" s="68"/>
      <c r="BM79" s="68"/>
      <c r="BN79" s="68"/>
      <c r="BO79" s="68"/>
      <c r="BP79" s="68"/>
      <c r="BQ79" s="68"/>
      <c r="BR79" s="68"/>
      <c r="BS79" s="68"/>
      <c r="BT79" s="68"/>
      <c r="BU79" s="68"/>
      <c r="BV79" s="68"/>
      <c r="BW79" s="68">
        <v>1000</v>
      </c>
      <c r="BX79" s="68"/>
      <c r="BY79" s="68"/>
      <c r="BZ79" s="68"/>
      <c r="CA79" s="68">
        <v>1000</v>
      </c>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710"/>
      <c r="DD79" s="32"/>
      <c r="DE79" s="32"/>
      <c r="DF79" s="32"/>
      <c r="DG79" s="207"/>
      <c r="DH79" s="27" t="s">
        <v>1598</v>
      </c>
      <c r="DI79" s="27" t="s">
        <v>1569</v>
      </c>
      <c r="DJ79" s="27" t="s">
        <v>1571</v>
      </c>
      <c r="DK79" s="27" t="s">
        <v>1592</v>
      </c>
      <c r="DL79" s="32"/>
      <c r="DM79" s="32">
        <v>300</v>
      </c>
      <c r="DN79" s="32">
        <v>300</v>
      </c>
    </row>
    <row r="80" spans="1:118" s="33" customFormat="1" ht="112.5">
      <c r="A80" s="26">
        <v>191</v>
      </c>
      <c r="B80" s="26" t="s">
        <v>257</v>
      </c>
      <c r="C80" s="27" t="s">
        <v>164</v>
      </c>
      <c r="D80" s="57">
        <v>2</v>
      </c>
      <c r="E80" s="34">
        <v>0.15</v>
      </c>
      <c r="F80" s="27" t="s">
        <v>258</v>
      </c>
      <c r="G80" s="62">
        <v>7.2</v>
      </c>
      <c r="H80" s="34">
        <v>0.1</v>
      </c>
      <c r="I80" s="703"/>
      <c r="J80" s="703"/>
      <c r="K80" s="29">
        <v>0.1</v>
      </c>
      <c r="L80" s="860" t="s">
        <v>1599</v>
      </c>
      <c r="M80" s="860" t="s">
        <v>1599</v>
      </c>
      <c r="N80" s="860" t="s">
        <v>1586</v>
      </c>
      <c r="O80" s="860" t="s">
        <v>1600</v>
      </c>
      <c r="P80" s="856"/>
      <c r="Q80" s="194"/>
      <c r="R80" s="205">
        <v>0.25</v>
      </c>
      <c r="S80" s="29" t="s">
        <v>1601</v>
      </c>
      <c r="T80" s="29" t="s">
        <v>1602</v>
      </c>
      <c r="U80" s="70" t="s">
        <v>1603</v>
      </c>
      <c r="V80" s="70" t="s">
        <v>1603</v>
      </c>
      <c r="W80" s="27" t="s">
        <v>70</v>
      </c>
      <c r="X80" s="27" t="s">
        <v>1533</v>
      </c>
      <c r="Y80" s="206">
        <v>0</v>
      </c>
      <c r="Z80" s="70" t="s">
        <v>1604</v>
      </c>
      <c r="AA80" s="29">
        <v>0.33</v>
      </c>
      <c r="AB80" s="30">
        <v>0.02</v>
      </c>
      <c r="AC80" s="70" t="s">
        <v>1605</v>
      </c>
      <c r="AD80" s="70"/>
      <c r="AE80" s="30">
        <v>0.02</v>
      </c>
      <c r="AF80" s="70">
        <v>0</v>
      </c>
      <c r="AG80" s="70"/>
      <c r="AH80" s="30">
        <v>0.02</v>
      </c>
      <c r="AI80" s="70">
        <v>0</v>
      </c>
      <c r="AJ80" s="70"/>
      <c r="AK80" s="30">
        <v>0.02</v>
      </c>
      <c r="AL80" s="70">
        <v>0</v>
      </c>
      <c r="AM80" s="70"/>
      <c r="AN80" s="35">
        <v>0</v>
      </c>
      <c r="AO80" s="35">
        <v>0</v>
      </c>
      <c r="AP80" s="35"/>
      <c r="AQ80" s="35">
        <v>0</v>
      </c>
      <c r="AR80" s="35"/>
      <c r="AS80" s="35">
        <v>0</v>
      </c>
      <c r="AT80" s="35"/>
      <c r="AU80" s="35">
        <v>0</v>
      </c>
      <c r="AV80" s="70"/>
      <c r="AW80" s="70" t="s">
        <v>1184</v>
      </c>
      <c r="AX80" s="32"/>
      <c r="AY80" s="32"/>
      <c r="AZ80" s="32"/>
      <c r="BA80" s="32"/>
      <c r="BB80" s="836"/>
      <c r="BC80" s="32"/>
      <c r="BD80" s="32"/>
      <c r="BE80" s="32"/>
      <c r="BF80" s="32"/>
      <c r="BG80" s="32"/>
      <c r="BH80" s="68"/>
      <c r="BI80" s="68"/>
      <c r="BJ80" s="68"/>
      <c r="BK80" s="68"/>
      <c r="BL80" s="853"/>
      <c r="BM80" s="68"/>
      <c r="BN80" s="68"/>
      <c r="BO80" s="68"/>
      <c r="BP80" s="68"/>
      <c r="BQ80" s="853"/>
      <c r="BR80" s="68"/>
      <c r="BS80" s="68"/>
      <c r="BT80" s="68"/>
      <c r="BU80" s="68"/>
      <c r="BV80" s="68"/>
      <c r="BW80" s="68"/>
      <c r="BX80" s="68"/>
      <c r="BY80" s="68"/>
      <c r="BZ80" s="68"/>
      <c r="CA80" s="853"/>
      <c r="CB80" s="68"/>
      <c r="CC80" s="68"/>
      <c r="CD80" s="68"/>
      <c r="CE80" s="68"/>
      <c r="CF80" s="853"/>
      <c r="CG80" s="68"/>
      <c r="CH80" s="68"/>
      <c r="CI80" s="68"/>
      <c r="CJ80" s="68"/>
      <c r="CK80" s="68"/>
      <c r="CL80" s="68"/>
      <c r="CM80" s="68"/>
      <c r="CN80" s="68"/>
      <c r="CO80" s="68"/>
      <c r="CP80" s="853"/>
      <c r="CQ80" s="68"/>
      <c r="CR80" s="68"/>
      <c r="CS80" s="853"/>
      <c r="CT80" s="68"/>
      <c r="CU80" s="68"/>
      <c r="CV80" s="68"/>
      <c r="CW80" s="68"/>
      <c r="CX80" s="68"/>
      <c r="CY80" s="68"/>
      <c r="CZ80" s="68"/>
      <c r="DA80" s="68"/>
      <c r="DB80" s="853"/>
      <c r="DC80" s="710"/>
      <c r="DD80" s="32"/>
      <c r="DE80" s="32"/>
      <c r="DF80" s="32"/>
      <c r="DG80" s="207"/>
      <c r="DH80" s="27" t="s">
        <v>1606</v>
      </c>
      <c r="DI80" s="27" t="s">
        <v>1569</v>
      </c>
      <c r="DJ80" s="27" t="s">
        <v>1571</v>
      </c>
      <c r="DK80" s="27" t="s">
        <v>1592</v>
      </c>
      <c r="DL80" s="32"/>
      <c r="DM80" s="32">
        <v>30</v>
      </c>
      <c r="DN80" s="32">
        <v>30</v>
      </c>
    </row>
    <row r="81" spans="1:118" s="33" customFormat="1" ht="67.5">
      <c r="A81" s="26">
        <v>192</v>
      </c>
      <c r="B81" s="26" t="s">
        <v>257</v>
      </c>
      <c r="C81" s="27" t="s">
        <v>164</v>
      </c>
      <c r="D81" s="57">
        <v>2</v>
      </c>
      <c r="E81" s="34">
        <v>0.15</v>
      </c>
      <c r="F81" s="27" t="s">
        <v>258</v>
      </c>
      <c r="G81" s="62">
        <v>7.2</v>
      </c>
      <c r="H81" s="34">
        <v>0.1</v>
      </c>
      <c r="I81" s="703"/>
      <c r="J81" s="703"/>
      <c r="K81" s="29">
        <v>0.1</v>
      </c>
      <c r="L81" s="861" t="s">
        <v>1607</v>
      </c>
      <c r="M81" s="861" t="s">
        <v>1607</v>
      </c>
      <c r="N81" s="861" t="s">
        <v>1608</v>
      </c>
      <c r="O81" s="861" t="s">
        <v>1609</v>
      </c>
      <c r="P81" s="857" t="s">
        <v>1610</v>
      </c>
      <c r="Q81" s="204"/>
      <c r="R81" s="205">
        <v>0.25</v>
      </c>
      <c r="S81" s="29" t="s">
        <v>1611</v>
      </c>
      <c r="T81" s="29" t="s">
        <v>1612</v>
      </c>
      <c r="U81" s="197" t="s">
        <v>1613</v>
      </c>
      <c r="V81" s="197" t="s">
        <v>1613</v>
      </c>
      <c r="W81" s="27" t="s">
        <v>70</v>
      </c>
      <c r="X81" s="27" t="s">
        <v>1533</v>
      </c>
      <c r="Y81" s="206">
        <v>0</v>
      </c>
      <c r="Z81" s="70" t="s">
        <v>1614</v>
      </c>
      <c r="AA81" s="29">
        <v>0.5</v>
      </c>
      <c r="AB81" s="30">
        <f>+((((E81*H81)*K81)*R81)*AA81)*100</f>
        <v>1.8749999999999999E-2</v>
      </c>
      <c r="AC81" s="70" t="s">
        <v>1615</v>
      </c>
      <c r="AD81" s="70"/>
      <c r="AE81" s="30">
        <v>1.8749999999999999E-2</v>
      </c>
      <c r="AF81" s="70">
        <v>500</v>
      </c>
      <c r="AG81" s="70"/>
      <c r="AH81" s="30">
        <v>1.8749999999999999E-2</v>
      </c>
      <c r="AI81" s="70">
        <v>0</v>
      </c>
      <c r="AJ81" s="70"/>
      <c r="AK81" s="30">
        <v>1.8749999999999999E-2</v>
      </c>
      <c r="AL81" s="70">
        <v>0</v>
      </c>
      <c r="AM81" s="70"/>
      <c r="AN81" s="35">
        <v>500000</v>
      </c>
      <c r="AO81" s="35">
        <v>0</v>
      </c>
      <c r="AP81" s="35"/>
      <c r="AQ81" s="35">
        <v>500000</v>
      </c>
      <c r="AR81" s="35"/>
      <c r="AS81" s="35">
        <v>0</v>
      </c>
      <c r="AT81" s="35"/>
      <c r="AU81" s="35">
        <v>0</v>
      </c>
      <c r="AV81" s="70"/>
      <c r="AW81" s="70" t="s">
        <v>1184</v>
      </c>
      <c r="AX81" s="32"/>
      <c r="AY81" s="32"/>
      <c r="AZ81" s="32"/>
      <c r="BA81" s="32"/>
      <c r="BB81" s="836"/>
      <c r="BC81" s="32"/>
      <c r="BD81" s="32"/>
      <c r="BE81" s="32"/>
      <c r="BF81" s="32"/>
      <c r="BG81" s="32"/>
      <c r="BH81" s="68"/>
      <c r="BI81" s="68"/>
      <c r="BJ81" s="68"/>
      <c r="BK81" s="68"/>
      <c r="BL81" s="853"/>
      <c r="BM81" s="68"/>
      <c r="BN81" s="68"/>
      <c r="BO81" s="68"/>
      <c r="BP81" s="68"/>
      <c r="BQ81" s="853"/>
      <c r="BR81" s="68"/>
      <c r="BS81" s="68"/>
      <c r="BT81" s="68"/>
      <c r="BU81" s="68"/>
      <c r="BV81" s="68"/>
      <c r="BW81" s="68">
        <v>500</v>
      </c>
      <c r="BX81" s="68"/>
      <c r="BY81" s="68"/>
      <c r="BZ81" s="68"/>
      <c r="CA81" s="853">
        <v>500</v>
      </c>
      <c r="CB81" s="68"/>
      <c r="CC81" s="68"/>
      <c r="CD81" s="68"/>
      <c r="CE81" s="68"/>
      <c r="CF81" s="853"/>
      <c r="CG81" s="68"/>
      <c r="CH81" s="68"/>
      <c r="CI81" s="68"/>
      <c r="CJ81" s="68"/>
      <c r="CK81" s="68"/>
      <c r="CL81" s="68"/>
      <c r="CM81" s="68"/>
      <c r="CN81" s="68"/>
      <c r="CO81" s="68"/>
      <c r="CP81" s="853"/>
      <c r="CQ81" s="68"/>
      <c r="CR81" s="68"/>
      <c r="CS81" s="853"/>
      <c r="CT81" s="68"/>
      <c r="CU81" s="68"/>
      <c r="CV81" s="68"/>
      <c r="CW81" s="68"/>
      <c r="CX81" s="68"/>
      <c r="CY81" s="68"/>
      <c r="CZ81" s="68"/>
      <c r="DA81" s="68"/>
      <c r="DB81" s="853"/>
      <c r="DC81" s="710"/>
      <c r="DD81" s="32"/>
      <c r="DE81" s="32"/>
      <c r="DF81" s="32"/>
      <c r="DG81" s="197"/>
      <c r="DH81" s="27" t="s">
        <v>1616</v>
      </c>
      <c r="DI81" s="27" t="s">
        <v>1569</v>
      </c>
      <c r="DJ81" s="27" t="s">
        <v>1571</v>
      </c>
      <c r="DK81" s="27" t="s">
        <v>1617</v>
      </c>
      <c r="DL81" s="32"/>
      <c r="DM81" s="32">
        <v>200</v>
      </c>
      <c r="DN81" s="32">
        <v>200</v>
      </c>
    </row>
    <row r="82" spans="1:118" s="33" customFormat="1" ht="326.25">
      <c r="A82" s="26">
        <v>193</v>
      </c>
      <c r="B82" s="26" t="s">
        <v>257</v>
      </c>
      <c r="C82" s="27" t="s">
        <v>164</v>
      </c>
      <c r="D82" s="57">
        <v>2</v>
      </c>
      <c r="E82" s="34">
        <v>0.15</v>
      </c>
      <c r="F82" s="27" t="s">
        <v>258</v>
      </c>
      <c r="G82" s="62">
        <v>7.2</v>
      </c>
      <c r="H82" s="34">
        <v>0.1</v>
      </c>
      <c r="I82" s="703"/>
      <c r="J82" s="703"/>
      <c r="K82" s="29">
        <v>0.1</v>
      </c>
      <c r="L82" s="70" t="s">
        <v>1607</v>
      </c>
      <c r="M82" s="70" t="s">
        <v>1607</v>
      </c>
      <c r="N82" s="70" t="s">
        <v>1608</v>
      </c>
      <c r="O82" s="70" t="s">
        <v>1609</v>
      </c>
      <c r="P82" s="859"/>
      <c r="Q82" s="204"/>
      <c r="R82" s="205">
        <v>0.25</v>
      </c>
      <c r="S82" s="29" t="s">
        <v>1618</v>
      </c>
      <c r="T82" s="29" t="s">
        <v>1619</v>
      </c>
      <c r="U82" s="70" t="s">
        <v>1620</v>
      </c>
      <c r="V82" s="70" t="s">
        <v>1620</v>
      </c>
      <c r="W82" s="27" t="s">
        <v>70</v>
      </c>
      <c r="X82" s="27" t="s">
        <v>1533</v>
      </c>
      <c r="Y82" s="206">
        <v>0</v>
      </c>
      <c r="Z82" s="70" t="s">
        <v>1621</v>
      </c>
      <c r="AA82" s="29">
        <v>0.5</v>
      </c>
      <c r="AB82" s="30">
        <f>+((((E82*H82)*K82)*R82)*AA82)*100</f>
        <v>1.8749999999999999E-2</v>
      </c>
      <c r="AC82" s="70"/>
      <c r="AD82" s="70"/>
      <c r="AE82" s="30">
        <v>1.8749999999999999E-2</v>
      </c>
      <c r="AF82" s="70">
        <v>0</v>
      </c>
      <c r="AG82" s="70"/>
      <c r="AH82" s="30">
        <v>1.8749999999999999E-2</v>
      </c>
      <c r="AI82" s="70">
        <v>0</v>
      </c>
      <c r="AJ82" s="70"/>
      <c r="AK82" s="30">
        <v>1.8749999999999999E-2</v>
      </c>
      <c r="AL82" s="70">
        <v>0</v>
      </c>
      <c r="AM82" s="70"/>
      <c r="AN82" s="35">
        <v>300000</v>
      </c>
      <c r="AO82" s="35">
        <v>300000</v>
      </c>
      <c r="AP82" s="35"/>
      <c r="AQ82" s="35">
        <v>0</v>
      </c>
      <c r="AR82" s="35"/>
      <c r="AS82" s="35">
        <v>0</v>
      </c>
      <c r="AT82" s="35"/>
      <c r="AU82" s="35">
        <v>0</v>
      </c>
      <c r="AV82" s="70"/>
      <c r="AW82" s="70" t="s">
        <v>1184</v>
      </c>
      <c r="AX82" s="32"/>
      <c r="AY82" s="32"/>
      <c r="AZ82" s="32"/>
      <c r="BA82" s="32"/>
      <c r="BB82" s="836"/>
      <c r="BC82" s="32"/>
      <c r="BD82" s="32"/>
      <c r="BE82" s="32"/>
      <c r="BF82" s="32"/>
      <c r="BG82" s="32"/>
      <c r="BH82" s="68">
        <v>300</v>
      </c>
      <c r="BI82" s="68"/>
      <c r="BJ82" s="68"/>
      <c r="BK82" s="68"/>
      <c r="BL82" s="853"/>
      <c r="BM82" s="68"/>
      <c r="BN82" s="68"/>
      <c r="BO82" s="68"/>
      <c r="BP82" s="68"/>
      <c r="BQ82" s="853"/>
      <c r="BR82" s="68"/>
      <c r="BS82" s="68"/>
      <c r="BT82" s="68"/>
      <c r="BU82" s="68"/>
      <c r="BV82" s="68"/>
      <c r="BW82" s="68"/>
      <c r="BX82" s="68"/>
      <c r="BY82" s="68"/>
      <c r="BZ82" s="68"/>
      <c r="CA82" s="853"/>
      <c r="CB82" s="68"/>
      <c r="CC82" s="68"/>
      <c r="CD82" s="68"/>
      <c r="CE82" s="68"/>
      <c r="CF82" s="853"/>
      <c r="CG82" s="68"/>
      <c r="CH82" s="68"/>
      <c r="CI82" s="68"/>
      <c r="CJ82" s="68"/>
      <c r="CK82" s="68"/>
      <c r="CL82" s="68"/>
      <c r="CM82" s="68"/>
      <c r="CN82" s="68"/>
      <c r="CO82" s="68"/>
      <c r="CP82" s="853"/>
      <c r="CQ82" s="68"/>
      <c r="CR82" s="68"/>
      <c r="CS82" s="853"/>
      <c r="CT82" s="68"/>
      <c r="CU82" s="68"/>
      <c r="CV82" s="68"/>
      <c r="CW82" s="68"/>
      <c r="CX82" s="68"/>
      <c r="CY82" s="68"/>
      <c r="CZ82" s="68"/>
      <c r="DA82" s="68"/>
      <c r="DB82" s="853"/>
      <c r="DC82" s="710"/>
      <c r="DD82" s="32"/>
      <c r="DE82" s="32"/>
      <c r="DF82" s="32"/>
      <c r="DG82" s="207"/>
      <c r="DH82" s="27" t="s">
        <v>1622</v>
      </c>
      <c r="DI82" s="27" t="s">
        <v>1569</v>
      </c>
      <c r="DJ82" s="27" t="s">
        <v>1571</v>
      </c>
      <c r="DK82" s="27" t="s">
        <v>1617</v>
      </c>
      <c r="DL82" s="32"/>
      <c r="DM82" s="32">
        <v>250</v>
      </c>
      <c r="DN82" s="32">
        <v>250</v>
      </c>
    </row>
    <row r="83" spans="1:118" s="33" customFormat="1" ht="202.5">
      <c r="A83" s="26">
        <v>194</v>
      </c>
      <c r="B83" s="26" t="s">
        <v>257</v>
      </c>
      <c r="C83" s="27" t="s">
        <v>164</v>
      </c>
      <c r="D83" s="57">
        <v>2</v>
      </c>
      <c r="E83" s="34">
        <v>0.15</v>
      </c>
      <c r="F83" s="27" t="s">
        <v>258</v>
      </c>
      <c r="G83" s="62">
        <v>7.2</v>
      </c>
      <c r="H83" s="34">
        <v>0.1</v>
      </c>
      <c r="I83" s="703"/>
      <c r="J83" s="703"/>
      <c r="K83" s="29">
        <v>0.1</v>
      </c>
      <c r="L83" s="201" t="s">
        <v>1623</v>
      </c>
      <c r="M83" s="201" t="s">
        <v>1623</v>
      </c>
      <c r="N83" s="209"/>
      <c r="O83" s="201" t="s">
        <v>1624</v>
      </c>
      <c r="P83" s="857" t="s">
        <v>1625</v>
      </c>
      <c r="Q83" s="204"/>
      <c r="R83" s="205">
        <v>0.25</v>
      </c>
      <c r="S83" s="29" t="s">
        <v>1626</v>
      </c>
      <c r="T83" s="29" t="s">
        <v>1627</v>
      </c>
      <c r="U83" s="70" t="s">
        <v>1628</v>
      </c>
      <c r="V83" s="70" t="s">
        <v>1629</v>
      </c>
      <c r="W83" s="27" t="s">
        <v>251</v>
      </c>
      <c r="X83" s="27" t="s">
        <v>1630</v>
      </c>
      <c r="Y83" s="206">
        <v>0</v>
      </c>
      <c r="Z83" s="70" t="s">
        <v>1631</v>
      </c>
      <c r="AA83" s="29"/>
      <c r="AB83" s="30"/>
      <c r="AC83" s="70" t="s">
        <v>1632</v>
      </c>
      <c r="AD83" s="70"/>
      <c r="AE83" s="30">
        <v>0.02</v>
      </c>
      <c r="AF83" s="70">
        <v>0</v>
      </c>
      <c r="AG83" s="70"/>
      <c r="AH83" s="30">
        <v>0.02</v>
      </c>
      <c r="AI83" s="70">
        <v>0</v>
      </c>
      <c r="AJ83" s="70"/>
      <c r="AK83" s="30">
        <v>0.02</v>
      </c>
      <c r="AL83" s="70">
        <v>200</v>
      </c>
      <c r="AM83" s="70"/>
      <c r="AN83" s="35">
        <v>200000</v>
      </c>
      <c r="AO83" s="35">
        <v>0</v>
      </c>
      <c r="AP83" s="35"/>
      <c r="AQ83" s="35">
        <v>0</v>
      </c>
      <c r="AR83" s="35"/>
      <c r="AS83" s="35">
        <v>0</v>
      </c>
      <c r="AT83" s="35"/>
      <c r="AU83" s="35">
        <v>200000</v>
      </c>
      <c r="AV83" s="70"/>
      <c r="AW83" s="70" t="s">
        <v>1184</v>
      </c>
      <c r="AX83" s="32"/>
      <c r="AY83" s="32"/>
      <c r="AZ83" s="32"/>
      <c r="BA83" s="32"/>
      <c r="BB83" s="32"/>
      <c r="BC83" s="32"/>
      <c r="BD83" s="32"/>
      <c r="BE83" s="32"/>
      <c r="BF83" s="32"/>
      <c r="BG83" s="32"/>
      <c r="BH83" s="68"/>
      <c r="BI83" s="68"/>
      <c r="BJ83" s="68"/>
      <c r="BK83" s="68"/>
      <c r="BL83" s="68"/>
      <c r="BM83" s="68"/>
      <c r="BN83" s="68"/>
      <c r="BO83" s="68"/>
      <c r="BP83" s="68"/>
      <c r="BQ83" s="68"/>
      <c r="BR83" s="68"/>
      <c r="BS83" s="68"/>
      <c r="BT83" s="68"/>
      <c r="BU83" s="68"/>
      <c r="BV83" s="68"/>
      <c r="BW83" s="68" t="s">
        <v>1633</v>
      </c>
      <c r="BX83" s="68"/>
      <c r="BY83" s="68"/>
      <c r="BZ83" s="68"/>
      <c r="CA83" s="68"/>
      <c r="CB83" s="68"/>
      <c r="CC83" s="68"/>
      <c r="CD83" s="68"/>
      <c r="CE83" s="68"/>
      <c r="CF83" s="68"/>
      <c r="CG83" s="68"/>
      <c r="CH83" s="68"/>
      <c r="CI83" s="68"/>
      <c r="CJ83" s="68"/>
      <c r="CK83" s="68"/>
      <c r="CL83" s="68"/>
      <c r="CM83" s="68"/>
      <c r="CN83" s="68"/>
      <c r="CO83" s="68"/>
      <c r="CP83" s="68"/>
      <c r="CQ83" s="68"/>
      <c r="CR83" s="68"/>
      <c r="CS83" s="68"/>
      <c r="CT83" s="68"/>
      <c r="CU83" s="68"/>
      <c r="CV83" s="68"/>
      <c r="CW83" s="68"/>
      <c r="CX83" s="68"/>
      <c r="CY83" s="68"/>
      <c r="CZ83" s="68"/>
      <c r="DA83" s="68"/>
      <c r="DB83" s="68"/>
      <c r="DC83" s="710"/>
      <c r="DD83" s="32"/>
      <c r="DE83" s="32"/>
      <c r="DF83" s="32"/>
      <c r="DG83" s="207"/>
      <c r="DH83" s="27" t="s">
        <v>1634</v>
      </c>
      <c r="DI83" s="27" t="s">
        <v>1569</v>
      </c>
      <c r="DJ83" s="27" t="s">
        <v>1635</v>
      </c>
      <c r="DK83" s="27" t="s">
        <v>1617</v>
      </c>
      <c r="DL83" s="32"/>
      <c r="DM83" s="32">
        <v>1000</v>
      </c>
      <c r="DN83" s="32">
        <v>1000</v>
      </c>
    </row>
    <row r="84" spans="1:118" s="33" customFormat="1" ht="202.5">
      <c r="A84" s="26">
        <v>195</v>
      </c>
      <c r="B84" s="26" t="s">
        <v>257</v>
      </c>
      <c r="C84" s="27" t="s">
        <v>164</v>
      </c>
      <c r="D84" s="57">
        <v>2</v>
      </c>
      <c r="E84" s="34">
        <v>0.15</v>
      </c>
      <c r="F84" s="27" t="s">
        <v>258</v>
      </c>
      <c r="G84" s="62">
        <v>7.2</v>
      </c>
      <c r="H84" s="34">
        <v>0.1</v>
      </c>
      <c r="I84" s="703"/>
      <c r="J84" s="703"/>
      <c r="K84" s="29">
        <v>0.1</v>
      </c>
      <c r="L84" s="201" t="s">
        <v>1623</v>
      </c>
      <c r="M84" s="201" t="s">
        <v>1623</v>
      </c>
      <c r="N84" s="209">
        <v>0</v>
      </c>
      <c r="O84" s="201" t="s">
        <v>1624</v>
      </c>
      <c r="P84" s="858"/>
      <c r="Q84" s="204"/>
      <c r="R84" s="205">
        <v>0.25</v>
      </c>
      <c r="S84" s="6" t="s">
        <v>1636</v>
      </c>
      <c r="T84" s="29" t="s">
        <v>1637</v>
      </c>
      <c r="U84" s="70" t="s">
        <v>1638</v>
      </c>
      <c r="V84" s="70" t="s">
        <v>1638</v>
      </c>
      <c r="W84" s="27" t="s">
        <v>70</v>
      </c>
      <c r="X84" s="27" t="s">
        <v>1533</v>
      </c>
      <c r="Y84" s="206">
        <v>0</v>
      </c>
      <c r="Z84" s="70" t="s">
        <v>1639</v>
      </c>
      <c r="AA84" s="29">
        <v>0.34</v>
      </c>
      <c r="AB84" s="30">
        <v>0.02</v>
      </c>
      <c r="AC84" s="70" t="s">
        <v>1640</v>
      </c>
      <c r="AD84" s="70"/>
      <c r="AE84" s="30">
        <v>0.02</v>
      </c>
      <c r="AF84" s="70">
        <v>1500</v>
      </c>
      <c r="AG84" s="70"/>
      <c r="AH84" s="30">
        <v>0.02</v>
      </c>
      <c r="AI84" s="70">
        <v>1500</v>
      </c>
      <c r="AJ84" s="70"/>
      <c r="AK84" s="30">
        <v>0.02</v>
      </c>
      <c r="AL84" s="70">
        <v>1000</v>
      </c>
      <c r="AM84" s="70"/>
      <c r="AN84" s="35">
        <v>5500000</v>
      </c>
      <c r="AO84" s="35">
        <v>1500000</v>
      </c>
      <c r="AP84" s="35"/>
      <c r="AQ84" s="35">
        <v>1500000</v>
      </c>
      <c r="AR84" s="35"/>
      <c r="AS84" s="35">
        <v>1500000</v>
      </c>
      <c r="AT84" s="35"/>
      <c r="AU84" s="35">
        <v>1000000</v>
      </c>
      <c r="AV84" s="70"/>
      <c r="AW84" s="70" t="s">
        <v>1184</v>
      </c>
      <c r="AX84" s="32"/>
      <c r="AY84" s="32"/>
      <c r="AZ84" s="32"/>
      <c r="BA84" s="32"/>
      <c r="BB84" s="32"/>
      <c r="BC84" s="32"/>
      <c r="BD84" s="32"/>
      <c r="BE84" s="32"/>
      <c r="BF84" s="32"/>
      <c r="BG84" s="32"/>
      <c r="BH84" s="68">
        <v>1500</v>
      </c>
      <c r="BI84" s="68"/>
      <c r="BJ84" s="68"/>
      <c r="BK84" s="68"/>
      <c r="BL84" s="68">
        <v>1500</v>
      </c>
      <c r="BM84" s="68"/>
      <c r="BN84" s="68"/>
      <c r="BO84" s="68"/>
      <c r="BP84" s="68"/>
      <c r="BQ84" s="68"/>
      <c r="BR84" s="68"/>
      <c r="BS84" s="68"/>
      <c r="BT84" s="68"/>
      <c r="BU84" s="68"/>
      <c r="BV84" s="68"/>
      <c r="BW84" s="68">
        <v>1500</v>
      </c>
      <c r="BX84" s="68"/>
      <c r="BY84" s="68"/>
      <c r="BZ84" s="68"/>
      <c r="CA84" s="68">
        <v>1500</v>
      </c>
      <c r="CB84" s="68"/>
      <c r="CC84" s="68"/>
      <c r="CD84" s="68"/>
      <c r="CE84" s="68"/>
      <c r="CF84" s="68"/>
      <c r="CG84" s="68"/>
      <c r="CH84" s="68"/>
      <c r="CI84" s="68"/>
      <c r="CJ84" s="68"/>
      <c r="CK84" s="68"/>
      <c r="CL84" s="68">
        <v>1500</v>
      </c>
      <c r="CM84" s="68"/>
      <c r="CN84" s="68"/>
      <c r="CO84" s="68"/>
      <c r="CP84" s="68">
        <v>1500</v>
      </c>
      <c r="CQ84" s="68"/>
      <c r="CR84" s="68"/>
      <c r="CS84" s="68"/>
      <c r="CT84" s="68"/>
      <c r="CU84" s="68"/>
      <c r="CV84" s="68"/>
      <c r="CW84" s="68"/>
      <c r="CX84" s="68">
        <v>1000</v>
      </c>
      <c r="CY84" s="68"/>
      <c r="CZ84" s="68"/>
      <c r="DA84" s="68"/>
      <c r="DB84" s="68">
        <v>1000</v>
      </c>
      <c r="DC84" s="710"/>
      <c r="DD84" s="32"/>
      <c r="DE84" s="32"/>
      <c r="DF84" s="32"/>
      <c r="DG84" s="207"/>
      <c r="DH84" s="27" t="s">
        <v>1641</v>
      </c>
      <c r="DI84" s="27" t="s">
        <v>1569</v>
      </c>
      <c r="DJ84" s="27" t="s">
        <v>1571</v>
      </c>
      <c r="DK84" s="27" t="s">
        <v>1642</v>
      </c>
      <c r="DL84" s="32"/>
      <c r="DM84" s="32">
        <v>2000</v>
      </c>
      <c r="DN84" s="32">
        <v>2000</v>
      </c>
    </row>
    <row r="85" spans="1:118" s="33" customFormat="1" ht="168.75">
      <c r="A85" s="26">
        <v>196</v>
      </c>
      <c r="B85" s="26" t="s">
        <v>257</v>
      </c>
      <c r="C85" s="27" t="s">
        <v>164</v>
      </c>
      <c r="D85" s="57">
        <v>2</v>
      </c>
      <c r="E85" s="34">
        <v>0.15</v>
      </c>
      <c r="F85" s="27" t="s">
        <v>258</v>
      </c>
      <c r="G85" s="62">
        <v>7.2</v>
      </c>
      <c r="H85" s="34">
        <v>0.1</v>
      </c>
      <c r="I85" s="694"/>
      <c r="J85" s="694"/>
      <c r="K85" s="29">
        <v>0.1</v>
      </c>
      <c r="L85" s="201" t="s">
        <v>1623</v>
      </c>
      <c r="M85" s="201" t="s">
        <v>1623</v>
      </c>
      <c r="N85" s="209"/>
      <c r="O85" s="201" t="s">
        <v>1643</v>
      </c>
      <c r="P85" s="859"/>
      <c r="Q85" s="204"/>
      <c r="R85" s="205">
        <v>0.25</v>
      </c>
      <c r="S85" s="29" t="s">
        <v>1644</v>
      </c>
      <c r="T85" s="29" t="s">
        <v>1645</v>
      </c>
      <c r="U85" s="70" t="s">
        <v>1646</v>
      </c>
      <c r="V85" s="70" t="s">
        <v>1646</v>
      </c>
      <c r="W85" s="27" t="s">
        <v>70</v>
      </c>
      <c r="X85" s="27" t="s">
        <v>1533</v>
      </c>
      <c r="Y85" s="206">
        <v>0</v>
      </c>
      <c r="Z85" s="70" t="s">
        <v>1647</v>
      </c>
      <c r="AA85" s="29">
        <v>0.33</v>
      </c>
      <c r="AB85" s="30">
        <v>0.02</v>
      </c>
      <c r="AC85" s="70" t="s">
        <v>1648</v>
      </c>
      <c r="AD85" s="70"/>
      <c r="AE85" s="30">
        <v>0.02</v>
      </c>
      <c r="AF85" s="70">
        <v>2000</v>
      </c>
      <c r="AG85" s="70"/>
      <c r="AH85" s="30">
        <v>0.02</v>
      </c>
      <c r="AI85" s="70">
        <v>2000</v>
      </c>
      <c r="AJ85" s="70"/>
      <c r="AK85" s="30">
        <v>0.02</v>
      </c>
      <c r="AL85" s="70">
        <v>1800</v>
      </c>
      <c r="AM85" s="70"/>
      <c r="AN85" s="35">
        <v>7000000</v>
      </c>
      <c r="AO85" s="35">
        <v>1200000</v>
      </c>
      <c r="AP85" s="35"/>
      <c r="AQ85" s="35">
        <v>1500000</v>
      </c>
      <c r="AR85" s="35"/>
      <c r="AS85" s="35">
        <v>1500000</v>
      </c>
      <c r="AT85" s="35"/>
      <c r="AU85" s="35">
        <v>1800000</v>
      </c>
      <c r="AV85" s="70"/>
      <c r="AW85" s="70" t="s">
        <v>1184</v>
      </c>
      <c r="AX85" s="32"/>
      <c r="AY85" s="32"/>
      <c r="AZ85" s="32"/>
      <c r="BA85" s="32"/>
      <c r="BB85" s="32"/>
      <c r="BC85" s="32"/>
      <c r="BD85" s="32"/>
      <c r="BE85" s="32"/>
      <c r="BF85" s="32"/>
      <c r="BG85" s="32"/>
      <c r="BH85" s="68">
        <v>1200</v>
      </c>
      <c r="BI85" s="68"/>
      <c r="BJ85" s="68"/>
      <c r="BK85" s="68"/>
      <c r="BL85" s="68">
        <v>1200</v>
      </c>
      <c r="BM85" s="68"/>
      <c r="BN85" s="68"/>
      <c r="BO85" s="68"/>
      <c r="BP85" s="68"/>
      <c r="BQ85" s="68"/>
      <c r="BR85" s="68"/>
      <c r="BS85" s="68"/>
      <c r="BT85" s="68"/>
      <c r="BU85" s="68"/>
      <c r="BV85" s="68"/>
      <c r="BW85" s="68">
        <v>2000</v>
      </c>
      <c r="BX85" s="68"/>
      <c r="BY85" s="68"/>
      <c r="BZ85" s="68"/>
      <c r="CA85" s="68">
        <v>2000</v>
      </c>
      <c r="CB85" s="68"/>
      <c r="CC85" s="68"/>
      <c r="CD85" s="68"/>
      <c r="CE85" s="68"/>
      <c r="CF85" s="68"/>
      <c r="CG85" s="68"/>
      <c r="CH85" s="68"/>
      <c r="CI85" s="68"/>
      <c r="CJ85" s="68"/>
      <c r="CK85" s="68"/>
      <c r="CL85" s="68">
        <v>2000</v>
      </c>
      <c r="CM85" s="68"/>
      <c r="CN85" s="68"/>
      <c r="CO85" s="68"/>
      <c r="CP85" s="68">
        <v>2000</v>
      </c>
      <c r="CQ85" s="68"/>
      <c r="CR85" s="68"/>
      <c r="CS85" s="68"/>
      <c r="CT85" s="68"/>
      <c r="CU85" s="68"/>
      <c r="CV85" s="68"/>
      <c r="CW85" s="68"/>
      <c r="CX85" s="68">
        <v>1800</v>
      </c>
      <c r="CY85" s="68"/>
      <c r="CZ85" s="68"/>
      <c r="DA85" s="68"/>
      <c r="DB85" s="68">
        <v>1800</v>
      </c>
      <c r="DC85" s="711"/>
      <c r="DD85" s="32"/>
      <c r="DE85" s="32"/>
      <c r="DF85" s="32"/>
      <c r="DG85" s="207"/>
      <c r="DH85" s="27" t="s">
        <v>1649</v>
      </c>
      <c r="DI85" s="27" t="s">
        <v>1569</v>
      </c>
      <c r="DJ85" s="27" t="s">
        <v>1571</v>
      </c>
      <c r="DK85" s="27" t="s">
        <v>1642</v>
      </c>
      <c r="DL85" s="32"/>
      <c r="DM85" s="32">
        <v>5000</v>
      </c>
      <c r="DN85" s="32">
        <v>5000</v>
      </c>
    </row>
    <row r="86" spans="1:118" s="33" customFormat="1" ht="135">
      <c r="A86" s="26">
        <v>481</v>
      </c>
      <c r="B86" s="26" t="s">
        <v>272</v>
      </c>
      <c r="C86" s="27" t="s">
        <v>273</v>
      </c>
      <c r="D86" s="57">
        <v>5</v>
      </c>
      <c r="E86" s="34">
        <v>0.05</v>
      </c>
      <c r="F86" s="27" t="s">
        <v>1650</v>
      </c>
      <c r="G86" s="62">
        <v>10.1</v>
      </c>
      <c r="H86" s="34">
        <v>0.1</v>
      </c>
      <c r="I86" s="693" t="s">
        <v>1651</v>
      </c>
      <c r="J86" s="693" t="s">
        <v>1652</v>
      </c>
      <c r="K86" s="29">
        <v>0.05</v>
      </c>
      <c r="L86" s="27" t="s">
        <v>1653</v>
      </c>
      <c r="M86" s="27" t="s">
        <v>1653</v>
      </c>
      <c r="N86" s="27" t="s">
        <v>1654</v>
      </c>
      <c r="O86" s="27" t="s">
        <v>1655</v>
      </c>
      <c r="P86" s="693" t="s">
        <v>1656</v>
      </c>
      <c r="Q86" s="57"/>
      <c r="R86" s="73">
        <v>0.5</v>
      </c>
      <c r="S86" s="29" t="s">
        <v>1530</v>
      </c>
      <c r="T86" s="29" t="s">
        <v>1531</v>
      </c>
      <c r="U86" s="27" t="s">
        <v>1657</v>
      </c>
      <c r="V86" s="27" t="s">
        <v>1657</v>
      </c>
      <c r="W86" s="27" t="s">
        <v>70</v>
      </c>
      <c r="X86" s="27" t="s">
        <v>1533</v>
      </c>
      <c r="Y86" s="27">
        <v>0</v>
      </c>
      <c r="Z86" s="27" t="s">
        <v>1658</v>
      </c>
      <c r="AA86" s="29">
        <v>0.25</v>
      </c>
      <c r="AB86" s="30">
        <v>0.02</v>
      </c>
      <c r="AC86" s="70">
        <v>10</v>
      </c>
      <c r="AD86" s="70">
        <v>10</v>
      </c>
      <c r="AE86" s="30">
        <v>0.02</v>
      </c>
      <c r="AF86" s="27">
        <v>2</v>
      </c>
      <c r="AG86" s="27"/>
      <c r="AH86" s="30">
        <v>0.02</v>
      </c>
      <c r="AI86" s="27">
        <v>4</v>
      </c>
      <c r="AJ86" s="27"/>
      <c r="AK86" s="30">
        <v>0.02</v>
      </c>
      <c r="AL86" s="27">
        <v>6</v>
      </c>
      <c r="AM86" s="27"/>
      <c r="AN86" s="35">
        <v>0</v>
      </c>
      <c r="AO86" s="35">
        <v>0</v>
      </c>
      <c r="AP86" s="35"/>
      <c r="AQ86" s="35">
        <v>0</v>
      </c>
      <c r="AR86" s="35"/>
      <c r="AS86" s="35">
        <v>0</v>
      </c>
      <c r="AT86" s="35"/>
      <c r="AU86" s="35">
        <v>0</v>
      </c>
      <c r="AV86" s="27"/>
      <c r="AW86" s="27" t="s">
        <v>1184</v>
      </c>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2"/>
      <c r="BX86" s="32"/>
      <c r="BY86" s="32"/>
      <c r="BZ86" s="32"/>
      <c r="CA86" s="32"/>
      <c r="CB86" s="32"/>
      <c r="CC86" s="32"/>
      <c r="CD86" s="32"/>
      <c r="CE86" s="32"/>
      <c r="CF86" s="32"/>
      <c r="CG86" s="32"/>
      <c r="CH86" s="32"/>
      <c r="CI86" s="32"/>
      <c r="CJ86" s="32"/>
      <c r="CK86" s="32"/>
      <c r="CL86" s="32"/>
      <c r="CM86" s="32"/>
      <c r="CN86" s="32"/>
      <c r="CO86" s="32"/>
      <c r="CP86" s="32"/>
      <c r="CQ86" s="32"/>
      <c r="CR86" s="32"/>
      <c r="CS86" s="32"/>
      <c r="CT86" s="32"/>
      <c r="CU86" s="32"/>
      <c r="CV86" s="32"/>
      <c r="CW86" s="32"/>
      <c r="CX86" s="32"/>
      <c r="CY86" s="32"/>
      <c r="CZ86" s="32"/>
      <c r="DA86" s="32"/>
      <c r="DB86" s="32"/>
      <c r="DC86" s="32"/>
      <c r="DD86" s="32"/>
      <c r="DE86" s="32"/>
      <c r="DF86" s="32"/>
      <c r="DG86" s="70" t="s">
        <v>1536</v>
      </c>
      <c r="DH86" s="32"/>
      <c r="DI86" s="27" t="s">
        <v>1537</v>
      </c>
      <c r="DJ86" s="27" t="s">
        <v>1538</v>
      </c>
      <c r="DK86" s="68" t="s">
        <v>1539</v>
      </c>
      <c r="DL86" s="27" t="s">
        <v>46</v>
      </c>
      <c r="DM86" s="27">
        <v>1000</v>
      </c>
      <c r="DN86" s="27">
        <v>10000</v>
      </c>
    </row>
    <row r="87" spans="1:118" s="33" customFormat="1" ht="112.5">
      <c r="A87" s="26">
        <v>482</v>
      </c>
      <c r="B87" s="26" t="s">
        <v>272</v>
      </c>
      <c r="C87" s="27" t="s">
        <v>273</v>
      </c>
      <c r="D87" s="57">
        <v>5</v>
      </c>
      <c r="E87" s="34">
        <v>0.05</v>
      </c>
      <c r="F87" s="27" t="s">
        <v>1650</v>
      </c>
      <c r="G87" s="62">
        <v>10.1</v>
      </c>
      <c r="H87" s="34">
        <v>0.1</v>
      </c>
      <c r="I87" s="703"/>
      <c r="J87" s="703"/>
      <c r="K87" s="29">
        <v>0.05</v>
      </c>
      <c r="L87" s="839" t="s">
        <v>1653</v>
      </c>
      <c r="M87" s="839" t="s">
        <v>1653</v>
      </c>
      <c r="N87" s="839" t="s">
        <v>1654</v>
      </c>
      <c r="O87" s="839" t="s">
        <v>1655</v>
      </c>
      <c r="P87" s="703"/>
      <c r="Q87" s="57"/>
      <c r="R87" s="73">
        <v>0.5</v>
      </c>
      <c r="S87" s="58" t="s">
        <v>1541</v>
      </c>
      <c r="T87" s="27" t="s">
        <v>1542</v>
      </c>
      <c r="U87" s="27" t="s">
        <v>1659</v>
      </c>
      <c r="V87" s="27" t="s">
        <v>1659</v>
      </c>
      <c r="W87" s="27" t="s">
        <v>70</v>
      </c>
      <c r="X87" s="27" t="s">
        <v>1533</v>
      </c>
      <c r="Y87" s="27">
        <v>0</v>
      </c>
      <c r="Z87" s="27" t="s">
        <v>1660</v>
      </c>
      <c r="AA87" s="29">
        <v>0.25</v>
      </c>
      <c r="AB87" s="30">
        <v>0.02</v>
      </c>
      <c r="AC87" s="70">
        <v>10</v>
      </c>
      <c r="AD87" s="70">
        <v>10</v>
      </c>
      <c r="AE87" s="30">
        <v>0.02</v>
      </c>
      <c r="AF87" s="70">
        <v>20</v>
      </c>
      <c r="AG87" s="70"/>
      <c r="AH87" s="30">
        <v>0.02</v>
      </c>
      <c r="AI87" s="70">
        <v>30</v>
      </c>
      <c r="AJ87" s="70"/>
      <c r="AK87" s="30">
        <v>0.02</v>
      </c>
      <c r="AL87" s="70">
        <v>40</v>
      </c>
      <c r="AM87" s="27"/>
      <c r="AN87" s="35">
        <v>0</v>
      </c>
      <c r="AO87" s="35">
        <v>0</v>
      </c>
      <c r="AP87" s="35"/>
      <c r="AQ87" s="35">
        <v>0</v>
      </c>
      <c r="AR87" s="35"/>
      <c r="AS87" s="35">
        <v>0</v>
      </c>
      <c r="AT87" s="35"/>
      <c r="AU87" s="35">
        <v>0</v>
      </c>
      <c r="AV87" s="27"/>
      <c r="AW87" s="27" t="s">
        <v>1184</v>
      </c>
      <c r="AX87" s="32"/>
      <c r="AY87" s="32"/>
      <c r="AZ87" s="32"/>
      <c r="BA87" s="32"/>
      <c r="BB87" s="32"/>
      <c r="BC87" s="32"/>
      <c r="BD87" s="32"/>
      <c r="BE87" s="32"/>
      <c r="BF87" s="32"/>
      <c r="BG87" s="32"/>
      <c r="BH87" s="32"/>
      <c r="BI87" s="32"/>
      <c r="BJ87" s="32"/>
      <c r="BK87" s="32"/>
      <c r="BL87" s="32"/>
      <c r="BM87" s="32"/>
      <c r="BN87" s="32"/>
      <c r="BO87" s="32"/>
      <c r="BP87" s="32"/>
      <c r="BQ87" s="32"/>
      <c r="BR87" s="32"/>
      <c r="BS87" s="32"/>
      <c r="BT87" s="32"/>
      <c r="BU87" s="32"/>
      <c r="BV87" s="32"/>
      <c r="BW87" s="32"/>
      <c r="BX87" s="32"/>
      <c r="BY87" s="32"/>
      <c r="BZ87" s="32"/>
      <c r="CA87" s="32"/>
      <c r="CB87" s="32"/>
      <c r="CC87" s="32"/>
      <c r="CD87" s="32"/>
      <c r="CE87" s="32"/>
      <c r="CF87" s="32"/>
      <c r="CG87" s="32"/>
      <c r="CH87" s="32"/>
      <c r="CI87" s="32"/>
      <c r="CJ87" s="32"/>
      <c r="CK87" s="32"/>
      <c r="CL87" s="32"/>
      <c r="CM87" s="32"/>
      <c r="CN87" s="32"/>
      <c r="CO87" s="32"/>
      <c r="CP87" s="32"/>
      <c r="CQ87" s="32"/>
      <c r="CR87" s="32"/>
      <c r="CS87" s="32"/>
      <c r="CT87" s="32"/>
      <c r="CU87" s="32"/>
      <c r="CV87" s="32"/>
      <c r="CW87" s="32"/>
      <c r="CX87" s="32"/>
      <c r="CY87" s="32"/>
      <c r="CZ87" s="32"/>
      <c r="DA87" s="32"/>
      <c r="DB87" s="32"/>
      <c r="DC87" s="32"/>
      <c r="DD87" s="32"/>
      <c r="DE87" s="32"/>
      <c r="DF87" s="32"/>
      <c r="DG87" s="70" t="s">
        <v>1536</v>
      </c>
      <c r="DH87" s="32"/>
      <c r="DI87" s="27" t="s">
        <v>1537</v>
      </c>
      <c r="DJ87" s="27" t="s">
        <v>1538</v>
      </c>
      <c r="DK87" s="68" t="s">
        <v>1539</v>
      </c>
      <c r="DL87" s="27" t="s">
        <v>46</v>
      </c>
      <c r="DM87" s="27">
        <v>1000</v>
      </c>
      <c r="DN87" s="27">
        <v>10000</v>
      </c>
    </row>
    <row r="88" spans="1:118" s="33" customFormat="1" ht="112.5">
      <c r="A88" s="26">
        <v>483</v>
      </c>
      <c r="B88" s="26" t="s">
        <v>272</v>
      </c>
      <c r="C88" s="27" t="s">
        <v>273</v>
      </c>
      <c r="D88" s="57">
        <v>5</v>
      </c>
      <c r="E88" s="34">
        <v>0.05</v>
      </c>
      <c r="F88" s="27" t="s">
        <v>1650</v>
      </c>
      <c r="G88" s="62">
        <v>10.1</v>
      </c>
      <c r="H88" s="34">
        <v>0.1</v>
      </c>
      <c r="I88" s="703"/>
      <c r="J88" s="703"/>
      <c r="K88" s="29">
        <v>0.05</v>
      </c>
      <c r="L88" s="839" t="s">
        <v>1653</v>
      </c>
      <c r="M88" s="839" t="s">
        <v>1653</v>
      </c>
      <c r="N88" s="839" t="s">
        <v>1654</v>
      </c>
      <c r="O88" s="839" t="s">
        <v>1655</v>
      </c>
      <c r="P88" s="703"/>
      <c r="Q88" s="57"/>
      <c r="R88" s="73">
        <v>0.5</v>
      </c>
      <c r="S88" s="29" t="s">
        <v>1546</v>
      </c>
      <c r="T88" s="29" t="s">
        <v>1547</v>
      </c>
      <c r="U88" s="27" t="s">
        <v>1661</v>
      </c>
      <c r="V88" s="27" t="s">
        <v>1661</v>
      </c>
      <c r="W88" s="27" t="s">
        <v>70</v>
      </c>
      <c r="X88" s="27" t="s">
        <v>1533</v>
      </c>
      <c r="Y88" s="27">
        <v>0</v>
      </c>
      <c r="Z88" s="27" t="s">
        <v>1662</v>
      </c>
      <c r="AA88" s="29">
        <v>0.25</v>
      </c>
      <c r="AB88" s="30">
        <v>0.02</v>
      </c>
      <c r="AC88" s="70">
        <v>10</v>
      </c>
      <c r="AD88" s="70">
        <v>10</v>
      </c>
      <c r="AE88" s="30">
        <v>0.02</v>
      </c>
      <c r="AF88" s="70">
        <v>4</v>
      </c>
      <c r="AG88" s="70"/>
      <c r="AH88" s="30">
        <v>0.02</v>
      </c>
      <c r="AI88" s="70">
        <v>7</v>
      </c>
      <c r="AJ88" s="70"/>
      <c r="AK88" s="30">
        <v>0.02</v>
      </c>
      <c r="AL88" s="70">
        <v>10</v>
      </c>
      <c r="AM88" s="27"/>
      <c r="AN88" s="35">
        <v>0</v>
      </c>
      <c r="AO88" s="35">
        <v>0</v>
      </c>
      <c r="AP88" s="35"/>
      <c r="AQ88" s="35">
        <v>0</v>
      </c>
      <c r="AR88" s="35"/>
      <c r="AS88" s="35">
        <v>0</v>
      </c>
      <c r="AT88" s="35"/>
      <c r="AU88" s="35">
        <v>0</v>
      </c>
      <c r="AV88" s="27"/>
      <c r="AW88" s="27" t="s">
        <v>1184</v>
      </c>
      <c r="AX88" s="32"/>
      <c r="AY88" s="32"/>
      <c r="AZ88" s="32"/>
      <c r="BA88" s="32"/>
      <c r="BB88" s="32"/>
      <c r="BC88" s="32"/>
      <c r="BD88" s="32"/>
      <c r="BE88" s="32"/>
      <c r="BF88" s="32"/>
      <c r="BG88" s="32"/>
      <c r="BH88" s="32"/>
      <c r="BI88" s="32"/>
      <c r="BJ88" s="32"/>
      <c r="BK88" s="32"/>
      <c r="BL88" s="32"/>
      <c r="BM88" s="32"/>
      <c r="BN88" s="32"/>
      <c r="BO88" s="32"/>
      <c r="BP88" s="32"/>
      <c r="BQ88" s="836"/>
      <c r="BR88" s="32"/>
      <c r="BS88" s="32"/>
      <c r="BT88" s="32"/>
      <c r="BU88" s="32"/>
      <c r="BV88" s="32"/>
      <c r="BW88" s="32"/>
      <c r="BX88" s="32"/>
      <c r="BY88" s="32"/>
      <c r="BZ88" s="32"/>
      <c r="CA88" s="836"/>
      <c r="CB88" s="32"/>
      <c r="CC88" s="32"/>
      <c r="CD88" s="32"/>
      <c r="CE88" s="32"/>
      <c r="CF88" s="836"/>
      <c r="CG88" s="32"/>
      <c r="CH88" s="32"/>
      <c r="CI88" s="32"/>
      <c r="CJ88" s="32"/>
      <c r="CK88" s="32"/>
      <c r="CL88" s="32"/>
      <c r="CM88" s="32"/>
      <c r="CN88" s="32"/>
      <c r="CO88" s="32"/>
      <c r="CP88" s="836"/>
      <c r="CQ88" s="32"/>
      <c r="CR88" s="32"/>
      <c r="CS88" s="836"/>
      <c r="CT88" s="32"/>
      <c r="CU88" s="32"/>
      <c r="CV88" s="32"/>
      <c r="CW88" s="32"/>
      <c r="CX88" s="32"/>
      <c r="CY88" s="32"/>
      <c r="CZ88" s="32"/>
      <c r="DA88" s="32"/>
      <c r="DB88" s="836"/>
      <c r="DC88" s="709" t="s">
        <v>1663</v>
      </c>
      <c r="DD88" s="32"/>
      <c r="DE88" s="32"/>
      <c r="DF88" s="32"/>
      <c r="DG88" s="70" t="s">
        <v>1536</v>
      </c>
      <c r="DH88" s="32"/>
      <c r="DI88" s="27" t="s">
        <v>1537</v>
      </c>
      <c r="DJ88" s="27" t="s">
        <v>1538</v>
      </c>
      <c r="DK88" s="68" t="s">
        <v>1539</v>
      </c>
      <c r="DL88" s="27" t="s">
        <v>46</v>
      </c>
      <c r="DM88" s="27">
        <v>1000</v>
      </c>
      <c r="DN88" s="27">
        <v>10000</v>
      </c>
    </row>
    <row r="89" spans="1:118" s="33" customFormat="1" ht="146.25">
      <c r="A89" s="26">
        <v>484</v>
      </c>
      <c r="B89" s="26" t="s">
        <v>272</v>
      </c>
      <c r="C89" s="27" t="s">
        <v>273</v>
      </c>
      <c r="D89" s="57">
        <v>5</v>
      </c>
      <c r="E89" s="34">
        <v>0.05</v>
      </c>
      <c r="F89" s="27" t="s">
        <v>1650</v>
      </c>
      <c r="G89" s="62">
        <v>10.1</v>
      </c>
      <c r="H89" s="34">
        <v>0.1</v>
      </c>
      <c r="I89" s="703"/>
      <c r="J89" s="703"/>
      <c r="K89" s="29">
        <v>0.05</v>
      </c>
      <c r="L89" s="27" t="s">
        <v>1653</v>
      </c>
      <c r="M89" s="27" t="s">
        <v>1653</v>
      </c>
      <c r="N89" s="27" t="s">
        <v>1654</v>
      </c>
      <c r="O89" s="27" t="s">
        <v>1655</v>
      </c>
      <c r="P89" s="694"/>
      <c r="Q89" s="57"/>
      <c r="R89" s="73">
        <v>0.5</v>
      </c>
      <c r="S89" s="29" t="s">
        <v>1551</v>
      </c>
      <c r="T89" s="29" t="s">
        <v>1552</v>
      </c>
      <c r="U89" s="27" t="s">
        <v>1664</v>
      </c>
      <c r="V89" s="27" t="s">
        <v>1664</v>
      </c>
      <c r="W89" s="27" t="s">
        <v>70</v>
      </c>
      <c r="X89" s="27" t="s">
        <v>71</v>
      </c>
      <c r="Y89" s="27">
        <v>0</v>
      </c>
      <c r="Z89" s="27" t="s">
        <v>1665</v>
      </c>
      <c r="AA89" s="29">
        <v>0.25</v>
      </c>
      <c r="AB89" s="30">
        <v>0.02</v>
      </c>
      <c r="AC89" s="70">
        <v>10</v>
      </c>
      <c r="AD89" s="70">
        <v>10</v>
      </c>
      <c r="AE89" s="30">
        <v>0.02</v>
      </c>
      <c r="AF89" s="27">
        <v>20</v>
      </c>
      <c r="AG89" s="70"/>
      <c r="AH89" s="30">
        <v>0.02</v>
      </c>
      <c r="AI89" s="70">
        <v>20</v>
      </c>
      <c r="AJ89" s="70"/>
      <c r="AK89" s="30">
        <v>0.02</v>
      </c>
      <c r="AL89" s="70">
        <v>20</v>
      </c>
      <c r="AM89" s="70"/>
      <c r="AN89" s="35">
        <v>0</v>
      </c>
      <c r="AO89" s="35">
        <v>0</v>
      </c>
      <c r="AP89" s="35"/>
      <c r="AQ89" s="35">
        <v>0</v>
      </c>
      <c r="AR89" s="35"/>
      <c r="AS89" s="35">
        <v>0</v>
      </c>
      <c r="AT89" s="35"/>
      <c r="AU89" s="35">
        <v>0</v>
      </c>
      <c r="AV89" s="27"/>
      <c r="AW89" s="27" t="s">
        <v>1184</v>
      </c>
      <c r="AX89" s="32"/>
      <c r="AY89" s="32"/>
      <c r="AZ89" s="32"/>
      <c r="BA89" s="32"/>
      <c r="BB89" s="32"/>
      <c r="BC89" s="32"/>
      <c r="BD89" s="32"/>
      <c r="BE89" s="32"/>
      <c r="BF89" s="32"/>
      <c r="BG89" s="32"/>
      <c r="BH89" s="32"/>
      <c r="BI89" s="32"/>
      <c r="BJ89" s="32"/>
      <c r="BK89" s="32"/>
      <c r="BL89" s="32"/>
      <c r="BM89" s="32"/>
      <c r="BN89" s="32"/>
      <c r="BO89" s="32"/>
      <c r="BP89" s="32"/>
      <c r="BQ89" s="836"/>
      <c r="BR89" s="32"/>
      <c r="BS89" s="32"/>
      <c r="BT89" s="32"/>
      <c r="BU89" s="32"/>
      <c r="BV89" s="32"/>
      <c r="BW89" s="32"/>
      <c r="BX89" s="32"/>
      <c r="BY89" s="32"/>
      <c r="BZ89" s="32"/>
      <c r="CA89" s="836"/>
      <c r="CB89" s="32"/>
      <c r="CC89" s="32"/>
      <c r="CD89" s="32"/>
      <c r="CE89" s="32"/>
      <c r="CF89" s="836"/>
      <c r="CG89" s="32"/>
      <c r="CH89" s="32"/>
      <c r="CI89" s="32"/>
      <c r="CJ89" s="32"/>
      <c r="CK89" s="32"/>
      <c r="CL89" s="32"/>
      <c r="CM89" s="32"/>
      <c r="CN89" s="32"/>
      <c r="CO89" s="32"/>
      <c r="CP89" s="836"/>
      <c r="CQ89" s="32"/>
      <c r="CR89" s="32"/>
      <c r="CS89" s="836"/>
      <c r="CT89" s="32"/>
      <c r="CU89" s="32"/>
      <c r="CV89" s="32"/>
      <c r="CW89" s="32"/>
      <c r="CX89" s="32"/>
      <c r="CY89" s="32"/>
      <c r="CZ89" s="32"/>
      <c r="DA89" s="32"/>
      <c r="DB89" s="836"/>
      <c r="DC89" s="710"/>
      <c r="DD89" s="32"/>
      <c r="DE89" s="32"/>
      <c r="DF89" s="32"/>
      <c r="DG89" s="70" t="s">
        <v>1555</v>
      </c>
      <c r="DH89" s="32"/>
      <c r="DI89" s="27" t="s">
        <v>1537</v>
      </c>
      <c r="DJ89" s="27" t="s">
        <v>1538</v>
      </c>
      <c r="DK89" s="68" t="s">
        <v>1539</v>
      </c>
      <c r="DL89" s="27" t="s">
        <v>46</v>
      </c>
      <c r="DM89" s="27">
        <v>1000</v>
      </c>
      <c r="DN89" s="27">
        <v>10000</v>
      </c>
    </row>
    <row r="90" spans="1:118" s="33" customFormat="1" ht="326.25">
      <c r="A90" s="26">
        <v>485</v>
      </c>
      <c r="B90" s="26" t="s">
        <v>272</v>
      </c>
      <c r="C90" s="27" t="s">
        <v>273</v>
      </c>
      <c r="D90" s="57">
        <v>5</v>
      </c>
      <c r="E90" s="34">
        <v>0.05</v>
      </c>
      <c r="F90" s="27" t="s">
        <v>1650</v>
      </c>
      <c r="G90" s="62">
        <v>10.1</v>
      </c>
      <c r="H90" s="34">
        <v>0.1</v>
      </c>
      <c r="I90" s="703"/>
      <c r="J90" s="703"/>
      <c r="K90" s="29">
        <v>0.05</v>
      </c>
      <c r="L90" s="27" t="s">
        <v>1666</v>
      </c>
      <c r="M90" s="27" t="s">
        <v>1666</v>
      </c>
      <c r="N90" s="27" t="s">
        <v>1667</v>
      </c>
      <c r="O90" s="27" t="s">
        <v>1668</v>
      </c>
      <c r="P90" s="693" t="s">
        <v>1669</v>
      </c>
      <c r="Q90" s="57"/>
      <c r="R90" s="73">
        <v>0.5</v>
      </c>
      <c r="S90" s="29" t="s">
        <v>1670</v>
      </c>
      <c r="T90" s="29"/>
      <c r="U90" s="27" t="s">
        <v>1671</v>
      </c>
      <c r="V90" s="27" t="s">
        <v>1671</v>
      </c>
      <c r="W90" s="27" t="s">
        <v>70</v>
      </c>
      <c r="X90" s="27" t="s">
        <v>71</v>
      </c>
      <c r="Y90" s="164">
        <v>0</v>
      </c>
      <c r="Z90" s="27" t="s">
        <v>1672</v>
      </c>
      <c r="AA90" s="29">
        <v>0.1</v>
      </c>
      <c r="AB90" s="30">
        <v>0.02</v>
      </c>
      <c r="AC90" s="27">
        <v>0</v>
      </c>
      <c r="AD90" s="27">
        <v>0</v>
      </c>
      <c r="AE90" s="30">
        <v>0.02</v>
      </c>
      <c r="AF90" s="27">
        <v>1</v>
      </c>
      <c r="AG90" s="27"/>
      <c r="AH90" s="30">
        <v>0.02</v>
      </c>
      <c r="AI90" s="27">
        <v>1</v>
      </c>
      <c r="AJ90" s="27"/>
      <c r="AK90" s="30">
        <v>0.02</v>
      </c>
      <c r="AL90" s="27">
        <v>1</v>
      </c>
      <c r="AM90" s="27"/>
      <c r="AN90" s="35">
        <v>0</v>
      </c>
      <c r="AO90" s="35">
        <v>0</v>
      </c>
      <c r="AP90" s="35"/>
      <c r="AQ90" s="35">
        <v>0</v>
      </c>
      <c r="AR90" s="35"/>
      <c r="AS90" s="35">
        <v>0</v>
      </c>
      <c r="AT90" s="35"/>
      <c r="AU90" s="35">
        <v>0</v>
      </c>
      <c r="AV90" s="27"/>
      <c r="AW90" s="27" t="s">
        <v>1184</v>
      </c>
      <c r="AX90" s="32"/>
      <c r="AY90" s="32"/>
      <c r="AZ90" s="32"/>
      <c r="BA90" s="32"/>
      <c r="BB90" s="32"/>
      <c r="BC90" s="32"/>
      <c r="BD90" s="32"/>
      <c r="BE90" s="32"/>
      <c r="BF90" s="32"/>
      <c r="BG90" s="32"/>
      <c r="BH90" s="32"/>
      <c r="BI90" s="32"/>
      <c r="BJ90" s="32"/>
      <c r="BK90" s="32"/>
      <c r="BL90" s="32"/>
      <c r="BM90" s="32"/>
      <c r="BN90" s="32"/>
      <c r="BO90" s="32"/>
      <c r="BP90" s="32"/>
      <c r="BQ90" s="32"/>
      <c r="BR90" s="32"/>
      <c r="BS90" s="32"/>
      <c r="BT90" s="32"/>
      <c r="BU90" s="32"/>
      <c r="BV90" s="32"/>
      <c r="BW90" s="32"/>
      <c r="BX90" s="32"/>
      <c r="BY90" s="32"/>
      <c r="BZ90" s="32"/>
      <c r="CA90" s="32"/>
      <c r="CB90" s="32"/>
      <c r="CC90" s="32"/>
      <c r="CD90" s="32"/>
      <c r="CE90" s="32"/>
      <c r="CF90" s="32"/>
      <c r="CG90" s="32"/>
      <c r="CH90" s="32"/>
      <c r="CI90" s="32"/>
      <c r="CJ90" s="32"/>
      <c r="CK90" s="32"/>
      <c r="CL90" s="32"/>
      <c r="CM90" s="32"/>
      <c r="CN90" s="32"/>
      <c r="CO90" s="32"/>
      <c r="CP90" s="32"/>
      <c r="CQ90" s="32"/>
      <c r="CR90" s="32"/>
      <c r="CS90" s="32"/>
      <c r="CT90" s="32"/>
      <c r="CU90" s="32"/>
      <c r="CV90" s="32"/>
      <c r="CW90" s="32"/>
      <c r="CX90" s="32"/>
      <c r="CY90" s="32"/>
      <c r="CZ90" s="32"/>
      <c r="DA90" s="32"/>
      <c r="DB90" s="32"/>
      <c r="DC90" s="710"/>
      <c r="DD90" s="32"/>
      <c r="DE90" s="32"/>
      <c r="DF90" s="32"/>
      <c r="DG90" s="27">
        <v>0</v>
      </c>
      <c r="DH90" s="32"/>
      <c r="DI90" s="27" t="s">
        <v>1537</v>
      </c>
      <c r="DJ90" s="27" t="s">
        <v>1538</v>
      </c>
      <c r="DK90" s="27" t="s">
        <v>1673</v>
      </c>
      <c r="DL90" s="27" t="s">
        <v>46</v>
      </c>
      <c r="DM90" s="27">
        <v>0</v>
      </c>
      <c r="DN90" s="27">
        <v>0</v>
      </c>
    </row>
    <row r="91" spans="1:118" s="33" customFormat="1" ht="326.25">
      <c r="A91" s="26">
        <v>486</v>
      </c>
      <c r="B91" s="26" t="s">
        <v>272</v>
      </c>
      <c r="C91" s="27" t="s">
        <v>273</v>
      </c>
      <c r="D91" s="57">
        <v>5</v>
      </c>
      <c r="E91" s="34">
        <v>0.05</v>
      </c>
      <c r="F91" s="27" t="s">
        <v>1650</v>
      </c>
      <c r="G91" s="62">
        <v>10.1</v>
      </c>
      <c r="H91" s="34">
        <v>0.1</v>
      </c>
      <c r="I91" s="703"/>
      <c r="J91" s="703"/>
      <c r="K91" s="29">
        <v>0.05</v>
      </c>
      <c r="L91" s="27" t="s">
        <v>1666</v>
      </c>
      <c r="M91" s="27" t="s">
        <v>1666</v>
      </c>
      <c r="N91" s="27" t="s">
        <v>1667</v>
      </c>
      <c r="O91" s="27" t="s">
        <v>1668</v>
      </c>
      <c r="P91" s="703"/>
      <c r="Q91" s="57"/>
      <c r="R91" s="73">
        <v>0.5</v>
      </c>
      <c r="S91" s="29" t="s">
        <v>1670</v>
      </c>
      <c r="T91" s="29"/>
      <c r="U91" s="27" t="s">
        <v>1674</v>
      </c>
      <c r="V91" s="27" t="s">
        <v>1674</v>
      </c>
      <c r="W91" s="27" t="s">
        <v>70</v>
      </c>
      <c r="X91" s="27" t="s">
        <v>71</v>
      </c>
      <c r="Y91" s="164">
        <v>0</v>
      </c>
      <c r="Z91" s="27" t="s">
        <v>1675</v>
      </c>
      <c r="AA91" s="29">
        <v>0.2</v>
      </c>
      <c r="AB91" s="30">
        <v>0.02</v>
      </c>
      <c r="AC91" s="27">
        <v>0</v>
      </c>
      <c r="AD91" s="27">
        <v>0</v>
      </c>
      <c r="AE91" s="30">
        <v>0.02</v>
      </c>
      <c r="AF91" s="27">
        <v>14</v>
      </c>
      <c r="AG91" s="27"/>
      <c r="AH91" s="30">
        <v>0.02</v>
      </c>
      <c r="AI91" s="27">
        <v>22</v>
      </c>
      <c r="AJ91" s="27"/>
      <c r="AK91" s="30">
        <v>0.02</v>
      </c>
      <c r="AL91" s="27">
        <v>30</v>
      </c>
      <c r="AM91" s="27"/>
      <c r="AN91" s="35">
        <v>0</v>
      </c>
      <c r="AO91" s="35">
        <v>0</v>
      </c>
      <c r="AP91" s="35"/>
      <c r="AQ91" s="35">
        <v>0</v>
      </c>
      <c r="AR91" s="35"/>
      <c r="AS91" s="35">
        <v>0</v>
      </c>
      <c r="AT91" s="35"/>
      <c r="AU91" s="35">
        <v>0</v>
      </c>
      <c r="AV91" s="27"/>
      <c r="AW91" s="27" t="s">
        <v>1184</v>
      </c>
      <c r="AX91" s="32"/>
      <c r="AY91" s="32"/>
      <c r="AZ91" s="32"/>
      <c r="BA91" s="32"/>
      <c r="BB91" s="32"/>
      <c r="BC91" s="32"/>
      <c r="BD91" s="32"/>
      <c r="BE91" s="32"/>
      <c r="BF91" s="32"/>
      <c r="BG91" s="32"/>
      <c r="BH91" s="32"/>
      <c r="BI91" s="32"/>
      <c r="BJ91" s="32"/>
      <c r="BK91" s="32"/>
      <c r="BL91" s="32"/>
      <c r="BM91" s="32"/>
      <c r="BN91" s="32"/>
      <c r="BO91" s="32"/>
      <c r="BP91" s="32"/>
      <c r="BQ91" s="32"/>
      <c r="BR91" s="32"/>
      <c r="BS91" s="32"/>
      <c r="BT91" s="32"/>
      <c r="BU91" s="32"/>
      <c r="BV91" s="32"/>
      <c r="BW91" s="32"/>
      <c r="BX91" s="32"/>
      <c r="BY91" s="32"/>
      <c r="BZ91" s="32"/>
      <c r="CA91" s="32"/>
      <c r="CB91" s="32"/>
      <c r="CC91" s="32"/>
      <c r="CD91" s="32"/>
      <c r="CE91" s="32"/>
      <c r="CF91" s="32"/>
      <c r="CG91" s="32"/>
      <c r="CH91" s="32"/>
      <c r="CI91" s="32"/>
      <c r="CJ91" s="32"/>
      <c r="CK91" s="32"/>
      <c r="CL91" s="32"/>
      <c r="CM91" s="32"/>
      <c r="CN91" s="32"/>
      <c r="CO91" s="32"/>
      <c r="CP91" s="32"/>
      <c r="CQ91" s="32"/>
      <c r="CR91" s="32"/>
      <c r="CS91" s="32"/>
      <c r="CT91" s="32"/>
      <c r="CU91" s="32"/>
      <c r="CV91" s="32"/>
      <c r="CW91" s="32"/>
      <c r="CX91" s="32"/>
      <c r="CY91" s="32"/>
      <c r="CZ91" s="32"/>
      <c r="DA91" s="32"/>
      <c r="DB91" s="32"/>
      <c r="DC91" s="710"/>
      <c r="DD91" s="32"/>
      <c r="DE91" s="32"/>
      <c r="DF91" s="32"/>
      <c r="DG91" s="27">
        <v>0</v>
      </c>
      <c r="DH91" s="32"/>
      <c r="DI91" s="27" t="s">
        <v>1537</v>
      </c>
      <c r="DJ91" s="27" t="s">
        <v>1538</v>
      </c>
      <c r="DK91" s="27" t="s">
        <v>1673</v>
      </c>
      <c r="DL91" s="27" t="s">
        <v>46</v>
      </c>
      <c r="DM91" s="27">
        <v>0</v>
      </c>
      <c r="DN91" s="27">
        <v>0</v>
      </c>
    </row>
    <row r="92" spans="1:118" s="33" customFormat="1" ht="168.75">
      <c r="A92" s="26">
        <v>488</v>
      </c>
      <c r="B92" s="26" t="s">
        <v>272</v>
      </c>
      <c r="C92" s="27" t="s">
        <v>273</v>
      </c>
      <c r="D92" s="57">
        <v>5</v>
      </c>
      <c r="E92" s="34">
        <v>0.05</v>
      </c>
      <c r="F92" s="27" t="s">
        <v>1650</v>
      </c>
      <c r="G92" s="62">
        <v>10.1</v>
      </c>
      <c r="H92" s="34">
        <v>0.1</v>
      </c>
      <c r="I92" s="703"/>
      <c r="J92" s="703"/>
      <c r="K92" s="29">
        <v>0.05</v>
      </c>
      <c r="L92" s="27" t="s">
        <v>1676</v>
      </c>
      <c r="M92" s="27" t="s">
        <v>1676</v>
      </c>
      <c r="N92" s="27" t="s">
        <v>1677</v>
      </c>
      <c r="O92" s="27" t="s">
        <v>1678</v>
      </c>
      <c r="P92" s="703"/>
      <c r="Q92" s="57"/>
      <c r="R92" s="73">
        <v>0.5</v>
      </c>
      <c r="S92" s="29" t="s">
        <v>1670</v>
      </c>
      <c r="T92" s="29"/>
      <c r="U92" s="27" t="s">
        <v>1679</v>
      </c>
      <c r="V92" s="27" t="s">
        <v>1679</v>
      </c>
      <c r="W92" s="27" t="s">
        <v>70</v>
      </c>
      <c r="X92" s="27" t="s">
        <v>71</v>
      </c>
      <c r="Y92" s="164">
        <v>0</v>
      </c>
      <c r="Z92" s="27" t="s">
        <v>1680</v>
      </c>
      <c r="AA92" s="29">
        <v>0.3</v>
      </c>
      <c r="AB92" s="30">
        <v>0.02</v>
      </c>
      <c r="AC92" s="27">
        <v>0</v>
      </c>
      <c r="AD92" s="27">
        <v>0</v>
      </c>
      <c r="AE92" s="30">
        <v>0.02</v>
      </c>
      <c r="AF92" s="27">
        <v>10</v>
      </c>
      <c r="AG92" s="27"/>
      <c r="AH92" s="30">
        <v>0.02</v>
      </c>
      <c r="AI92" s="27">
        <v>20</v>
      </c>
      <c r="AJ92" s="27"/>
      <c r="AK92" s="30">
        <v>0.02</v>
      </c>
      <c r="AL92" s="27">
        <v>30</v>
      </c>
      <c r="AM92" s="27"/>
      <c r="AN92" s="35">
        <v>0</v>
      </c>
      <c r="AO92" s="35">
        <v>0</v>
      </c>
      <c r="AP92" s="35"/>
      <c r="AQ92" s="35">
        <v>0</v>
      </c>
      <c r="AR92" s="35"/>
      <c r="AS92" s="35">
        <v>0</v>
      </c>
      <c r="AT92" s="35"/>
      <c r="AU92" s="35">
        <v>0</v>
      </c>
      <c r="AV92" s="27"/>
      <c r="AW92" s="27" t="s">
        <v>1184</v>
      </c>
      <c r="AX92" s="32"/>
      <c r="AY92" s="32"/>
      <c r="AZ92" s="32"/>
      <c r="BA92" s="32"/>
      <c r="BB92" s="32"/>
      <c r="BC92" s="32"/>
      <c r="BD92" s="32"/>
      <c r="BE92" s="32"/>
      <c r="BF92" s="32"/>
      <c r="BG92" s="32"/>
      <c r="BH92" s="32"/>
      <c r="BI92" s="32"/>
      <c r="BJ92" s="32"/>
      <c r="BK92" s="32"/>
      <c r="BL92" s="32"/>
      <c r="BM92" s="32"/>
      <c r="BN92" s="32"/>
      <c r="BO92" s="32"/>
      <c r="BP92" s="32"/>
      <c r="BQ92" s="32"/>
      <c r="BR92" s="32"/>
      <c r="BS92" s="32"/>
      <c r="BT92" s="32"/>
      <c r="BU92" s="32"/>
      <c r="BV92" s="32"/>
      <c r="BW92" s="32"/>
      <c r="BX92" s="32"/>
      <c r="BY92" s="32"/>
      <c r="BZ92" s="32"/>
      <c r="CA92" s="32"/>
      <c r="CB92" s="32"/>
      <c r="CC92" s="32"/>
      <c r="CD92" s="32"/>
      <c r="CE92" s="32"/>
      <c r="CF92" s="32"/>
      <c r="CG92" s="32"/>
      <c r="CH92" s="32"/>
      <c r="CI92" s="32"/>
      <c r="CJ92" s="32"/>
      <c r="CK92" s="32"/>
      <c r="CL92" s="32"/>
      <c r="CM92" s="32"/>
      <c r="CN92" s="32"/>
      <c r="CO92" s="32"/>
      <c r="CP92" s="32"/>
      <c r="CQ92" s="32"/>
      <c r="CR92" s="32"/>
      <c r="CS92" s="32"/>
      <c r="CT92" s="32"/>
      <c r="CU92" s="32"/>
      <c r="CV92" s="32"/>
      <c r="CW92" s="32"/>
      <c r="CX92" s="32"/>
      <c r="CY92" s="32"/>
      <c r="CZ92" s="32"/>
      <c r="DA92" s="32"/>
      <c r="DB92" s="32"/>
      <c r="DC92" s="710"/>
      <c r="DD92" s="32"/>
      <c r="DE92" s="32"/>
      <c r="DF92" s="32"/>
      <c r="DG92" s="27">
        <v>0</v>
      </c>
      <c r="DH92" s="32"/>
      <c r="DI92" s="27" t="s">
        <v>1537</v>
      </c>
      <c r="DJ92" s="27" t="s">
        <v>1538</v>
      </c>
      <c r="DK92" s="27" t="s">
        <v>1673</v>
      </c>
      <c r="DL92" s="27" t="s">
        <v>46</v>
      </c>
      <c r="DM92" s="27">
        <v>0</v>
      </c>
      <c r="DN92" s="27">
        <v>0</v>
      </c>
    </row>
    <row r="93" spans="1:118" s="33" customFormat="1" ht="168.75">
      <c r="A93" s="26">
        <v>489</v>
      </c>
      <c r="B93" s="26" t="s">
        <v>272</v>
      </c>
      <c r="C93" s="27" t="s">
        <v>273</v>
      </c>
      <c r="D93" s="57">
        <v>5</v>
      </c>
      <c r="E93" s="34">
        <v>0.05</v>
      </c>
      <c r="F93" s="27" t="s">
        <v>1650</v>
      </c>
      <c r="G93" s="62">
        <v>10.1</v>
      </c>
      <c r="H93" s="34">
        <v>0.1</v>
      </c>
      <c r="I93" s="694"/>
      <c r="J93" s="694"/>
      <c r="K93" s="29">
        <v>0.05</v>
      </c>
      <c r="L93" s="27" t="s">
        <v>1676</v>
      </c>
      <c r="M93" s="27" t="s">
        <v>1676</v>
      </c>
      <c r="N93" s="27" t="s">
        <v>1677</v>
      </c>
      <c r="O93" s="27" t="s">
        <v>1678</v>
      </c>
      <c r="P93" s="694"/>
      <c r="Q93" s="57"/>
      <c r="R93" s="73">
        <v>0.5</v>
      </c>
      <c r="S93" s="29" t="s">
        <v>1670</v>
      </c>
      <c r="T93" s="29"/>
      <c r="U93" s="27" t="s">
        <v>1681</v>
      </c>
      <c r="V93" s="27" t="s">
        <v>1681</v>
      </c>
      <c r="W93" s="27" t="s">
        <v>70</v>
      </c>
      <c r="X93" s="27" t="s">
        <v>71</v>
      </c>
      <c r="Y93" s="164">
        <v>0</v>
      </c>
      <c r="Z93" s="27" t="s">
        <v>1682</v>
      </c>
      <c r="AA93" s="29">
        <v>0.1</v>
      </c>
      <c r="AB93" s="30">
        <v>0.02</v>
      </c>
      <c r="AC93" s="27">
        <v>0</v>
      </c>
      <c r="AD93" s="27">
        <v>0</v>
      </c>
      <c r="AE93" s="30">
        <v>0.02</v>
      </c>
      <c r="AF93" s="27">
        <v>1</v>
      </c>
      <c r="AG93" s="27"/>
      <c r="AH93" s="30">
        <v>0.02</v>
      </c>
      <c r="AI93" s="27">
        <v>1</v>
      </c>
      <c r="AJ93" s="27"/>
      <c r="AK93" s="30">
        <v>0.02</v>
      </c>
      <c r="AL93" s="27">
        <v>1</v>
      </c>
      <c r="AM93" s="27"/>
      <c r="AN93" s="35">
        <v>0</v>
      </c>
      <c r="AO93" s="35">
        <v>0</v>
      </c>
      <c r="AP93" s="35"/>
      <c r="AQ93" s="35">
        <v>0</v>
      </c>
      <c r="AR93" s="35"/>
      <c r="AS93" s="35">
        <v>0</v>
      </c>
      <c r="AT93" s="35"/>
      <c r="AU93" s="35">
        <v>0</v>
      </c>
      <c r="AV93" s="27"/>
      <c r="AW93" s="27" t="s">
        <v>1184</v>
      </c>
      <c r="AX93" s="32"/>
      <c r="AY93" s="32"/>
      <c r="AZ93" s="32"/>
      <c r="BA93" s="32"/>
      <c r="BB93" s="32"/>
      <c r="BC93" s="32"/>
      <c r="BD93" s="32"/>
      <c r="BE93" s="32"/>
      <c r="BF93" s="32"/>
      <c r="BG93" s="32"/>
      <c r="BH93" s="32"/>
      <c r="BI93" s="32"/>
      <c r="BJ93" s="32"/>
      <c r="BK93" s="32"/>
      <c r="BL93" s="32"/>
      <c r="BM93" s="32"/>
      <c r="BN93" s="32"/>
      <c r="BO93" s="32"/>
      <c r="BP93" s="32"/>
      <c r="BQ93" s="32"/>
      <c r="BR93" s="32"/>
      <c r="BS93" s="32"/>
      <c r="BT93" s="32"/>
      <c r="BU93" s="32"/>
      <c r="BV93" s="32"/>
      <c r="BW93" s="32"/>
      <c r="BX93" s="32"/>
      <c r="BY93" s="32"/>
      <c r="BZ93" s="32"/>
      <c r="CA93" s="32"/>
      <c r="CB93" s="32"/>
      <c r="CC93" s="32"/>
      <c r="CD93" s="32"/>
      <c r="CE93" s="32"/>
      <c r="CF93" s="32"/>
      <c r="CG93" s="32"/>
      <c r="CH93" s="32"/>
      <c r="CI93" s="32"/>
      <c r="CJ93" s="32"/>
      <c r="CK93" s="32"/>
      <c r="CL93" s="32"/>
      <c r="CM93" s="32"/>
      <c r="CN93" s="32"/>
      <c r="CO93" s="32"/>
      <c r="CP93" s="32"/>
      <c r="CQ93" s="32"/>
      <c r="CR93" s="32"/>
      <c r="CS93" s="32"/>
      <c r="CT93" s="32"/>
      <c r="CU93" s="32"/>
      <c r="CV93" s="32"/>
      <c r="CW93" s="32"/>
      <c r="CX93" s="32"/>
      <c r="CY93" s="32"/>
      <c r="CZ93" s="32"/>
      <c r="DA93" s="32"/>
      <c r="DB93" s="32"/>
      <c r="DC93" s="710"/>
      <c r="DD93" s="32"/>
      <c r="DE93" s="32"/>
      <c r="DF93" s="32"/>
      <c r="DG93" s="27">
        <v>0</v>
      </c>
      <c r="DH93" s="32"/>
      <c r="DI93" s="27" t="s">
        <v>1537</v>
      </c>
      <c r="DJ93" s="27" t="s">
        <v>1538</v>
      </c>
      <c r="DK93" s="27" t="s">
        <v>1673</v>
      </c>
      <c r="DL93" s="27" t="s">
        <v>46</v>
      </c>
      <c r="DM93" s="27">
        <v>0</v>
      </c>
      <c r="DN93" s="27">
        <v>0</v>
      </c>
    </row>
    <row r="94" spans="1:118" s="33" customFormat="1">
      <c r="A94" s="38"/>
      <c r="B94" s="38"/>
      <c r="C94" s="6"/>
      <c r="D94" s="39"/>
      <c r="E94" s="6"/>
      <c r="F94" s="6"/>
      <c r="G94" s="40"/>
      <c r="H94" s="40"/>
      <c r="I94" s="40"/>
      <c r="J94" s="40"/>
      <c r="K94" s="40"/>
      <c r="L94" s="38"/>
      <c r="M94" s="38"/>
      <c r="N94" s="38"/>
      <c r="O94" s="38"/>
      <c r="R94" s="41"/>
      <c r="S94" s="41"/>
      <c r="T94" s="41"/>
      <c r="X94" s="38"/>
      <c r="Y94" s="6"/>
      <c r="Z94" s="6"/>
      <c r="AA94" s="42"/>
      <c r="AB94" s="6"/>
      <c r="AC94" s="6"/>
      <c r="AD94" s="6"/>
      <c r="AE94" s="6"/>
      <c r="AF94" s="6"/>
      <c r="AG94" s="6"/>
      <c r="AH94" s="6"/>
      <c r="AI94" s="6"/>
      <c r="AJ94" s="6"/>
      <c r="AK94" s="6"/>
      <c r="AL94" s="6"/>
      <c r="AM94" s="6"/>
      <c r="AN94" s="6"/>
      <c r="AO94" s="6"/>
      <c r="AP94" s="6"/>
      <c r="AQ94" s="6"/>
      <c r="AR94" s="6"/>
      <c r="AS94" s="6"/>
      <c r="AT94" s="6"/>
      <c r="AU94" s="6"/>
      <c r="AV94" s="6"/>
      <c r="AW94" s="6"/>
      <c r="DG94" s="6"/>
    </row>
    <row r="95" spans="1:118" s="33" customFormat="1">
      <c r="A95" s="38"/>
      <c r="B95" s="38"/>
      <c r="C95" s="6"/>
      <c r="D95" s="39"/>
      <c r="E95" s="6"/>
      <c r="F95" s="6"/>
      <c r="G95" s="40"/>
      <c r="H95" s="40"/>
      <c r="I95" s="40"/>
      <c r="J95" s="40"/>
      <c r="K95" s="40"/>
      <c r="L95" s="38"/>
      <c r="M95" s="38"/>
      <c r="N95" s="38"/>
      <c r="O95" s="38"/>
      <c r="R95" s="41"/>
      <c r="S95" s="41"/>
      <c r="T95" s="41"/>
      <c r="X95" s="38"/>
      <c r="Y95" s="6"/>
      <c r="Z95" s="6"/>
      <c r="AA95" s="42"/>
      <c r="AB95" s="6"/>
      <c r="AC95" s="6"/>
      <c r="AD95" s="6"/>
      <c r="AE95" s="6"/>
      <c r="AF95" s="6"/>
      <c r="AG95" s="6"/>
      <c r="AH95" s="6"/>
      <c r="AI95" s="6"/>
      <c r="AJ95" s="6"/>
      <c r="AK95" s="6"/>
      <c r="AL95" s="6"/>
      <c r="AM95" s="6"/>
      <c r="AN95" s="6"/>
      <c r="AO95" s="6"/>
      <c r="AP95" s="6"/>
      <c r="AQ95" s="6"/>
      <c r="AR95" s="6"/>
      <c r="AS95" s="6"/>
      <c r="AT95" s="6"/>
      <c r="AU95" s="6"/>
      <c r="AV95" s="6"/>
      <c r="AW95" s="6"/>
      <c r="DG95" s="6"/>
    </row>
    <row r="96" spans="1:118" s="33" customFormat="1">
      <c r="A96" s="38"/>
      <c r="B96" s="38"/>
      <c r="C96" s="6"/>
      <c r="D96" s="39"/>
      <c r="E96" s="6"/>
      <c r="F96" s="6"/>
      <c r="G96" s="40"/>
      <c r="H96" s="40"/>
      <c r="I96" s="40"/>
      <c r="J96" s="40"/>
      <c r="K96" s="40"/>
      <c r="L96" s="38"/>
      <c r="M96" s="38"/>
      <c r="N96" s="38"/>
      <c r="O96" s="38"/>
      <c r="R96" s="41"/>
      <c r="S96" s="41"/>
      <c r="T96" s="41"/>
      <c r="X96" s="38"/>
      <c r="Y96" s="6"/>
      <c r="Z96" s="6"/>
      <c r="AA96" s="42"/>
      <c r="AB96" s="6"/>
      <c r="AC96" s="6"/>
      <c r="AD96" s="6"/>
      <c r="AE96" s="6"/>
      <c r="AF96" s="6"/>
      <c r="AG96" s="6"/>
      <c r="AH96" s="6"/>
      <c r="AI96" s="6"/>
      <c r="AJ96" s="6"/>
      <c r="AK96" s="6"/>
      <c r="AL96" s="6"/>
      <c r="AM96" s="6"/>
      <c r="AN96" s="6"/>
      <c r="AO96" s="6"/>
      <c r="AP96" s="6"/>
      <c r="AQ96" s="6"/>
      <c r="AR96" s="6"/>
      <c r="AS96" s="6"/>
      <c r="AT96" s="6"/>
      <c r="AU96" s="6"/>
      <c r="AV96" s="6"/>
      <c r="AW96" s="6"/>
      <c r="DG96" s="6"/>
    </row>
    <row r="97" spans="1:111" s="33" customFormat="1">
      <c r="A97" s="38"/>
      <c r="B97" s="38"/>
      <c r="C97" s="6"/>
      <c r="D97" s="39"/>
      <c r="E97" s="6"/>
      <c r="F97" s="6"/>
      <c r="G97" s="40"/>
      <c r="H97" s="40"/>
      <c r="I97" s="40"/>
      <c r="J97" s="40"/>
      <c r="K97" s="40"/>
      <c r="L97" s="695"/>
      <c r="M97" s="695"/>
      <c r="N97" s="695"/>
      <c r="O97" s="695"/>
      <c r="R97" s="41"/>
      <c r="S97" s="41"/>
      <c r="T97" s="41"/>
      <c r="X97" s="38"/>
      <c r="Y97" s="6"/>
      <c r="Z97" s="6"/>
      <c r="AA97" s="42"/>
      <c r="AB97" s="6"/>
      <c r="AC97" s="6"/>
      <c r="AD97" s="6"/>
      <c r="AE97" s="6"/>
      <c r="AF97" s="6"/>
      <c r="AG97" s="6"/>
      <c r="AH97" s="6"/>
      <c r="AI97" s="6"/>
      <c r="AJ97" s="6"/>
      <c r="AK97" s="6"/>
      <c r="AL97" s="6"/>
      <c r="AM97" s="6"/>
      <c r="AN97" s="6"/>
      <c r="AO97" s="6"/>
      <c r="AP97" s="6"/>
      <c r="AQ97" s="6"/>
      <c r="AR97" s="6"/>
      <c r="AS97" s="6"/>
      <c r="AT97" s="6"/>
      <c r="AU97" s="6"/>
      <c r="AV97" s="6"/>
      <c r="AW97" s="6"/>
      <c r="DG97" s="6"/>
    </row>
    <row r="98" spans="1:111" s="33" customFormat="1">
      <c r="A98" s="38"/>
      <c r="B98" s="38"/>
      <c r="C98" s="6"/>
      <c r="D98" s="39"/>
      <c r="E98" s="6"/>
      <c r="F98" s="6"/>
      <c r="G98" s="40"/>
      <c r="H98" s="40"/>
      <c r="I98" s="40"/>
      <c r="J98" s="40"/>
      <c r="K98" s="40"/>
      <c r="L98" s="695"/>
      <c r="M98" s="695"/>
      <c r="N98" s="695"/>
      <c r="O98" s="695"/>
      <c r="R98" s="41"/>
      <c r="S98" s="41"/>
      <c r="T98" s="41"/>
      <c r="X98" s="38"/>
      <c r="Y98" s="6"/>
      <c r="Z98" s="6"/>
      <c r="AA98" s="42"/>
      <c r="AB98" s="6"/>
      <c r="AC98" s="6"/>
      <c r="AD98" s="6"/>
      <c r="AE98" s="6"/>
      <c r="AF98" s="6"/>
      <c r="AG98" s="6"/>
      <c r="AH98" s="6"/>
      <c r="AI98" s="6"/>
      <c r="AJ98" s="6"/>
      <c r="AK98" s="6"/>
      <c r="AL98" s="6"/>
      <c r="AM98" s="6"/>
      <c r="AN98" s="6"/>
      <c r="AO98" s="6"/>
      <c r="AP98" s="6"/>
      <c r="AQ98" s="6"/>
      <c r="AR98" s="6"/>
      <c r="AS98" s="6"/>
      <c r="AT98" s="6"/>
      <c r="AU98" s="6"/>
      <c r="AV98" s="6"/>
      <c r="AW98" s="6"/>
      <c r="DG98" s="6"/>
    </row>
    <row r="99" spans="1:111" s="33" customFormat="1">
      <c r="A99" s="38"/>
      <c r="B99" s="38"/>
      <c r="C99" s="6"/>
      <c r="D99" s="39"/>
      <c r="E99" s="6"/>
      <c r="F99" s="6"/>
      <c r="G99" s="40"/>
      <c r="H99" s="40"/>
      <c r="I99" s="40"/>
      <c r="J99" s="40"/>
      <c r="K99" s="40"/>
      <c r="L99" s="38"/>
      <c r="M99" s="38"/>
      <c r="N99" s="38"/>
      <c r="O99" s="38"/>
      <c r="R99" s="41"/>
      <c r="S99" s="41"/>
      <c r="T99" s="41"/>
      <c r="X99" s="38"/>
      <c r="Y99" s="6"/>
      <c r="Z99" s="6"/>
      <c r="AA99" s="42"/>
      <c r="AB99" s="6"/>
      <c r="AC99" s="6"/>
      <c r="AD99" s="6"/>
      <c r="AE99" s="6"/>
      <c r="AF99" s="6"/>
      <c r="AG99" s="6"/>
      <c r="AH99" s="6"/>
      <c r="AI99" s="6"/>
      <c r="AJ99" s="6"/>
      <c r="AK99" s="6"/>
      <c r="AL99" s="6"/>
      <c r="AM99" s="6"/>
      <c r="AN99" s="6"/>
      <c r="AO99" s="6"/>
      <c r="AP99" s="6"/>
      <c r="AQ99" s="6"/>
      <c r="AR99" s="6"/>
      <c r="AS99" s="6"/>
      <c r="AT99" s="6"/>
      <c r="AU99" s="6"/>
      <c r="AV99" s="6"/>
      <c r="AW99" s="6"/>
      <c r="DG99" s="6"/>
    </row>
    <row r="101" spans="1:111">
      <c r="L101" s="684"/>
      <c r="M101" s="684"/>
      <c r="N101" s="684"/>
      <c r="O101" s="684"/>
    </row>
    <row r="102" spans="1:111">
      <c r="L102" s="684"/>
      <c r="M102" s="684"/>
      <c r="N102" s="684"/>
      <c r="O102" s="684"/>
    </row>
  </sheetData>
  <mergeCells count="252">
    <mergeCell ref="N1:V1"/>
    <mergeCell ref="I2:X2"/>
    <mergeCell ref="DG2:DL2"/>
    <mergeCell ref="F3:Z3"/>
    <mergeCell ref="N4:V4"/>
    <mergeCell ref="V6:AD6"/>
    <mergeCell ref="DK6:DN6"/>
    <mergeCell ref="I8:I23"/>
    <mergeCell ref="J8:J23"/>
    <mergeCell ref="P8:P9"/>
    <mergeCell ref="DC8:DC23"/>
    <mergeCell ref="P11:P12"/>
    <mergeCell ref="AX11:AX12"/>
    <mergeCell ref="AY11:AY12"/>
    <mergeCell ref="AZ11:AZ12"/>
    <mergeCell ref="BA11:BA12"/>
    <mergeCell ref="BB11:BB12"/>
    <mergeCell ref="BI11:BI12"/>
    <mergeCell ref="BJ11:BJ12"/>
    <mergeCell ref="BK11:BK12"/>
    <mergeCell ref="BL11:BL12"/>
    <mergeCell ref="BM11:BM12"/>
    <mergeCell ref="BN11:BN12"/>
    <mergeCell ref="BC11:BC12"/>
    <mergeCell ref="BD11:BD12"/>
    <mergeCell ref="BE11:BE12"/>
    <mergeCell ref="BF11:BF12"/>
    <mergeCell ref="BG11:BG12"/>
    <mergeCell ref="BH11:BH12"/>
    <mergeCell ref="BU11:BU12"/>
    <mergeCell ref="BV11:BV12"/>
    <mergeCell ref="BW11:BW12"/>
    <mergeCell ref="BX11:BX12"/>
    <mergeCell ref="BY11:BY12"/>
    <mergeCell ref="BZ11:BZ12"/>
    <mergeCell ref="BO11:BO12"/>
    <mergeCell ref="BP11:BP12"/>
    <mergeCell ref="BQ11:BQ12"/>
    <mergeCell ref="BR11:BR12"/>
    <mergeCell ref="BS11:BS12"/>
    <mergeCell ref="BT11:BT12"/>
    <mergeCell ref="CI11:CI12"/>
    <mergeCell ref="CJ11:CJ12"/>
    <mergeCell ref="CK11:CK12"/>
    <mergeCell ref="CL11:CL12"/>
    <mergeCell ref="CA11:CA12"/>
    <mergeCell ref="CB11:CB12"/>
    <mergeCell ref="CC11:CC12"/>
    <mergeCell ref="CD11:CD12"/>
    <mergeCell ref="CE11:CE12"/>
    <mergeCell ref="CF11:CF12"/>
    <mergeCell ref="CY11:CY12"/>
    <mergeCell ref="CZ11:CZ12"/>
    <mergeCell ref="DA11:DA12"/>
    <mergeCell ref="DB11:DB12"/>
    <mergeCell ref="P13:P17"/>
    <mergeCell ref="AX13:AX17"/>
    <mergeCell ref="AY13:AY17"/>
    <mergeCell ref="AZ13:AZ17"/>
    <mergeCell ref="BA13:BA17"/>
    <mergeCell ref="BB13:BB17"/>
    <mergeCell ref="CS11:CS12"/>
    <mergeCell ref="CT11:CT12"/>
    <mergeCell ref="CU11:CU12"/>
    <mergeCell ref="CV11:CV12"/>
    <mergeCell ref="CW11:CW12"/>
    <mergeCell ref="CX11:CX12"/>
    <mergeCell ref="CM11:CM12"/>
    <mergeCell ref="CN11:CN12"/>
    <mergeCell ref="CO11:CO12"/>
    <mergeCell ref="CP11:CP12"/>
    <mergeCell ref="CQ11:CQ12"/>
    <mergeCell ref="CR11:CR12"/>
    <mergeCell ref="CG11:CG12"/>
    <mergeCell ref="CH11:CH12"/>
    <mergeCell ref="BI13:BI17"/>
    <mergeCell ref="BJ13:BJ17"/>
    <mergeCell ref="BK13:BK17"/>
    <mergeCell ref="BL13:BL17"/>
    <mergeCell ref="BM13:BM17"/>
    <mergeCell ref="BN13:BN17"/>
    <mergeCell ref="BC13:BC17"/>
    <mergeCell ref="BD13:BD17"/>
    <mergeCell ref="BE13:BE17"/>
    <mergeCell ref="BF13:BF17"/>
    <mergeCell ref="BG13:BG17"/>
    <mergeCell ref="BH13:BH17"/>
    <mergeCell ref="BU13:BU17"/>
    <mergeCell ref="BV13:BV17"/>
    <mergeCell ref="BW13:BW17"/>
    <mergeCell ref="BX13:BX17"/>
    <mergeCell ref="BY13:BY17"/>
    <mergeCell ref="BZ13:BZ17"/>
    <mergeCell ref="BO13:BO17"/>
    <mergeCell ref="BP13:BP17"/>
    <mergeCell ref="BQ13:BQ17"/>
    <mergeCell ref="BR13:BR17"/>
    <mergeCell ref="BS13:BS17"/>
    <mergeCell ref="BT13:BT17"/>
    <mergeCell ref="CI13:CI17"/>
    <mergeCell ref="CJ13:CJ17"/>
    <mergeCell ref="CK13:CK17"/>
    <mergeCell ref="CL13:CL17"/>
    <mergeCell ref="CA13:CA17"/>
    <mergeCell ref="CB13:CB17"/>
    <mergeCell ref="CC13:CC17"/>
    <mergeCell ref="CD13:CD17"/>
    <mergeCell ref="CE13:CE17"/>
    <mergeCell ref="CF13:CF17"/>
    <mergeCell ref="CY13:CY17"/>
    <mergeCell ref="CZ13:CZ17"/>
    <mergeCell ref="DA13:DA17"/>
    <mergeCell ref="DB13:DB17"/>
    <mergeCell ref="P18:P23"/>
    <mergeCell ref="AX18:AX23"/>
    <mergeCell ref="AY18:AY23"/>
    <mergeCell ref="AZ18:AZ23"/>
    <mergeCell ref="BA18:BA23"/>
    <mergeCell ref="BB18:BB23"/>
    <mergeCell ref="CS13:CS17"/>
    <mergeCell ref="CT13:CT17"/>
    <mergeCell ref="CU13:CU17"/>
    <mergeCell ref="CV13:CV17"/>
    <mergeCell ref="CW13:CW17"/>
    <mergeCell ref="CX13:CX17"/>
    <mergeCell ref="CM13:CM17"/>
    <mergeCell ref="CN13:CN17"/>
    <mergeCell ref="CO13:CO17"/>
    <mergeCell ref="CP13:CP17"/>
    <mergeCell ref="CQ13:CQ17"/>
    <mergeCell ref="CR13:CR17"/>
    <mergeCell ref="CG13:CG17"/>
    <mergeCell ref="CH13:CH17"/>
    <mergeCell ref="BI18:BI23"/>
    <mergeCell ref="BJ18:BJ23"/>
    <mergeCell ref="BK18:BK23"/>
    <mergeCell ref="BL18:BL23"/>
    <mergeCell ref="BM18:BM23"/>
    <mergeCell ref="BN18:BN23"/>
    <mergeCell ref="BC18:BC23"/>
    <mergeCell ref="BD18:BD23"/>
    <mergeCell ref="BE18:BE23"/>
    <mergeCell ref="BF18:BF23"/>
    <mergeCell ref="BG18:BG23"/>
    <mergeCell ref="BH18:BH23"/>
    <mergeCell ref="BU18:BU23"/>
    <mergeCell ref="BV18:BV23"/>
    <mergeCell ref="BW18:BW23"/>
    <mergeCell ref="BX18:BX23"/>
    <mergeCell ref="BY18:BY23"/>
    <mergeCell ref="BZ18:BZ23"/>
    <mergeCell ref="BO18:BO23"/>
    <mergeCell ref="BP18:BP23"/>
    <mergeCell ref="BQ18:BQ23"/>
    <mergeCell ref="BR18:BR23"/>
    <mergeCell ref="BS18:BS23"/>
    <mergeCell ref="BT18:BT23"/>
    <mergeCell ref="CI18:CI23"/>
    <mergeCell ref="CJ18:CJ23"/>
    <mergeCell ref="CK18:CK23"/>
    <mergeCell ref="CL18:CL23"/>
    <mergeCell ref="CA18:CA23"/>
    <mergeCell ref="CB18:CB23"/>
    <mergeCell ref="CC18:CC23"/>
    <mergeCell ref="CD18:CD23"/>
    <mergeCell ref="CE18:CE23"/>
    <mergeCell ref="CF18:CF23"/>
    <mergeCell ref="CY18:CY23"/>
    <mergeCell ref="CZ18:CZ23"/>
    <mergeCell ref="DA18:DA23"/>
    <mergeCell ref="DB18:DB23"/>
    <mergeCell ref="I24:I39"/>
    <mergeCell ref="J24:J39"/>
    <mergeCell ref="N24:N25"/>
    <mergeCell ref="P24:P25"/>
    <mergeCell ref="P26:P27"/>
    <mergeCell ref="P28:P34"/>
    <mergeCell ref="CS18:CS23"/>
    <mergeCell ref="CT18:CT23"/>
    <mergeCell ref="CU18:CU23"/>
    <mergeCell ref="CV18:CV23"/>
    <mergeCell ref="CW18:CW23"/>
    <mergeCell ref="CX18:CX23"/>
    <mergeCell ref="CM18:CM23"/>
    <mergeCell ref="CN18:CN23"/>
    <mergeCell ref="CO18:CO23"/>
    <mergeCell ref="CP18:CP23"/>
    <mergeCell ref="CQ18:CQ23"/>
    <mergeCell ref="CR18:CR23"/>
    <mergeCell ref="CG18:CG23"/>
    <mergeCell ref="CH18:CH23"/>
    <mergeCell ref="I54:I70"/>
    <mergeCell ref="J54:J70"/>
    <mergeCell ref="DC54:DC70"/>
    <mergeCell ref="P55:P57"/>
    <mergeCell ref="P61:P62"/>
    <mergeCell ref="P65:P66"/>
    <mergeCell ref="P67:P70"/>
    <mergeCell ref="P36:P39"/>
    <mergeCell ref="I40:I53"/>
    <mergeCell ref="J40:J53"/>
    <mergeCell ref="P40:P41"/>
    <mergeCell ref="P42:P44"/>
    <mergeCell ref="P45:P46"/>
    <mergeCell ref="O46:O47"/>
    <mergeCell ref="P47:P53"/>
    <mergeCell ref="I71:I74"/>
    <mergeCell ref="J71:J74"/>
    <mergeCell ref="P71:P74"/>
    <mergeCell ref="DC71:DC74"/>
    <mergeCell ref="I75:I85"/>
    <mergeCell ref="J75:J85"/>
    <mergeCell ref="P75:P77"/>
    <mergeCell ref="DC75:DC85"/>
    <mergeCell ref="P78:P80"/>
    <mergeCell ref="L80:L81"/>
    <mergeCell ref="CF80:CF82"/>
    <mergeCell ref="CP80:CP82"/>
    <mergeCell ref="CS80:CS82"/>
    <mergeCell ref="DB80:DB82"/>
    <mergeCell ref="P81:P82"/>
    <mergeCell ref="M80:M81"/>
    <mergeCell ref="N80:N81"/>
    <mergeCell ref="O80:O81"/>
    <mergeCell ref="BB80:BB82"/>
    <mergeCell ref="BL80:BL82"/>
    <mergeCell ref="BQ80:BQ82"/>
    <mergeCell ref="P83:P85"/>
    <mergeCell ref="I86:I93"/>
    <mergeCell ref="J86:J93"/>
    <mergeCell ref="P86:P89"/>
    <mergeCell ref="L87:L88"/>
    <mergeCell ref="M87:M88"/>
    <mergeCell ref="N87:N88"/>
    <mergeCell ref="O87:O88"/>
    <mergeCell ref="CA80:CA82"/>
    <mergeCell ref="L101:L102"/>
    <mergeCell ref="M101:M102"/>
    <mergeCell ref="N101:N102"/>
    <mergeCell ref="O101:O102"/>
    <mergeCell ref="DC88:DC93"/>
    <mergeCell ref="P90:P93"/>
    <mergeCell ref="L97:L98"/>
    <mergeCell ref="M97:M98"/>
    <mergeCell ref="N97:N98"/>
    <mergeCell ref="O97:O98"/>
    <mergeCell ref="BQ88:BQ89"/>
    <mergeCell ref="CA88:CA89"/>
    <mergeCell ref="CF88:CF89"/>
    <mergeCell ref="CP88:CP89"/>
    <mergeCell ref="CS88:CS89"/>
    <mergeCell ref="DB88:DB89"/>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DQ1047464"/>
  <sheetViews>
    <sheetView topLeftCell="C1" workbookViewId="0">
      <selection activeCell="C1" sqref="C1"/>
    </sheetView>
  </sheetViews>
  <sheetFormatPr baseColWidth="10" defaultColWidth="8.28515625" defaultRowHeight="11.25"/>
  <cols>
    <col min="1" max="2" width="0" style="66" hidden="1" customWidth="1"/>
    <col min="3" max="3" width="13.5703125" style="7" customWidth="1"/>
    <col min="4" max="4" width="3.7109375" style="15" customWidth="1"/>
    <col min="5" max="5" width="0" style="7" hidden="1" customWidth="1"/>
    <col min="6" max="6" width="14" style="7" customWidth="1"/>
    <col min="7" max="7" width="3.85546875" style="16" customWidth="1"/>
    <col min="8" max="8" width="0" style="16" hidden="1" customWidth="1"/>
    <col min="9" max="9" width="8.28515625" style="16"/>
    <col min="10" max="10" width="3.7109375" style="16" customWidth="1"/>
    <col min="11" max="11" width="0" style="16" hidden="1" customWidth="1"/>
    <col min="12" max="15" width="0" style="66" hidden="1" customWidth="1"/>
    <col min="16" max="16" width="11.140625" style="63" customWidth="1"/>
    <col min="17" max="17" width="4.140625" style="63" customWidth="1"/>
    <col min="18" max="18" width="0" style="44" hidden="1" customWidth="1"/>
    <col min="19" max="20" width="13.5703125" style="44" customWidth="1"/>
    <col min="21" max="21" width="15.28515625" style="63" customWidth="1"/>
    <col min="22" max="22" width="12.140625" style="63" customWidth="1"/>
    <col min="23" max="23" width="8.28515625" style="63"/>
    <col min="24" max="24" width="8.28515625" style="66"/>
    <col min="25" max="25" width="8.28515625" style="7"/>
    <col min="26" max="26" width="12.7109375" style="7" customWidth="1"/>
    <col min="27" max="27" width="0" style="45" hidden="1" customWidth="1"/>
    <col min="28" max="28" width="0" style="190" hidden="1" customWidth="1"/>
    <col min="29" max="29" width="9.5703125" style="190" customWidth="1"/>
    <col min="30" max="30" width="8.28515625" style="190"/>
    <col min="31" max="38" width="8.28515625" style="190" hidden="1" customWidth="1"/>
    <col min="39" max="48" width="8.28515625" style="7" hidden="1" customWidth="1"/>
    <col min="49" max="49" width="12" style="7" customWidth="1"/>
    <col min="50" max="110" width="8.28515625" style="63" hidden="1" customWidth="1"/>
    <col min="111" max="111" width="10.28515625" style="7" customWidth="1"/>
    <col min="112" max="112" width="11" style="63" customWidth="1"/>
    <col min="113" max="113" width="10.42578125" style="63" customWidth="1"/>
    <col min="114" max="114" width="11.7109375" style="63" customWidth="1"/>
    <col min="115" max="16384" width="8.28515625" style="63"/>
  </cols>
  <sheetData>
    <row r="1" spans="1:121" ht="23.25">
      <c r="A1" s="65"/>
      <c r="B1" s="65"/>
      <c r="C1" s="65"/>
      <c r="D1" s="2"/>
      <c r="E1" s="65"/>
      <c r="F1" s="65"/>
      <c r="G1" s="65"/>
      <c r="H1" s="65"/>
      <c r="I1" s="65"/>
      <c r="J1" s="65"/>
      <c r="K1" s="65"/>
      <c r="L1" s="65"/>
      <c r="M1" s="65"/>
      <c r="N1" s="686" t="s">
        <v>156</v>
      </c>
      <c r="O1" s="686"/>
      <c r="P1" s="686"/>
      <c r="Q1" s="686"/>
      <c r="R1" s="686"/>
      <c r="S1" s="686"/>
      <c r="T1" s="686"/>
      <c r="U1" s="686"/>
      <c r="V1" s="686"/>
      <c r="W1" s="3"/>
      <c r="X1" s="4"/>
      <c r="Y1" s="65"/>
      <c r="Z1" s="65"/>
      <c r="AA1" s="5"/>
      <c r="DG1" s="65"/>
    </row>
    <row r="2" spans="1:121" ht="18.75" customHeight="1">
      <c r="A2" s="65"/>
      <c r="B2" s="65"/>
      <c r="C2" s="65"/>
      <c r="D2" s="2"/>
      <c r="E2" s="65"/>
      <c r="F2" s="65"/>
      <c r="G2" s="65"/>
      <c r="H2" s="65"/>
      <c r="I2" s="687" t="s">
        <v>114</v>
      </c>
      <c r="J2" s="687"/>
      <c r="K2" s="687"/>
      <c r="L2" s="687"/>
      <c r="M2" s="687"/>
      <c r="N2" s="687"/>
      <c r="O2" s="687"/>
      <c r="P2" s="687"/>
      <c r="Q2" s="687"/>
      <c r="R2" s="687"/>
      <c r="S2" s="687"/>
      <c r="T2" s="687"/>
      <c r="U2" s="687"/>
      <c r="V2" s="687"/>
      <c r="W2" s="687"/>
      <c r="X2" s="687"/>
      <c r="Y2" s="65"/>
      <c r="Z2" s="65"/>
      <c r="AA2" s="5"/>
      <c r="DG2" s="688"/>
      <c r="DH2" s="688"/>
      <c r="DI2" s="688"/>
      <c r="DJ2" s="688"/>
      <c r="DK2" s="688"/>
      <c r="DL2" s="688"/>
    </row>
    <row r="3" spans="1:121" ht="18.75" customHeight="1">
      <c r="A3" s="65"/>
      <c r="B3" s="65"/>
      <c r="C3" s="65"/>
      <c r="D3" s="2"/>
      <c r="E3" s="65"/>
      <c r="F3" s="687" t="s">
        <v>269</v>
      </c>
      <c r="G3" s="687"/>
      <c r="H3" s="687"/>
      <c r="I3" s="687"/>
      <c r="J3" s="687"/>
      <c r="K3" s="687"/>
      <c r="L3" s="687"/>
      <c r="M3" s="687"/>
      <c r="N3" s="687"/>
      <c r="O3" s="687"/>
      <c r="P3" s="687"/>
      <c r="Q3" s="687"/>
      <c r="R3" s="687"/>
      <c r="S3" s="687"/>
      <c r="T3" s="687"/>
      <c r="U3" s="687"/>
      <c r="V3" s="687"/>
      <c r="W3" s="687"/>
      <c r="X3" s="687"/>
      <c r="Y3" s="687"/>
      <c r="Z3" s="687"/>
      <c r="AA3" s="5"/>
      <c r="DG3" s="65"/>
    </row>
    <row r="4" spans="1:121" ht="18.75">
      <c r="A4" s="65"/>
      <c r="B4" s="65"/>
      <c r="C4" s="65"/>
      <c r="D4" s="2"/>
      <c r="E4" s="65"/>
      <c r="F4" s="65"/>
      <c r="G4" s="65"/>
      <c r="H4" s="65"/>
      <c r="I4" s="65"/>
      <c r="J4" s="65"/>
      <c r="K4" s="65"/>
      <c r="L4" s="65"/>
      <c r="M4" s="9"/>
      <c r="N4" s="687" t="s">
        <v>115</v>
      </c>
      <c r="O4" s="687"/>
      <c r="P4" s="687"/>
      <c r="Q4" s="687"/>
      <c r="R4" s="687"/>
      <c r="S4" s="687"/>
      <c r="T4" s="687"/>
      <c r="U4" s="687"/>
      <c r="V4" s="687"/>
      <c r="W4" s="3"/>
      <c r="X4" s="4"/>
      <c r="Y4" s="10"/>
      <c r="Z4" s="11"/>
      <c r="AA4" s="12"/>
      <c r="AB4" s="13"/>
      <c r="AC4" s="13"/>
      <c r="AD4" s="13"/>
      <c r="AE4" s="13"/>
      <c r="AF4" s="13"/>
      <c r="AG4" s="13"/>
      <c r="AH4" s="13"/>
      <c r="AI4" s="13"/>
      <c r="AJ4" s="13"/>
      <c r="AK4" s="13"/>
      <c r="AL4" s="13"/>
      <c r="AM4" s="9"/>
      <c r="AN4" s="11"/>
      <c r="AO4" s="11"/>
      <c r="AP4" s="11"/>
      <c r="AQ4" s="11"/>
      <c r="AR4" s="11"/>
      <c r="AS4" s="11"/>
      <c r="AT4" s="11"/>
      <c r="AU4" s="11"/>
      <c r="AV4" s="11"/>
      <c r="AW4" s="10"/>
      <c r="AX4" s="63">
        <v>2012</v>
      </c>
      <c r="BM4" s="63">
        <v>2013</v>
      </c>
      <c r="CB4" s="63">
        <v>2014</v>
      </c>
      <c r="CQ4" s="63">
        <v>2015</v>
      </c>
      <c r="DG4" s="11"/>
    </row>
    <row r="5" spans="1:121">
      <c r="A5" s="65"/>
      <c r="B5" s="65"/>
      <c r="C5" s="65"/>
      <c r="D5" s="2"/>
      <c r="E5" s="65"/>
      <c r="F5" s="65"/>
      <c r="G5" s="65"/>
      <c r="H5" s="65"/>
      <c r="I5" s="65"/>
      <c r="J5" s="65"/>
      <c r="K5" s="65"/>
      <c r="L5" s="65"/>
      <c r="M5" s="9"/>
      <c r="N5" s="65"/>
      <c r="O5" s="65"/>
      <c r="P5" s="65"/>
      <c r="Q5" s="65"/>
      <c r="R5" s="65"/>
      <c r="S5" s="65"/>
      <c r="T5" s="65"/>
      <c r="U5" s="65"/>
      <c r="V5" s="65"/>
      <c r="W5" s="3"/>
      <c r="X5" s="4"/>
      <c r="Y5" s="10"/>
      <c r="Z5" s="11"/>
      <c r="AA5" s="12"/>
      <c r="AB5" s="13"/>
      <c r="AC5" s="13"/>
      <c r="AD5" s="13"/>
      <c r="AE5" s="13"/>
      <c r="AF5" s="13"/>
      <c r="AG5" s="13"/>
      <c r="AH5" s="13"/>
      <c r="AI5" s="13"/>
      <c r="AJ5" s="13"/>
      <c r="AK5" s="13"/>
      <c r="AL5" s="13"/>
      <c r="AM5" s="9"/>
      <c r="AN5" s="11"/>
      <c r="AO5" s="11"/>
      <c r="AP5" s="11"/>
      <c r="AQ5" s="11"/>
      <c r="AR5" s="11"/>
      <c r="AS5" s="11"/>
      <c r="AT5" s="11"/>
      <c r="AU5" s="11"/>
      <c r="AV5" s="11"/>
      <c r="AW5" s="10"/>
      <c r="DG5" s="11"/>
    </row>
    <row r="6" spans="1:121">
      <c r="I6" s="65"/>
      <c r="J6" s="65"/>
      <c r="K6" s="65"/>
      <c r="L6" s="9"/>
      <c r="M6" s="9"/>
      <c r="N6" s="65"/>
      <c r="O6" s="9"/>
      <c r="P6" s="17"/>
      <c r="Q6" s="17"/>
      <c r="R6" s="18"/>
      <c r="S6" s="18"/>
      <c r="T6" s="18"/>
      <c r="U6" s="17"/>
      <c r="V6" s="689" t="s">
        <v>0</v>
      </c>
      <c r="W6" s="690"/>
      <c r="X6" s="690"/>
      <c r="Y6" s="690"/>
      <c r="Z6" s="690"/>
      <c r="AA6" s="690"/>
      <c r="AB6" s="690"/>
      <c r="AC6" s="690"/>
      <c r="AD6" s="691"/>
      <c r="AE6" s="13"/>
      <c r="AF6" s="13"/>
      <c r="AG6" s="13"/>
      <c r="AH6" s="13"/>
      <c r="AI6" s="13"/>
      <c r="AJ6" s="13"/>
      <c r="AK6" s="13"/>
      <c r="AL6" s="13"/>
      <c r="AM6" s="9"/>
      <c r="AN6" s="17"/>
      <c r="AO6" s="17"/>
      <c r="AP6" s="17"/>
      <c r="AQ6" s="17"/>
      <c r="AR6" s="17"/>
      <c r="AS6" s="17"/>
      <c r="AT6" s="17"/>
      <c r="AU6" s="17"/>
      <c r="AV6" s="17"/>
      <c r="AW6" s="10"/>
      <c r="DG6" s="63"/>
      <c r="DK6" s="692" t="s">
        <v>1</v>
      </c>
      <c r="DL6" s="692"/>
      <c r="DM6" s="692"/>
      <c r="DN6" s="692"/>
    </row>
    <row r="7" spans="1:121" s="25" customFormat="1" ht="90.75" customHeight="1">
      <c r="A7" s="19" t="s">
        <v>2</v>
      </c>
      <c r="B7" s="19" t="s">
        <v>3</v>
      </c>
      <c r="C7" s="20" t="s">
        <v>4</v>
      </c>
      <c r="D7" s="20" t="s">
        <v>5</v>
      </c>
      <c r="E7" s="20" t="s">
        <v>6</v>
      </c>
      <c r="F7" s="20" t="s">
        <v>7</v>
      </c>
      <c r="G7" s="20" t="s">
        <v>5</v>
      </c>
      <c r="H7" s="20" t="s">
        <v>6</v>
      </c>
      <c r="I7" s="20" t="s">
        <v>8</v>
      </c>
      <c r="J7" s="20" t="s">
        <v>5</v>
      </c>
      <c r="K7" s="20" t="s">
        <v>6</v>
      </c>
      <c r="L7" s="20" t="s">
        <v>9</v>
      </c>
      <c r="M7" s="20" t="s">
        <v>10</v>
      </c>
      <c r="N7" s="20" t="s">
        <v>11</v>
      </c>
      <c r="O7" s="20" t="s">
        <v>12</v>
      </c>
      <c r="P7" s="20" t="s">
        <v>13</v>
      </c>
      <c r="Q7" s="20" t="s">
        <v>14</v>
      </c>
      <c r="R7" s="21" t="s">
        <v>6</v>
      </c>
      <c r="S7" s="21" t="s">
        <v>15</v>
      </c>
      <c r="T7" s="21" t="s">
        <v>16</v>
      </c>
      <c r="U7" s="19" t="s">
        <v>17</v>
      </c>
      <c r="V7" s="19" t="s">
        <v>18</v>
      </c>
      <c r="W7" s="19" t="s">
        <v>19</v>
      </c>
      <c r="X7" s="19" t="s">
        <v>20</v>
      </c>
      <c r="Y7" s="19" t="s">
        <v>155</v>
      </c>
      <c r="Z7" s="19" t="s">
        <v>21</v>
      </c>
      <c r="AA7" s="21" t="s">
        <v>22</v>
      </c>
      <c r="AB7" s="19" t="s">
        <v>23</v>
      </c>
      <c r="AC7" s="19" t="s">
        <v>25</v>
      </c>
      <c r="AD7" s="19" t="s">
        <v>271</v>
      </c>
      <c r="AE7" s="19" t="s">
        <v>24</v>
      </c>
      <c r="AF7" s="19" t="s">
        <v>25</v>
      </c>
      <c r="AG7" s="19" t="s">
        <v>26</v>
      </c>
      <c r="AH7" s="19" t="s">
        <v>27</v>
      </c>
      <c r="AI7" s="19" t="s">
        <v>28</v>
      </c>
      <c r="AJ7" s="19" t="s">
        <v>29</v>
      </c>
      <c r="AK7" s="19" t="s">
        <v>30</v>
      </c>
      <c r="AL7" s="19" t="s">
        <v>31</v>
      </c>
      <c r="AM7" s="19" t="s">
        <v>32</v>
      </c>
      <c r="AN7" s="19" t="s">
        <v>33</v>
      </c>
      <c r="AO7" s="19" t="s">
        <v>34</v>
      </c>
      <c r="AP7" s="19" t="s">
        <v>35</v>
      </c>
      <c r="AQ7" s="19" t="s">
        <v>36</v>
      </c>
      <c r="AR7" s="19" t="s">
        <v>37</v>
      </c>
      <c r="AS7" s="19" t="s">
        <v>38</v>
      </c>
      <c r="AT7" s="19" t="s">
        <v>39</v>
      </c>
      <c r="AU7" s="19" t="s">
        <v>40</v>
      </c>
      <c r="AV7" s="19" t="s">
        <v>41</v>
      </c>
      <c r="AW7" s="19" t="s">
        <v>42</v>
      </c>
      <c r="AX7" s="22" t="s">
        <v>43</v>
      </c>
      <c r="AY7" s="22" t="s">
        <v>44</v>
      </c>
      <c r="AZ7" s="22" t="s">
        <v>45</v>
      </c>
      <c r="BA7" s="22" t="s">
        <v>46</v>
      </c>
      <c r="BB7" s="22" t="s">
        <v>47</v>
      </c>
      <c r="BC7" s="22" t="s">
        <v>48</v>
      </c>
      <c r="BD7" s="22" t="s">
        <v>49</v>
      </c>
      <c r="BE7" s="22" t="s">
        <v>50</v>
      </c>
      <c r="BF7" s="22" t="s">
        <v>51</v>
      </c>
      <c r="BG7" s="22" t="s">
        <v>52</v>
      </c>
      <c r="BH7" s="22" t="s">
        <v>53</v>
      </c>
      <c r="BI7" s="22" t="s">
        <v>54</v>
      </c>
      <c r="BJ7" s="22" t="s">
        <v>55</v>
      </c>
      <c r="BK7" s="22" t="s">
        <v>56</v>
      </c>
      <c r="BL7" s="22" t="s">
        <v>57</v>
      </c>
      <c r="BM7" s="22" t="s">
        <v>43</v>
      </c>
      <c r="BN7" s="22" t="s">
        <v>44</v>
      </c>
      <c r="BO7" s="22" t="s">
        <v>45</v>
      </c>
      <c r="BP7" s="22" t="s">
        <v>46</v>
      </c>
      <c r="BQ7" s="22" t="s">
        <v>47</v>
      </c>
      <c r="BR7" s="22" t="s">
        <v>48</v>
      </c>
      <c r="BS7" s="22" t="s">
        <v>49</v>
      </c>
      <c r="BT7" s="22" t="s">
        <v>50</v>
      </c>
      <c r="BU7" s="22" t="s">
        <v>51</v>
      </c>
      <c r="BV7" s="22" t="s">
        <v>52</v>
      </c>
      <c r="BW7" s="22" t="s">
        <v>53</v>
      </c>
      <c r="BX7" s="22" t="s">
        <v>54</v>
      </c>
      <c r="BY7" s="22" t="s">
        <v>55</v>
      </c>
      <c r="BZ7" s="22" t="s">
        <v>56</v>
      </c>
      <c r="CA7" s="22" t="s">
        <v>58</v>
      </c>
      <c r="CB7" s="22" t="s">
        <v>43</v>
      </c>
      <c r="CC7" s="22" t="s">
        <v>44</v>
      </c>
      <c r="CD7" s="22" t="s">
        <v>45</v>
      </c>
      <c r="CE7" s="22" t="s">
        <v>46</v>
      </c>
      <c r="CF7" s="22" t="s">
        <v>47</v>
      </c>
      <c r="CG7" s="22" t="s">
        <v>48</v>
      </c>
      <c r="CH7" s="22" t="s">
        <v>49</v>
      </c>
      <c r="CI7" s="22" t="s">
        <v>50</v>
      </c>
      <c r="CJ7" s="22" t="s">
        <v>51</v>
      </c>
      <c r="CK7" s="22" t="s">
        <v>52</v>
      </c>
      <c r="CL7" s="22" t="s">
        <v>53</v>
      </c>
      <c r="CM7" s="22" t="s">
        <v>54</v>
      </c>
      <c r="CN7" s="22" t="s">
        <v>55</v>
      </c>
      <c r="CO7" s="22" t="s">
        <v>56</v>
      </c>
      <c r="CP7" s="22" t="s">
        <v>59</v>
      </c>
      <c r="CQ7" s="23" t="s">
        <v>43</v>
      </c>
      <c r="CR7" s="23" t="s">
        <v>44</v>
      </c>
      <c r="CS7" s="23" t="s">
        <v>45</v>
      </c>
      <c r="CT7" s="23" t="s">
        <v>46</v>
      </c>
      <c r="CU7" s="23" t="s">
        <v>47</v>
      </c>
      <c r="CV7" s="23" t="s">
        <v>48</v>
      </c>
      <c r="CW7" s="23" t="s">
        <v>49</v>
      </c>
      <c r="CX7" s="23" t="s">
        <v>50</v>
      </c>
      <c r="CY7" s="23" t="s">
        <v>51</v>
      </c>
      <c r="CZ7" s="23" t="s">
        <v>52</v>
      </c>
      <c r="DA7" s="23" t="s">
        <v>53</v>
      </c>
      <c r="DB7" s="23" t="s">
        <v>54</v>
      </c>
      <c r="DC7" s="23" t="s">
        <v>55</v>
      </c>
      <c r="DD7" s="23" t="s">
        <v>56</v>
      </c>
      <c r="DE7" s="23" t="s">
        <v>60</v>
      </c>
      <c r="DF7" s="23" t="s">
        <v>61</v>
      </c>
      <c r="DG7" s="19" t="s">
        <v>62</v>
      </c>
      <c r="DH7" s="19" t="s">
        <v>63</v>
      </c>
      <c r="DI7" s="19" t="s">
        <v>64</v>
      </c>
      <c r="DJ7" s="19" t="s">
        <v>65</v>
      </c>
      <c r="DK7" s="20" t="s">
        <v>66</v>
      </c>
      <c r="DL7" s="20" t="s">
        <v>67</v>
      </c>
      <c r="DM7" s="20" t="s">
        <v>68</v>
      </c>
      <c r="DN7" s="20" t="s">
        <v>69</v>
      </c>
      <c r="DO7" s="24"/>
      <c r="DP7" s="24"/>
      <c r="DQ7" s="24"/>
    </row>
    <row r="8" spans="1:121" s="98" customFormat="1" ht="146.25">
      <c r="A8" s="26">
        <v>122</v>
      </c>
      <c r="B8" s="26" t="s">
        <v>317</v>
      </c>
      <c r="C8" s="169" t="s">
        <v>1683</v>
      </c>
      <c r="D8" s="67">
        <v>5</v>
      </c>
      <c r="E8" s="34">
        <v>0.15</v>
      </c>
      <c r="F8" s="169" t="s">
        <v>1650</v>
      </c>
      <c r="G8" s="64">
        <v>10.1</v>
      </c>
      <c r="H8" s="34">
        <v>0.8</v>
      </c>
      <c r="I8" s="681" t="s">
        <v>1684</v>
      </c>
      <c r="J8" s="693"/>
      <c r="K8" s="29">
        <v>0.2</v>
      </c>
      <c r="L8" s="169" t="s">
        <v>320</v>
      </c>
      <c r="M8" s="169" t="s">
        <v>320</v>
      </c>
      <c r="N8" s="169" t="s">
        <v>321</v>
      </c>
      <c r="O8" s="169" t="s">
        <v>322</v>
      </c>
      <c r="P8" s="681" t="s">
        <v>1685</v>
      </c>
      <c r="Q8" s="67"/>
      <c r="R8" s="29">
        <v>0.5</v>
      </c>
      <c r="S8" s="29"/>
      <c r="T8" s="29"/>
      <c r="U8" s="169" t="s">
        <v>1686</v>
      </c>
      <c r="V8" s="169" t="s">
        <v>1687</v>
      </c>
      <c r="W8" s="169" t="s">
        <v>70</v>
      </c>
      <c r="X8" s="169" t="s">
        <v>71</v>
      </c>
      <c r="Y8" s="34">
        <v>0</v>
      </c>
      <c r="Z8" s="34" t="s">
        <v>1688</v>
      </c>
      <c r="AA8" s="29">
        <v>0.11</v>
      </c>
      <c r="AB8" s="30">
        <f t="shared" ref="AB8:AB9" si="0">+((((E8*H8)*K8)*R8)*AA8)*100</f>
        <v>0.13200000000000001</v>
      </c>
      <c r="AC8" s="226">
        <v>1</v>
      </c>
      <c r="AD8" s="169"/>
      <c r="AE8" s="30">
        <v>0.13200000000000001</v>
      </c>
      <c r="AF8" s="226">
        <v>100</v>
      </c>
      <c r="AG8" s="169"/>
      <c r="AH8" s="30">
        <v>0.13200000000000001</v>
      </c>
      <c r="AI8" s="226">
        <v>160</v>
      </c>
      <c r="AJ8" s="169"/>
      <c r="AK8" s="30">
        <v>0.13200000000000001</v>
      </c>
      <c r="AL8" s="226">
        <v>200</v>
      </c>
      <c r="AM8" s="169"/>
      <c r="AN8" s="35">
        <v>8909400</v>
      </c>
      <c r="AO8" s="35">
        <v>3417000</v>
      </c>
      <c r="AP8" s="35"/>
      <c r="AQ8" s="35">
        <v>1820399.9999999998</v>
      </c>
      <c r="AR8" s="35"/>
      <c r="AS8" s="35">
        <v>1855649.9999999998</v>
      </c>
      <c r="AT8" s="35"/>
      <c r="AU8" s="35">
        <v>1816350</v>
      </c>
      <c r="AV8" s="114"/>
      <c r="AW8" s="114" t="s">
        <v>1689</v>
      </c>
      <c r="AX8" s="114"/>
      <c r="AY8" s="115"/>
      <c r="AZ8" s="115"/>
      <c r="BA8" s="115"/>
      <c r="BB8" s="115">
        <v>1366800</v>
      </c>
      <c r="BC8" s="115"/>
      <c r="BD8" s="115"/>
      <c r="BE8" s="115"/>
      <c r="BF8" s="115"/>
      <c r="BG8" s="115"/>
      <c r="BH8" s="115"/>
      <c r="BI8" s="115"/>
      <c r="BJ8" s="115">
        <v>2050200</v>
      </c>
      <c r="BK8" s="115"/>
      <c r="BL8" s="115">
        <v>3417000</v>
      </c>
      <c r="BM8" s="115"/>
      <c r="BN8" s="115"/>
      <c r="BO8" s="115"/>
      <c r="BP8" s="115"/>
      <c r="BQ8" s="115">
        <v>728160</v>
      </c>
      <c r="BR8" s="115"/>
      <c r="BS8" s="115"/>
      <c r="BT8" s="115"/>
      <c r="BU8" s="115"/>
      <c r="BV8" s="115"/>
      <c r="BW8" s="115"/>
      <c r="BX8" s="115"/>
      <c r="BY8" s="115">
        <v>1092239.9999999998</v>
      </c>
      <c r="BZ8" s="115"/>
      <c r="CA8" s="115">
        <v>1820399.9999999998</v>
      </c>
      <c r="CB8" s="115"/>
      <c r="CC8" s="115"/>
      <c r="CD8" s="115"/>
      <c r="CE8" s="115"/>
      <c r="CF8" s="115">
        <v>742260</v>
      </c>
      <c r="CG8" s="115"/>
      <c r="CH8" s="115"/>
      <c r="CI8" s="115"/>
      <c r="CJ8" s="115"/>
      <c r="CK8" s="115"/>
      <c r="CL8" s="115"/>
      <c r="CM8" s="115"/>
      <c r="CN8" s="115">
        <v>1113389.9999999998</v>
      </c>
      <c r="CO8" s="115"/>
      <c r="CP8" s="115">
        <v>1855649.9999999998</v>
      </c>
      <c r="CQ8" s="115"/>
      <c r="CR8" s="115"/>
      <c r="CS8" s="115">
        <v>726540</v>
      </c>
      <c r="CT8" s="115"/>
      <c r="CU8" s="115"/>
      <c r="CV8" s="115"/>
      <c r="CW8" s="115"/>
      <c r="CX8" s="115"/>
      <c r="CY8" s="115"/>
      <c r="CZ8" s="115">
        <v>1089810</v>
      </c>
      <c r="DA8" s="115"/>
      <c r="DB8" s="115">
        <v>1816350</v>
      </c>
      <c r="DC8" s="155"/>
      <c r="DD8" s="155"/>
      <c r="DE8" s="155"/>
      <c r="DF8" s="155"/>
      <c r="DG8" s="169"/>
      <c r="DH8" s="155"/>
      <c r="DI8" s="155"/>
      <c r="DJ8" s="155"/>
      <c r="DK8" s="155"/>
      <c r="DL8" s="155"/>
      <c r="DM8" s="155"/>
      <c r="DN8" s="155"/>
    </row>
    <row r="9" spans="1:121" s="98" customFormat="1" ht="159" customHeight="1">
      <c r="A9" s="26">
        <v>123</v>
      </c>
      <c r="B9" s="26" t="s">
        <v>317</v>
      </c>
      <c r="C9" s="169" t="s">
        <v>1683</v>
      </c>
      <c r="D9" s="67">
        <v>5</v>
      </c>
      <c r="E9" s="34">
        <v>0.15</v>
      </c>
      <c r="F9" s="169" t="s">
        <v>1650</v>
      </c>
      <c r="G9" s="64">
        <v>10.1</v>
      </c>
      <c r="H9" s="34">
        <v>0.8</v>
      </c>
      <c r="I9" s="681"/>
      <c r="J9" s="703"/>
      <c r="K9" s="29">
        <v>0.2</v>
      </c>
      <c r="L9" s="169" t="s">
        <v>320</v>
      </c>
      <c r="M9" s="169" t="s">
        <v>320</v>
      </c>
      <c r="N9" s="169" t="s">
        <v>321</v>
      </c>
      <c r="O9" s="169" t="s">
        <v>322</v>
      </c>
      <c r="P9" s="681"/>
      <c r="Q9" s="67"/>
      <c r="R9" s="29">
        <v>0.5</v>
      </c>
      <c r="S9" s="29"/>
      <c r="T9" s="29"/>
      <c r="U9" s="169" t="s">
        <v>1690</v>
      </c>
      <c r="V9" s="169" t="s">
        <v>1690</v>
      </c>
      <c r="W9" s="169" t="s">
        <v>70</v>
      </c>
      <c r="X9" s="169" t="s">
        <v>71</v>
      </c>
      <c r="Y9" s="34">
        <v>0</v>
      </c>
      <c r="Z9" s="169" t="s">
        <v>1691</v>
      </c>
      <c r="AA9" s="29">
        <v>0.11</v>
      </c>
      <c r="AB9" s="30">
        <f t="shared" si="0"/>
        <v>0.13200000000000001</v>
      </c>
      <c r="AC9" s="227">
        <v>0.8</v>
      </c>
      <c r="AD9" s="169"/>
      <c r="AE9" s="30">
        <v>0.13200000000000001</v>
      </c>
      <c r="AF9" s="226">
        <v>20</v>
      </c>
      <c r="AG9" s="169"/>
      <c r="AH9" s="30">
        <v>0.13200000000000001</v>
      </c>
      <c r="AI9" s="226">
        <v>20</v>
      </c>
      <c r="AJ9" s="169"/>
      <c r="AK9" s="30">
        <v>0.13200000000000001</v>
      </c>
      <c r="AL9" s="226">
        <v>20</v>
      </c>
      <c r="AM9" s="169"/>
      <c r="AN9" s="35">
        <v>21314280</v>
      </c>
      <c r="AO9" s="35">
        <v>7517400.0000000009</v>
      </c>
      <c r="AP9" s="35"/>
      <c r="AQ9" s="35">
        <v>4004880</v>
      </c>
      <c r="AR9" s="35"/>
      <c r="AS9" s="35">
        <v>4948400.0000000009</v>
      </c>
      <c r="AT9" s="35"/>
      <c r="AU9" s="35">
        <v>4843600</v>
      </c>
      <c r="AV9" s="114"/>
      <c r="AW9" s="114" t="s">
        <v>1689</v>
      </c>
      <c r="AX9" s="115"/>
      <c r="AY9" s="115"/>
      <c r="AZ9" s="115"/>
      <c r="BA9" s="115"/>
      <c r="BB9" s="115">
        <v>3006960.0000000005</v>
      </c>
      <c r="BC9" s="115"/>
      <c r="BD9" s="115"/>
      <c r="BE9" s="115"/>
      <c r="BF9" s="115"/>
      <c r="BG9" s="115"/>
      <c r="BH9" s="115"/>
      <c r="BI9" s="115"/>
      <c r="BJ9" s="115">
        <v>4510440</v>
      </c>
      <c r="BK9" s="115"/>
      <c r="BL9" s="115">
        <v>7517400</v>
      </c>
      <c r="BM9" s="115"/>
      <c r="BN9" s="115"/>
      <c r="BO9" s="115"/>
      <c r="BP9" s="115"/>
      <c r="BQ9" s="115">
        <v>1601952</v>
      </c>
      <c r="BR9" s="115"/>
      <c r="BS9" s="115"/>
      <c r="BT9" s="115"/>
      <c r="BU9" s="115"/>
      <c r="BV9" s="115"/>
      <c r="BW9" s="115"/>
      <c r="BX9" s="115"/>
      <c r="BY9" s="115">
        <v>2402928</v>
      </c>
      <c r="BZ9" s="115"/>
      <c r="CA9" s="115">
        <v>4004880</v>
      </c>
      <c r="CB9" s="115"/>
      <c r="CC9" s="115"/>
      <c r="CD9" s="115"/>
      <c r="CE9" s="115"/>
      <c r="CF9" s="115">
        <v>1979360.0000000005</v>
      </c>
      <c r="CG9" s="115"/>
      <c r="CH9" s="115"/>
      <c r="CI9" s="115"/>
      <c r="CJ9" s="115"/>
      <c r="CK9" s="115"/>
      <c r="CL9" s="115"/>
      <c r="CM9" s="115"/>
      <c r="CN9" s="115">
        <v>2969040.0000000005</v>
      </c>
      <c r="CO9" s="115"/>
      <c r="CP9" s="115">
        <v>4948400.0000000009</v>
      </c>
      <c r="CQ9" s="115"/>
      <c r="CR9" s="115"/>
      <c r="CS9" s="115">
        <v>1937440</v>
      </c>
      <c r="CT9" s="115"/>
      <c r="CU9" s="115"/>
      <c r="CV9" s="115"/>
      <c r="CW9" s="115"/>
      <c r="CX9" s="115"/>
      <c r="CY9" s="115"/>
      <c r="CZ9" s="115">
        <v>2906160</v>
      </c>
      <c r="DA9" s="115"/>
      <c r="DB9" s="115">
        <v>4843600</v>
      </c>
      <c r="DC9" s="155"/>
      <c r="DD9" s="155"/>
      <c r="DE9" s="155"/>
      <c r="DF9" s="155"/>
      <c r="DG9" s="169"/>
      <c r="DH9" s="155"/>
      <c r="DI9" s="155"/>
      <c r="DJ9" s="155"/>
      <c r="DK9" s="228" t="s">
        <v>1692</v>
      </c>
      <c r="DL9" s="208" t="s">
        <v>46</v>
      </c>
      <c r="DM9" s="229">
        <v>54136</v>
      </c>
      <c r="DN9" s="229">
        <v>54136</v>
      </c>
    </row>
    <row r="10" spans="1:121" s="98" customFormat="1">
      <c r="A10" s="99"/>
      <c r="B10" s="99"/>
      <c r="C10" s="190"/>
      <c r="D10" s="39"/>
      <c r="E10" s="190"/>
      <c r="F10" s="190"/>
      <c r="G10" s="40"/>
      <c r="H10" s="40"/>
      <c r="I10" s="40"/>
      <c r="J10" s="40"/>
      <c r="K10" s="40"/>
      <c r="L10" s="99"/>
      <c r="M10" s="99"/>
      <c r="N10" s="99"/>
      <c r="O10" s="99"/>
      <c r="R10" s="41"/>
      <c r="S10" s="41"/>
      <c r="T10" s="41"/>
      <c r="X10" s="99"/>
      <c r="Y10" s="190"/>
      <c r="Z10" s="190"/>
      <c r="AA10" s="42"/>
      <c r="AB10" s="43">
        <f>SUM(AB8:AB9)</f>
        <v>0.26400000000000001</v>
      </c>
      <c r="AC10" s="190"/>
      <c r="AD10" s="190"/>
      <c r="AE10" s="43">
        <f>SUM(AE8:AE9)</f>
        <v>0.26400000000000001</v>
      </c>
      <c r="AF10" s="190"/>
      <c r="AG10" s="190"/>
      <c r="AH10" s="43">
        <f>SUM(AH8:AH9)</f>
        <v>0.26400000000000001</v>
      </c>
      <c r="AI10" s="190"/>
      <c r="AJ10" s="190"/>
      <c r="AK10" s="43">
        <f>SUM(AK8:AK9)</f>
        <v>0.26400000000000001</v>
      </c>
      <c r="AL10" s="190"/>
      <c r="AM10" s="190"/>
      <c r="AN10" s="190"/>
      <c r="AO10" s="190"/>
      <c r="AP10" s="190"/>
      <c r="AQ10" s="190"/>
      <c r="AR10" s="190"/>
      <c r="AS10" s="190"/>
      <c r="AT10" s="190"/>
      <c r="AU10" s="190"/>
      <c r="AV10" s="190"/>
      <c r="AW10" s="190"/>
      <c r="DG10" s="190"/>
    </row>
    <row r="11" spans="1:121" s="98" customFormat="1">
      <c r="A11" s="99"/>
      <c r="B11" s="99"/>
      <c r="C11" s="190"/>
      <c r="D11" s="39"/>
      <c r="E11" s="190"/>
      <c r="F11" s="190"/>
      <c r="G11" s="40"/>
      <c r="H11" s="40"/>
      <c r="I11" s="40"/>
      <c r="J11" s="40"/>
      <c r="K11" s="40"/>
      <c r="L11" s="99"/>
      <c r="M11" s="99"/>
      <c r="N11" s="99"/>
      <c r="O11" s="99"/>
      <c r="R11" s="41"/>
      <c r="S11" s="41"/>
      <c r="T11" s="41"/>
      <c r="X11" s="99"/>
      <c r="Y11" s="190"/>
      <c r="Z11" s="190"/>
      <c r="AA11" s="42"/>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DG11" s="190"/>
    </row>
    <row r="12" spans="1:121" s="98" customFormat="1">
      <c r="A12" s="99"/>
      <c r="B12" s="99"/>
      <c r="C12" s="190"/>
      <c r="D12" s="39"/>
      <c r="E12" s="190"/>
      <c r="F12" s="190"/>
      <c r="G12" s="40"/>
      <c r="H12" s="40"/>
      <c r="I12" s="40"/>
      <c r="J12" s="40"/>
      <c r="K12" s="40"/>
      <c r="L12" s="99"/>
      <c r="M12" s="99"/>
      <c r="N12" s="99"/>
      <c r="O12" s="99"/>
      <c r="R12" s="41"/>
      <c r="S12" s="41"/>
      <c r="T12" s="41"/>
      <c r="X12" s="99"/>
      <c r="Y12" s="190"/>
      <c r="Z12" s="190"/>
      <c r="AA12" s="42"/>
      <c r="AB12" s="190"/>
      <c r="AC12" s="190"/>
      <c r="AD12" s="190"/>
      <c r="AE12" s="190"/>
      <c r="AF12" s="190"/>
      <c r="AG12" s="190"/>
      <c r="AH12" s="190"/>
      <c r="AI12" s="190"/>
      <c r="AJ12" s="190"/>
      <c r="AK12" s="190"/>
      <c r="AL12" s="190"/>
      <c r="AM12" s="190"/>
      <c r="AN12" s="190"/>
      <c r="AO12" s="190"/>
      <c r="AP12" s="190"/>
      <c r="AQ12" s="190"/>
      <c r="AR12" s="190"/>
      <c r="AS12" s="190"/>
      <c r="AT12" s="190"/>
      <c r="AU12" s="190"/>
      <c r="AV12" s="190"/>
      <c r="AW12" s="190"/>
      <c r="DG12" s="190"/>
    </row>
    <row r="13" spans="1:121" s="98" customFormat="1">
      <c r="A13" s="99"/>
      <c r="B13" s="99"/>
      <c r="C13" s="190"/>
      <c r="D13" s="39"/>
      <c r="E13" s="190"/>
      <c r="F13" s="190"/>
      <c r="G13" s="40"/>
      <c r="H13" s="40"/>
      <c r="I13" s="40"/>
      <c r="J13" s="40"/>
      <c r="K13" s="40"/>
      <c r="L13" s="99"/>
      <c r="M13" s="99"/>
      <c r="N13" s="99"/>
      <c r="O13" s="99"/>
      <c r="R13" s="41"/>
      <c r="S13" s="41"/>
      <c r="T13" s="41"/>
      <c r="X13" s="99"/>
      <c r="Y13" s="190"/>
      <c r="Z13" s="190"/>
      <c r="AA13" s="42"/>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DG13" s="190"/>
    </row>
    <row r="14" spans="1:121" s="98" customFormat="1">
      <c r="A14" s="99"/>
      <c r="B14" s="99"/>
      <c r="C14" s="190"/>
      <c r="D14" s="39"/>
      <c r="E14" s="190"/>
      <c r="F14" s="190"/>
      <c r="G14" s="40"/>
      <c r="H14" s="40"/>
      <c r="I14" s="40"/>
      <c r="J14" s="40"/>
      <c r="K14" s="40"/>
      <c r="L14" s="99"/>
      <c r="M14" s="99"/>
      <c r="N14" s="99"/>
      <c r="O14" s="99"/>
      <c r="R14" s="41"/>
      <c r="S14" s="41"/>
      <c r="T14" s="41"/>
      <c r="X14" s="99"/>
      <c r="Y14" s="190"/>
      <c r="Z14" s="190"/>
      <c r="AA14" s="42"/>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DG14" s="190"/>
    </row>
    <row r="15" spans="1:121" s="98" customFormat="1">
      <c r="A15" s="99"/>
      <c r="B15" s="99"/>
      <c r="C15" s="190"/>
      <c r="D15" s="39"/>
      <c r="E15" s="190"/>
      <c r="F15" s="190"/>
      <c r="G15" s="40"/>
      <c r="H15" s="40"/>
      <c r="I15" s="40"/>
      <c r="J15" s="40"/>
      <c r="K15" s="40"/>
      <c r="L15" s="695"/>
      <c r="M15" s="695"/>
      <c r="N15" s="695"/>
      <c r="O15" s="695"/>
      <c r="R15" s="41"/>
      <c r="S15" s="41"/>
      <c r="T15" s="41"/>
      <c r="X15" s="99"/>
      <c r="Y15" s="190"/>
      <c r="Z15" s="190"/>
      <c r="AA15" s="42"/>
      <c r="AB15" s="190"/>
      <c r="AC15" s="190"/>
      <c r="AD15" s="190"/>
      <c r="AE15" s="190"/>
      <c r="AF15" s="190"/>
      <c r="AG15" s="190"/>
      <c r="AH15" s="190"/>
      <c r="AI15" s="190"/>
      <c r="AJ15" s="190"/>
      <c r="AK15" s="190"/>
      <c r="AL15" s="190"/>
      <c r="AM15" s="190"/>
      <c r="AN15" s="190"/>
      <c r="AO15" s="190"/>
      <c r="AP15" s="190"/>
      <c r="AQ15" s="190"/>
      <c r="AR15" s="190"/>
      <c r="AS15" s="190"/>
      <c r="AT15" s="190"/>
      <c r="AU15" s="190"/>
      <c r="AV15" s="190"/>
      <c r="AW15" s="190"/>
      <c r="BB15" s="696"/>
      <c r="BL15" s="696"/>
      <c r="BQ15" s="696"/>
      <c r="CA15" s="696"/>
      <c r="CF15" s="696"/>
      <c r="CP15" s="696"/>
      <c r="CS15" s="696"/>
      <c r="DB15" s="696"/>
      <c r="DG15" s="190"/>
    </row>
    <row r="16" spans="1:121" s="98" customFormat="1">
      <c r="A16" s="99"/>
      <c r="B16" s="99"/>
      <c r="C16" s="190"/>
      <c r="D16" s="39"/>
      <c r="E16" s="190"/>
      <c r="F16" s="190"/>
      <c r="G16" s="40"/>
      <c r="H16" s="40"/>
      <c r="I16" s="40"/>
      <c r="J16" s="40"/>
      <c r="K16" s="40"/>
      <c r="L16" s="695"/>
      <c r="M16" s="695"/>
      <c r="N16" s="695"/>
      <c r="O16" s="695"/>
      <c r="R16" s="41"/>
      <c r="S16" s="41"/>
      <c r="T16" s="41"/>
      <c r="X16" s="99"/>
      <c r="Y16" s="190"/>
      <c r="Z16" s="190"/>
      <c r="AA16" s="42"/>
      <c r="AB16" s="190"/>
      <c r="AC16" s="190"/>
      <c r="AD16" s="190"/>
      <c r="AE16" s="190"/>
      <c r="AF16" s="190"/>
      <c r="AG16" s="190"/>
      <c r="AH16" s="190"/>
      <c r="AI16" s="190"/>
      <c r="AJ16" s="190"/>
      <c r="AK16" s="190"/>
      <c r="AL16" s="190"/>
      <c r="AM16" s="190"/>
      <c r="AN16" s="190"/>
      <c r="AO16" s="190"/>
      <c r="AP16" s="190"/>
      <c r="AQ16" s="190"/>
      <c r="AR16" s="190"/>
      <c r="AS16" s="190"/>
      <c r="AT16" s="190"/>
      <c r="AU16" s="190"/>
      <c r="AV16" s="190"/>
      <c r="AW16" s="190"/>
      <c r="BB16" s="696"/>
      <c r="BL16" s="696"/>
      <c r="BQ16" s="696"/>
      <c r="CA16" s="696"/>
      <c r="CF16" s="696"/>
      <c r="CP16" s="696"/>
      <c r="CS16" s="696"/>
      <c r="DB16" s="696"/>
      <c r="DG16" s="190"/>
    </row>
    <row r="17" spans="1:111" s="98" customFormat="1">
      <c r="A17" s="99"/>
      <c r="B17" s="99"/>
      <c r="C17" s="190"/>
      <c r="D17" s="39"/>
      <c r="E17" s="190"/>
      <c r="F17" s="190"/>
      <c r="G17" s="40"/>
      <c r="H17" s="40"/>
      <c r="I17" s="40"/>
      <c r="J17" s="40"/>
      <c r="K17" s="40"/>
      <c r="L17" s="99"/>
      <c r="M17" s="99"/>
      <c r="N17" s="99"/>
      <c r="O17" s="99"/>
      <c r="R17" s="41"/>
      <c r="S17" s="41"/>
      <c r="T17" s="41"/>
      <c r="X17" s="99"/>
      <c r="Y17" s="190"/>
      <c r="Z17" s="190"/>
      <c r="AA17" s="42"/>
      <c r="AB17" s="190"/>
      <c r="AC17" s="190"/>
      <c r="AD17" s="190"/>
      <c r="AE17" s="190"/>
      <c r="AF17" s="190"/>
      <c r="AG17" s="190"/>
      <c r="AH17" s="190"/>
      <c r="AI17" s="190"/>
      <c r="AJ17" s="190"/>
      <c r="AK17" s="190"/>
      <c r="AL17" s="190"/>
      <c r="AM17" s="190"/>
      <c r="AN17" s="190"/>
      <c r="AO17" s="190"/>
      <c r="AP17" s="190"/>
      <c r="AQ17" s="190"/>
      <c r="AR17" s="190"/>
      <c r="AS17" s="190"/>
      <c r="AT17" s="190"/>
      <c r="AU17" s="190"/>
      <c r="AV17" s="190"/>
      <c r="AW17" s="190"/>
      <c r="BB17" s="696"/>
      <c r="BL17" s="696"/>
      <c r="BQ17" s="696"/>
      <c r="CA17" s="696"/>
      <c r="CF17" s="696"/>
      <c r="CP17" s="696"/>
      <c r="CS17" s="696"/>
      <c r="DB17" s="696"/>
      <c r="DG17" s="190"/>
    </row>
    <row r="18" spans="1:111" s="98" customFormat="1">
      <c r="A18" s="99"/>
      <c r="B18" s="99"/>
      <c r="C18" s="190"/>
      <c r="D18" s="39"/>
      <c r="E18" s="190"/>
      <c r="F18" s="190"/>
      <c r="G18" s="40"/>
      <c r="H18" s="40"/>
      <c r="I18" s="40"/>
      <c r="J18" s="40"/>
      <c r="K18" s="40"/>
      <c r="L18" s="99"/>
      <c r="M18" s="99"/>
      <c r="N18" s="99"/>
      <c r="O18" s="99"/>
      <c r="R18" s="41"/>
      <c r="S18" s="41"/>
      <c r="T18" s="41"/>
      <c r="X18" s="99"/>
      <c r="Y18" s="190"/>
      <c r="Z18" s="190"/>
      <c r="AA18" s="42"/>
      <c r="AB18" s="190"/>
      <c r="AC18" s="190"/>
      <c r="AD18" s="190"/>
      <c r="AE18" s="190"/>
      <c r="AF18" s="190"/>
      <c r="AG18" s="190"/>
      <c r="AH18" s="190"/>
      <c r="AI18" s="190"/>
      <c r="AJ18" s="190"/>
      <c r="AK18" s="190"/>
      <c r="AL18" s="190"/>
      <c r="AM18" s="190"/>
      <c r="AN18" s="190"/>
      <c r="AO18" s="190"/>
      <c r="AP18" s="190"/>
      <c r="AQ18" s="190"/>
      <c r="AR18" s="190"/>
      <c r="AS18" s="190"/>
      <c r="AT18" s="190"/>
      <c r="AU18" s="190"/>
      <c r="AV18" s="190"/>
      <c r="AW18" s="190"/>
      <c r="DG18" s="190"/>
    </row>
    <row r="19" spans="1:111" s="98" customFormat="1">
      <c r="A19" s="99"/>
      <c r="B19" s="99"/>
      <c r="C19" s="190"/>
      <c r="D19" s="39"/>
      <c r="E19" s="190"/>
      <c r="F19" s="190"/>
      <c r="G19" s="40"/>
      <c r="H19" s="40"/>
      <c r="I19" s="40"/>
      <c r="J19" s="40"/>
      <c r="K19" s="40"/>
      <c r="L19" s="99"/>
      <c r="M19" s="99"/>
      <c r="N19" s="99"/>
      <c r="O19" s="99"/>
      <c r="R19" s="41"/>
      <c r="S19" s="41"/>
      <c r="T19" s="41"/>
      <c r="X19" s="99"/>
      <c r="Y19" s="190"/>
      <c r="Z19" s="190"/>
      <c r="AA19" s="42"/>
      <c r="AB19" s="190"/>
      <c r="AC19" s="190"/>
      <c r="AD19" s="190"/>
      <c r="AE19" s="190"/>
      <c r="AF19" s="190"/>
      <c r="AG19" s="190"/>
      <c r="AH19" s="190"/>
      <c r="AI19" s="190"/>
      <c r="AJ19" s="190"/>
      <c r="AK19" s="190"/>
      <c r="AL19" s="190"/>
      <c r="AM19" s="190"/>
      <c r="AN19" s="190"/>
      <c r="AO19" s="190"/>
      <c r="AP19" s="190"/>
      <c r="AQ19" s="190"/>
      <c r="AR19" s="190"/>
      <c r="AS19" s="190"/>
      <c r="AT19" s="190"/>
      <c r="AU19" s="190"/>
      <c r="AV19" s="190"/>
      <c r="AW19" s="190"/>
      <c r="DG19" s="190"/>
    </row>
    <row r="20" spans="1:111" s="98" customFormat="1">
      <c r="A20" s="99"/>
      <c r="B20" s="99"/>
      <c r="C20" s="190"/>
      <c r="D20" s="39"/>
      <c r="E20" s="190"/>
      <c r="F20" s="190"/>
      <c r="G20" s="40"/>
      <c r="H20" s="40"/>
      <c r="I20" s="40"/>
      <c r="J20" s="40"/>
      <c r="K20" s="40"/>
      <c r="L20" s="99"/>
      <c r="M20" s="99"/>
      <c r="N20" s="99"/>
      <c r="O20" s="99"/>
      <c r="R20" s="41"/>
      <c r="S20" s="41"/>
      <c r="T20" s="41"/>
      <c r="X20" s="99"/>
      <c r="Y20" s="190"/>
      <c r="Z20" s="190"/>
      <c r="AA20" s="42"/>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DG20" s="190"/>
    </row>
    <row r="21" spans="1:111" s="98" customFormat="1">
      <c r="A21" s="99"/>
      <c r="B21" s="99"/>
      <c r="C21" s="190"/>
      <c r="D21" s="39"/>
      <c r="E21" s="190"/>
      <c r="F21" s="190"/>
      <c r="G21" s="40"/>
      <c r="H21" s="40"/>
      <c r="I21" s="40"/>
      <c r="J21" s="40"/>
      <c r="K21" s="40"/>
      <c r="L21" s="99"/>
      <c r="M21" s="99"/>
      <c r="N21" s="99"/>
      <c r="O21" s="99"/>
      <c r="R21" s="41"/>
      <c r="S21" s="41"/>
      <c r="T21" s="41"/>
      <c r="X21" s="99"/>
      <c r="Y21" s="190"/>
      <c r="Z21" s="190"/>
      <c r="AA21" s="42"/>
      <c r="AB21" s="190"/>
      <c r="AC21" s="190"/>
      <c r="AD21" s="190"/>
      <c r="AE21" s="190"/>
      <c r="AF21" s="190"/>
      <c r="AG21" s="190"/>
      <c r="AH21" s="190"/>
      <c r="AI21" s="190"/>
      <c r="AJ21" s="190"/>
      <c r="AK21" s="190"/>
      <c r="AL21" s="190"/>
      <c r="AM21" s="190"/>
      <c r="AN21" s="190"/>
      <c r="AO21" s="190"/>
      <c r="AP21" s="190"/>
      <c r="AQ21" s="190"/>
      <c r="AR21" s="190"/>
      <c r="AS21" s="190"/>
      <c r="AT21" s="190"/>
      <c r="AU21" s="190"/>
      <c r="AV21" s="190"/>
      <c r="AW21" s="190"/>
      <c r="DG21" s="190"/>
    </row>
    <row r="22" spans="1:111" s="98" customFormat="1">
      <c r="A22" s="99"/>
      <c r="B22" s="99"/>
      <c r="C22" s="190"/>
      <c r="D22" s="39"/>
      <c r="E22" s="190"/>
      <c r="F22" s="190"/>
      <c r="G22" s="40"/>
      <c r="H22" s="40"/>
      <c r="I22" s="40"/>
      <c r="J22" s="40"/>
      <c r="K22" s="40"/>
      <c r="L22" s="99"/>
      <c r="M22" s="99"/>
      <c r="N22" s="99"/>
      <c r="O22" s="99"/>
      <c r="R22" s="41"/>
      <c r="S22" s="41"/>
      <c r="T22" s="41"/>
      <c r="X22" s="99"/>
      <c r="Y22" s="190"/>
      <c r="Z22" s="190"/>
      <c r="AA22" s="42"/>
      <c r="AB22" s="190"/>
      <c r="AC22" s="190"/>
      <c r="AD22" s="190"/>
      <c r="AE22" s="190"/>
      <c r="AF22" s="190"/>
      <c r="AG22" s="190"/>
      <c r="AH22" s="190"/>
      <c r="AI22" s="190"/>
      <c r="AJ22" s="190"/>
      <c r="AK22" s="190"/>
      <c r="AL22" s="190"/>
      <c r="AM22" s="190"/>
      <c r="AN22" s="190"/>
      <c r="AO22" s="190"/>
      <c r="AP22" s="190"/>
      <c r="AQ22" s="190"/>
      <c r="AR22" s="190"/>
      <c r="AS22" s="190"/>
      <c r="AT22" s="190"/>
      <c r="AU22" s="190"/>
      <c r="AV22" s="190"/>
      <c r="AW22" s="190"/>
      <c r="DG22" s="190"/>
    </row>
    <row r="23" spans="1:111" s="98" customFormat="1">
      <c r="A23" s="99"/>
      <c r="B23" s="99"/>
      <c r="C23" s="190"/>
      <c r="D23" s="39"/>
      <c r="E23" s="190"/>
      <c r="F23" s="190"/>
      <c r="G23" s="40"/>
      <c r="H23" s="40"/>
      <c r="I23" s="40"/>
      <c r="J23" s="40"/>
      <c r="K23" s="40"/>
      <c r="L23" s="99"/>
      <c r="M23" s="99"/>
      <c r="N23" s="99"/>
      <c r="O23" s="695"/>
      <c r="R23" s="41"/>
      <c r="S23" s="41"/>
      <c r="T23" s="41"/>
      <c r="X23" s="99"/>
      <c r="Y23" s="190"/>
      <c r="Z23" s="190"/>
      <c r="AA23" s="42"/>
      <c r="AB23" s="190"/>
      <c r="AC23" s="190"/>
      <c r="AD23" s="190"/>
      <c r="AE23" s="190"/>
      <c r="AF23" s="190"/>
      <c r="AG23" s="190"/>
      <c r="AH23" s="190"/>
      <c r="AI23" s="190"/>
      <c r="AJ23" s="190"/>
      <c r="AK23" s="190"/>
      <c r="AL23" s="190"/>
      <c r="AM23" s="190"/>
      <c r="AN23" s="190"/>
      <c r="AO23" s="190"/>
      <c r="AP23" s="190"/>
      <c r="AQ23" s="190"/>
      <c r="AR23" s="190"/>
      <c r="AS23" s="190"/>
      <c r="AT23" s="190"/>
      <c r="AU23" s="190"/>
      <c r="AV23" s="190"/>
      <c r="AW23" s="190"/>
      <c r="BQ23" s="696"/>
      <c r="CA23" s="696"/>
      <c r="CF23" s="696"/>
      <c r="CP23" s="696"/>
      <c r="CS23" s="696"/>
      <c r="DB23" s="696"/>
      <c r="DG23" s="190"/>
    </row>
    <row r="24" spans="1:111" s="98" customFormat="1">
      <c r="A24" s="99"/>
      <c r="B24" s="99"/>
      <c r="C24" s="190"/>
      <c r="D24" s="39"/>
      <c r="E24" s="190"/>
      <c r="F24" s="190"/>
      <c r="G24" s="40"/>
      <c r="H24" s="40"/>
      <c r="I24" s="40"/>
      <c r="J24" s="40"/>
      <c r="K24" s="40"/>
      <c r="L24" s="99"/>
      <c r="M24" s="99"/>
      <c r="N24" s="99"/>
      <c r="O24" s="695"/>
      <c r="R24" s="41"/>
      <c r="S24" s="41"/>
      <c r="T24" s="41"/>
      <c r="X24" s="99"/>
      <c r="Y24" s="190"/>
      <c r="Z24" s="190"/>
      <c r="AA24" s="42"/>
      <c r="AB24" s="190"/>
      <c r="AC24" s="190"/>
      <c r="AD24" s="190"/>
      <c r="AE24" s="190"/>
      <c r="AF24" s="190"/>
      <c r="AG24" s="190"/>
      <c r="AH24" s="190"/>
      <c r="AI24" s="190"/>
      <c r="AJ24" s="190"/>
      <c r="AK24" s="190"/>
      <c r="AL24" s="190"/>
      <c r="AM24" s="190"/>
      <c r="AN24" s="190"/>
      <c r="AO24" s="190"/>
      <c r="AP24" s="190"/>
      <c r="AQ24" s="190"/>
      <c r="AR24" s="190"/>
      <c r="AS24" s="190"/>
      <c r="AT24" s="190"/>
      <c r="AU24" s="190"/>
      <c r="AV24" s="190"/>
      <c r="AW24" s="190"/>
      <c r="BQ24" s="696"/>
      <c r="CA24" s="696"/>
      <c r="CF24" s="696"/>
      <c r="CP24" s="696"/>
      <c r="CS24" s="696"/>
      <c r="DB24" s="696"/>
      <c r="DG24" s="190"/>
    </row>
    <row r="25" spans="1:111" s="98" customFormat="1">
      <c r="A25" s="99"/>
      <c r="B25" s="99"/>
      <c r="C25" s="190"/>
      <c r="D25" s="39"/>
      <c r="E25" s="190"/>
      <c r="F25" s="190"/>
      <c r="G25" s="40"/>
      <c r="H25" s="40"/>
      <c r="I25" s="40"/>
      <c r="J25" s="40"/>
      <c r="K25" s="40"/>
      <c r="L25" s="99"/>
      <c r="M25" s="99"/>
      <c r="N25" s="99"/>
      <c r="O25" s="99"/>
      <c r="R25" s="41"/>
      <c r="S25" s="41"/>
      <c r="T25" s="41"/>
      <c r="X25" s="99"/>
      <c r="Y25" s="190"/>
      <c r="Z25" s="190"/>
      <c r="AA25" s="42"/>
      <c r="AB25" s="190"/>
      <c r="AC25" s="190"/>
      <c r="AD25" s="190"/>
      <c r="AE25" s="190"/>
      <c r="AF25" s="190"/>
      <c r="AG25" s="190"/>
      <c r="AH25" s="190"/>
      <c r="AI25" s="190"/>
      <c r="AJ25" s="190"/>
      <c r="AK25" s="190"/>
      <c r="AL25" s="190"/>
      <c r="AM25" s="190"/>
      <c r="AN25" s="190"/>
      <c r="AO25" s="190"/>
      <c r="AP25" s="190"/>
      <c r="AQ25" s="190"/>
      <c r="AR25" s="190"/>
      <c r="AS25" s="190"/>
      <c r="AT25" s="190"/>
      <c r="AU25" s="190"/>
      <c r="AV25" s="190"/>
      <c r="AW25" s="190"/>
      <c r="DG25" s="190"/>
    </row>
    <row r="26" spans="1:111" s="98" customFormat="1">
      <c r="A26" s="99"/>
      <c r="B26" s="99"/>
      <c r="C26" s="190"/>
      <c r="D26" s="39"/>
      <c r="E26" s="190"/>
      <c r="F26" s="190"/>
      <c r="G26" s="40"/>
      <c r="H26" s="40"/>
      <c r="I26" s="40"/>
      <c r="J26" s="40"/>
      <c r="K26" s="40"/>
      <c r="L26" s="99"/>
      <c r="M26" s="99"/>
      <c r="N26" s="99"/>
      <c r="O26" s="99"/>
      <c r="R26" s="41"/>
      <c r="S26" s="41"/>
      <c r="T26" s="41"/>
      <c r="X26" s="99"/>
      <c r="Y26" s="190"/>
      <c r="Z26" s="190"/>
      <c r="AA26" s="42"/>
      <c r="AB26" s="190"/>
      <c r="AC26" s="190"/>
      <c r="AD26" s="190"/>
      <c r="AE26" s="190"/>
      <c r="AF26" s="190"/>
      <c r="AG26" s="190"/>
      <c r="AH26" s="190"/>
      <c r="AI26" s="190"/>
      <c r="AJ26" s="190"/>
      <c r="AK26" s="190"/>
      <c r="AL26" s="190"/>
      <c r="AM26" s="190"/>
      <c r="AN26" s="190"/>
      <c r="AO26" s="190"/>
      <c r="AP26" s="190"/>
      <c r="AQ26" s="190"/>
      <c r="AR26" s="190"/>
      <c r="AS26" s="190"/>
      <c r="AT26" s="190"/>
      <c r="AU26" s="190"/>
      <c r="AV26" s="190"/>
      <c r="AW26" s="190"/>
      <c r="DG26" s="190"/>
    </row>
    <row r="27" spans="1:111" s="98" customFormat="1">
      <c r="A27" s="99"/>
      <c r="B27" s="99"/>
      <c r="C27" s="190"/>
      <c r="D27" s="39"/>
      <c r="E27" s="190"/>
      <c r="F27" s="190"/>
      <c r="G27" s="40"/>
      <c r="H27" s="40"/>
      <c r="I27" s="40"/>
      <c r="J27" s="40"/>
      <c r="K27" s="40"/>
      <c r="L27" s="99"/>
      <c r="M27" s="99"/>
      <c r="N27" s="99"/>
      <c r="O27" s="99"/>
      <c r="R27" s="41"/>
      <c r="S27" s="41"/>
      <c r="T27" s="41"/>
      <c r="X27" s="99"/>
      <c r="Y27" s="190"/>
      <c r="Z27" s="190"/>
      <c r="AA27" s="42"/>
      <c r="AB27" s="190"/>
      <c r="AC27" s="190"/>
      <c r="AD27" s="190"/>
      <c r="AE27" s="190"/>
      <c r="AF27" s="190"/>
      <c r="AG27" s="190"/>
      <c r="AH27" s="190"/>
      <c r="AI27" s="190"/>
      <c r="AJ27" s="190"/>
      <c r="AK27" s="190"/>
      <c r="AL27" s="190"/>
      <c r="AM27" s="190"/>
      <c r="AN27" s="190"/>
      <c r="AO27" s="190"/>
      <c r="AP27" s="190"/>
      <c r="AQ27" s="190"/>
      <c r="AR27" s="190"/>
      <c r="AS27" s="190"/>
      <c r="AT27" s="190"/>
      <c r="AU27" s="190"/>
      <c r="AV27" s="190"/>
      <c r="AW27" s="190"/>
      <c r="DG27" s="190"/>
    </row>
    <row r="28" spans="1:111" s="98" customFormat="1">
      <c r="A28" s="99"/>
      <c r="B28" s="99"/>
      <c r="C28" s="190"/>
      <c r="D28" s="39"/>
      <c r="E28" s="190"/>
      <c r="F28" s="190"/>
      <c r="G28" s="40"/>
      <c r="H28" s="40"/>
      <c r="I28" s="40"/>
      <c r="J28" s="40"/>
      <c r="K28" s="40"/>
      <c r="L28" s="99"/>
      <c r="M28" s="99"/>
      <c r="N28" s="99"/>
      <c r="O28" s="99"/>
      <c r="R28" s="41"/>
      <c r="S28" s="41"/>
      <c r="T28" s="41"/>
      <c r="X28" s="99"/>
      <c r="Y28" s="190"/>
      <c r="Z28" s="190"/>
      <c r="AA28" s="42"/>
      <c r="AB28" s="190"/>
      <c r="AC28" s="190"/>
      <c r="AD28" s="190"/>
      <c r="AE28" s="190"/>
      <c r="AF28" s="190"/>
      <c r="AG28" s="190"/>
      <c r="AH28" s="190"/>
      <c r="AI28" s="190"/>
      <c r="AJ28" s="190"/>
      <c r="AK28" s="190"/>
      <c r="AL28" s="190"/>
      <c r="AM28" s="190"/>
      <c r="AN28" s="190"/>
      <c r="AO28" s="190"/>
      <c r="AP28" s="190"/>
      <c r="AQ28" s="190"/>
      <c r="AR28" s="190"/>
      <c r="AS28" s="190"/>
      <c r="AT28" s="190"/>
      <c r="AU28" s="190"/>
      <c r="AV28" s="190"/>
      <c r="AW28" s="190"/>
      <c r="DG28" s="190"/>
    </row>
    <row r="29" spans="1:111" s="98" customFormat="1">
      <c r="A29" s="99"/>
      <c r="B29" s="99"/>
      <c r="C29" s="190"/>
      <c r="D29" s="39"/>
      <c r="E29" s="190"/>
      <c r="F29" s="190"/>
      <c r="G29" s="40"/>
      <c r="H29" s="40"/>
      <c r="I29" s="40"/>
      <c r="J29" s="40"/>
      <c r="K29" s="40"/>
      <c r="L29" s="99"/>
      <c r="M29" s="99"/>
      <c r="N29" s="99"/>
      <c r="O29" s="99"/>
      <c r="R29" s="41"/>
      <c r="S29" s="41"/>
      <c r="T29" s="41"/>
      <c r="X29" s="99"/>
      <c r="Y29" s="190"/>
      <c r="Z29" s="190"/>
      <c r="AA29" s="42"/>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DG29" s="190"/>
    </row>
    <row r="30" spans="1:111" s="98" customFormat="1">
      <c r="A30" s="99"/>
      <c r="B30" s="99"/>
      <c r="C30" s="190"/>
      <c r="D30" s="39"/>
      <c r="E30" s="190"/>
      <c r="F30" s="190"/>
      <c r="G30" s="40"/>
      <c r="H30" s="40"/>
      <c r="I30" s="40"/>
      <c r="J30" s="40"/>
      <c r="K30" s="40"/>
      <c r="L30" s="99"/>
      <c r="M30" s="99"/>
      <c r="N30" s="99"/>
      <c r="O30" s="99"/>
      <c r="R30" s="41"/>
      <c r="S30" s="41"/>
      <c r="T30" s="41"/>
      <c r="X30" s="99"/>
      <c r="Y30" s="190"/>
      <c r="Z30" s="190"/>
      <c r="AA30" s="42"/>
      <c r="AB30" s="190"/>
      <c r="AC30" s="190"/>
      <c r="AD30" s="190"/>
      <c r="AE30" s="190"/>
      <c r="AF30" s="190"/>
      <c r="AG30" s="190"/>
      <c r="AH30" s="190"/>
      <c r="AI30" s="190"/>
      <c r="AJ30" s="190"/>
      <c r="AK30" s="190"/>
      <c r="AL30" s="190"/>
      <c r="AM30" s="190"/>
      <c r="AN30" s="190"/>
      <c r="AO30" s="190"/>
      <c r="AP30" s="190"/>
      <c r="AQ30" s="190"/>
      <c r="AR30" s="190"/>
      <c r="AS30" s="190"/>
      <c r="AT30" s="190"/>
      <c r="AU30" s="190"/>
      <c r="AV30" s="190"/>
      <c r="AW30" s="190"/>
      <c r="DG30" s="190"/>
    </row>
    <row r="31" spans="1:111" s="98" customFormat="1">
      <c r="A31" s="99"/>
      <c r="B31" s="99"/>
      <c r="C31" s="190"/>
      <c r="D31" s="39"/>
      <c r="E31" s="190"/>
      <c r="F31" s="190"/>
      <c r="G31" s="40"/>
      <c r="H31" s="40"/>
      <c r="I31" s="40"/>
      <c r="J31" s="40"/>
      <c r="K31" s="40"/>
      <c r="L31" s="99"/>
      <c r="M31" s="99"/>
      <c r="N31" s="99"/>
      <c r="O31" s="99"/>
      <c r="R31" s="41"/>
      <c r="S31" s="41"/>
      <c r="T31" s="41"/>
      <c r="X31" s="99"/>
      <c r="Y31" s="190"/>
      <c r="Z31" s="190"/>
      <c r="AA31" s="42"/>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DC31" s="696"/>
      <c r="DG31" s="190"/>
    </row>
    <row r="32" spans="1:111" s="98" customFormat="1">
      <c r="A32" s="99"/>
      <c r="B32" s="99"/>
      <c r="C32" s="190"/>
      <c r="D32" s="39"/>
      <c r="E32" s="190"/>
      <c r="F32" s="190"/>
      <c r="G32" s="40"/>
      <c r="H32" s="40"/>
      <c r="I32" s="40"/>
      <c r="J32" s="40"/>
      <c r="K32" s="40"/>
      <c r="L32" s="99"/>
      <c r="M32" s="99"/>
      <c r="N32" s="99"/>
      <c r="O32" s="99"/>
      <c r="R32" s="41"/>
      <c r="S32" s="41"/>
      <c r="T32" s="41"/>
      <c r="X32" s="99"/>
      <c r="Y32" s="190"/>
      <c r="Z32" s="190"/>
      <c r="AA32" s="42"/>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DC32" s="696"/>
      <c r="DG32" s="190"/>
    </row>
    <row r="33" spans="12:107">
      <c r="DC33" s="685"/>
    </row>
    <row r="34" spans="12:107">
      <c r="AX34" s="685"/>
      <c r="AY34" s="685"/>
      <c r="AZ34" s="685"/>
      <c r="BA34" s="685"/>
      <c r="BB34" s="685"/>
      <c r="BC34" s="685"/>
      <c r="BD34" s="685"/>
      <c r="BE34" s="685"/>
      <c r="BF34" s="685"/>
      <c r="BG34" s="685"/>
      <c r="BH34" s="685"/>
      <c r="BI34" s="685"/>
      <c r="BJ34" s="685"/>
      <c r="BK34" s="685"/>
      <c r="BL34" s="685"/>
      <c r="BM34" s="685"/>
      <c r="BN34" s="685"/>
      <c r="BO34" s="685"/>
      <c r="BP34" s="685"/>
      <c r="BQ34" s="685"/>
      <c r="BR34" s="685"/>
      <c r="BS34" s="685"/>
      <c r="BT34" s="685"/>
      <c r="BU34" s="685"/>
      <c r="BV34" s="685"/>
      <c r="BW34" s="685"/>
      <c r="BX34" s="685"/>
      <c r="BY34" s="685"/>
      <c r="BZ34" s="685"/>
      <c r="CA34" s="685"/>
      <c r="CB34" s="685"/>
      <c r="CC34" s="685"/>
      <c r="CD34" s="685"/>
      <c r="CE34" s="685"/>
      <c r="CF34" s="685"/>
      <c r="CG34" s="685"/>
      <c r="CH34" s="685"/>
      <c r="CI34" s="685"/>
      <c r="CJ34" s="685"/>
      <c r="CK34" s="685"/>
      <c r="CL34" s="685"/>
      <c r="CM34" s="685"/>
      <c r="CN34" s="685"/>
      <c r="CO34" s="685"/>
      <c r="CP34" s="685"/>
      <c r="CQ34" s="685"/>
      <c r="CR34" s="685"/>
      <c r="CS34" s="685"/>
      <c r="CT34" s="685"/>
      <c r="CU34" s="685"/>
      <c r="CV34" s="685"/>
      <c r="CW34" s="685"/>
      <c r="CX34" s="685"/>
      <c r="CY34" s="685"/>
      <c r="CZ34" s="685"/>
      <c r="DA34" s="685"/>
      <c r="DB34" s="685"/>
      <c r="DC34" s="685"/>
    </row>
    <row r="35" spans="12:107">
      <c r="AX35" s="685"/>
      <c r="AY35" s="685"/>
      <c r="AZ35" s="685"/>
      <c r="BA35" s="685"/>
      <c r="BB35" s="685"/>
      <c r="BC35" s="685"/>
      <c r="BD35" s="685"/>
      <c r="BE35" s="685"/>
      <c r="BF35" s="685"/>
      <c r="BG35" s="685"/>
      <c r="BH35" s="685"/>
      <c r="BI35" s="685"/>
      <c r="BJ35" s="685"/>
      <c r="BK35" s="685"/>
      <c r="BL35" s="685"/>
      <c r="BM35" s="685"/>
      <c r="BN35" s="685"/>
      <c r="BO35" s="685"/>
      <c r="BP35" s="685"/>
      <c r="BQ35" s="685"/>
      <c r="BR35" s="685"/>
      <c r="BS35" s="685"/>
      <c r="BT35" s="685"/>
      <c r="BU35" s="685"/>
      <c r="BV35" s="685"/>
      <c r="BW35" s="685"/>
      <c r="BX35" s="685"/>
      <c r="BY35" s="685"/>
      <c r="BZ35" s="685"/>
      <c r="CA35" s="685"/>
      <c r="CB35" s="685"/>
      <c r="CC35" s="685"/>
      <c r="CD35" s="685"/>
      <c r="CE35" s="685"/>
      <c r="CF35" s="685"/>
      <c r="CG35" s="685"/>
      <c r="CH35" s="685"/>
      <c r="CI35" s="685"/>
      <c r="CJ35" s="685"/>
      <c r="CK35" s="685"/>
      <c r="CL35" s="685"/>
      <c r="CM35" s="685"/>
      <c r="CN35" s="685"/>
      <c r="CO35" s="685"/>
      <c r="CP35" s="685"/>
      <c r="CQ35" s="685"/>
      <c r="CR35" s="685"/>
      <c r="CS35" s="685"/>
      <c r="CT35" s="685"/>
      <c r="CU35" s="685"/>
      <c r="CV35" s="685"/>
      <c r="CW35" s="685"/>
      <c r="CX35" s="685"/>
      <c r="CY35" s="685"/>
      <c r="CZ35" s="685"/>
      <c r="DA35" s="685"/>
      <c r="DB35" s="685"/>
      <c r="DC35" s="685"/>
    </row>
    <row r="36" spans="12:107">
      <c r="AX36" s="685"/>
      <c r="AY36" s="685"/>
      <c r="AZ36" s="685"/>
      <c r="BA36" s="685"/>
      <c r="BB36" s="685"/>
      <c r="BC36" s="685"/>
      <c r="BD36" s="685"/>
      <c r="BE36" s="685"/>
      <c r="BF36" s="685"/>
      <c r="BG36" s="685"/>
      <c r="BH36" s="685"/>
      <c r="BI36" s="685"/>
      <c r="BJ36" s="685"/>
      <c r="BK36" s="685"/>
      <c r="BL36" s="685"/>
      <c r="BM36" s="685"/>
      <c r="BN36" s="685"/>
      <c r="BO36" s="685"/>
      <c r="BP36" s="685"/>
      <c r="BQ36" s="685"/>
      <c r="BR36" s="685"/>
      <c r="BS36" s="685"/>
      <c r="BT36" s="685"/>
      <c r="BU36" s="685"/>
      <c r="BV36" s="685"/>
      <c r="BW36" s="685"/>
      <c r="BX36" s="685"/>
      <c r="BY36" s="685"/>
      <c r="BZ36" s="685"/>
      <c r="CA36" s="685"/>
      <c r="CB36" s="685"/>
      <c r="CC36" s="685"/>
      <c r="CD36" s="685"/>
      <c r="CE36" s="685"/>
      <c r="CF36" s="685"/>
      <c r="CG36" s="685"/>
      <c r="CH36" s="685"/>
      <c r="CI36" s="685"/>
      <c r="CJ36" s="685"/>
      <c r="CK36" s="685"/>
      <c r="CL36" s="685"/>
      <c r="CM36" s="685"/>
      <c r="CN36" s="685"/>
      <c r="CO36" s="685"/>
      <c r="CP36" s="685"/>
      <c r="CQ36" s="685"/>
      <c r="CR36" s="685"/>
      <c r="CS36" s="685"/>
      <c r="CT36" s="685"/>
      <c r="CU36" s="685"/>
      <c r="CV36" s="685"/>
      <c r="CW36" s="685"/>
      <c r="CX36" s="685"/>
      <c r="CY36" s="685"/>
      <c r="CZ36" s="685"/>
      <c r="DA36" s="685"/>
      <c r="DB36" s="685"/>
      <c r="DC36" s="685"/>
    </row>
    <row r="37" spans="12:107">
      <c r="AX37" s="685"/>
      <c r="AY37" s="685"/>
      <c r="AZ37" s="685"/>
      <c r="BA37" s="685"/>
      <c r="BB37" s="685"/>
      <c r="BC37" s="685"/>
      <c r="BD37" s="685"/>
      <c r="BE37" s="685"/>
      <c r="BF37" s="685"/>
      <c r="BG37" s="685"/>
      <c r="BH37" s="685"/>
      <c r="BI37" s="685"/>
      <c r="BJ37" s="685"/>
      <c r="BK37" s="685"/>
      <c r="BL37" s="685"/>
      <c r="BM37" s="685"/>
      <c r="BN37" s="685"/>
      <c r="BO37" s="685"/>
      <c r="BP37" s="685"/>
      <c r="BQ37" s="685"/>
      <c r="BR37" s="685"/>
      <c r="BS37" s="685"/>
      <c r="BT37" s="685"/>
      <c r="BU37" s="685"/>
      <c r="BV37" s="685"/>
      <c r="BW37" s="685"/>
      <c r="BX37" s="685"/>
      <c r="BY37" s="685"/>
      <c r="BZ37" s="685"/>
      <c r="CA37" s="685"/>
      <c r="CB37" s="685"/>
      <c r="CC37" s="685"/>
      <c r="CD37" s="685"/>
      <c r="CE37" s="685"/>
      <c r="CF37" s="685"/>
      <c r="CG37" s="685"/>
      <c r="CH37" s="685"/>
      <c r="CI37" s="685"/>
      <c r="CJ37" s="685"/>
      <c r="CK37" s="685"/>
      <c r="CL37" s="685"/>
      <c r="CM37" s="685"/>
      <c r="CN37" s="685"/>
      <c r="CO37" s="685"/>
      <c r="CP37" s="685"/>
      <c r="CQ37" s="685"/>
      <c r="CR37" s="685"/>
      <c r="CS37" s="685"/>
      <c r="CT37" s="685"/>
      <c r="CU37" s="685"/>
      <c r="CV37" s="685"/>
      <c r="CW37" s="685"/>
      <c r="CX37" s="685"/>
      <c r="CY37" s="685"/>
      <c r="CZ37" s="685"/>
      <c r="DA37" s="685"/>
      <c r="DB37" s="685"/>
      <c r="DC37" s="685"/>
    </row>
    <row r="38" spans="12:107">
      <c r="AX38" s="685"/>
      <c r="AY38" s="685"/>
      <c r="AZ38" s="685"/>
      <c r="BA38" s="685"/>
      <c r="BB38" s="685"/>
      <c r="BC38" s="685"/>
      <c r="BD38" s="685"/>
      <c r="BE38" s="685"/>
      <c r="BF38" s="685"/>
      <c r="BG38" s="685"/>
      <c r="BH38" s="685"/>
      <c r="BI38" s="685"/>
      <c r="BJ38" s="685"/>
      <c r="BK38" s="685"/>
      <c r="BL38" s="685"/>
      <c r="BM38" s="685"/>
      <c r="BN38" s="685"/>
      <c r="BO38" s="685"/>
      <c r="BP38" s="685"/>
      <c r="BQ38" s="685"/>
      <c r="BR38" s="685"/>
      <c r="BS38" s="685"/>
      <c r="BT38" s="685"/>
      <c r="BU38" s="685"/>
      <c r="BV38" s="685"/>
      <c r="BW38" s="685"/>
      <c r="BX38" s="685"/>
      <c r="BY38" s="685"/>
      <c r="BZ38" s="685"/>
      <c r="CA38" s="685"/>
      <c r="CB38" s="685"/>
      <c r="CC38" s="685"/>
      <c r="CD38" s="685"/>
      <c r="CE38" s="685"/>
      <c r="CF38" s="685"/>
      <c r="CG38" s="685"/>
      <c r="CH38" s="685"/>
      <c r="CI38" s="685"/>
      <c r="CJ38" s="685"/>
      <c r="CK38" s="685"/>
      <c r="CL38" s="685"/>
      <c r="CM38" s="685"/>
      <c r="CN38" s="685"/>
      <c r="CO38" s="685"/>
      <c r="CP38" s="685"/>
      <c r="CQ38" s="685"/>
      <c r="CR38" s="685"/>
      <c r="CS38" s="685"/>
      <c r="CT38" s="685"/>
      <c r="CU38" s="685"/>
      <c r="CV38" s="685"/>
      <c r="CW38" s="685"/>
      <c r="CX38" s="685"/>
      <c r="CY38" s="685"/>
      <c r="CZ38" s="685"/>
      <c r="DA38" s="685"/>
      <c r="DB38" s="685"/>
      <c r="DC38" s="685"/>
    </row>
    <row r="39" spans="12:107">
      <c r="L39" s="684"/>
      <c r="M39" s="684"/>
      <c r="N39" s="684"/>
      <c r="O39" s="684"/>
      <c r="AX39" s="685"/>
      <c r="AY39" s="685"/>
      <c r="AZ39" s="685"/>
      <c r="BA39" s="685"/>
      <c r="BB39" s="685"/>
      <c r="BC39" s="685"/>
      <c r="BD39" s="685"/>
      <c r="BE39" s="685"/>
      <c r="BF39" s="685"/>
      <c r="BG39" s="685"/>
      <c r="BH39" s="685"/>
      <c r="BI39" s="685"/>
      <c r="BJ39" s="685"/>
      <c r="BK39" s="685"/>
      <c r="BL39" s="685"/>
      <c r="BM39" s="685"/>
      <c r="BN39" s="685"/>
      <c r="BO39" s="685"/>
      <c r="BP39" s="685"/>
      <c r="BQ39" s="685"/>
      <c r="BR39" s="685"/>
      <c r="BS39" s="685"/>
      <c r="BT39" s="685"/>
      <c r="BU39" s="685"/>
      <c r="BV39" s="685"/>
      <c r="BW39" s="685"/>
      <c r="BX39" s="685"/>
      <c r="BY39" s="685"/>
      <c r="BZ39" s="685"/>
      <c r="CA39" s="685"/>
      <c r="CB39" s="685"/>
      <c r="CC39" s="685"/>
      <c r="CD39" s="685"/>
      <c r="CE39" s="685"/>
      <c r="CF39" s="685"/>
      <c r="CG39" s="685"/>
      <c r="CH39" s="685"/>
      <c r="CI39" s="685"/>
      <c r="CJ39" s="685"/>
      <c r="CK39" s="685"/>
      <c r="CL39" s="685"/>
      <c r="CM39" s="685"/>
      <c r="CN39" s="685"/>
      <c r="CO39" s="685"/>
      <c r="CP39" s="685"/>
      <c r="CQ39" s="685"/>
      <c r="CR39" s="685"/>
      <c r="CS39" s="685"/>
      <c r="CT39" s="685"/>
      <c r="CU39" s="685"/>
      <c r="CV39" s="685"/>
      <c r="CW39" s="685"/>
      <c r="CX39" s="685"/>
      <c r="CY39" s="685"/>
      <c r="CZ39" s="685"/>
      <c r="DA39" s="685"/>
      <c r="DB39" s="685"/>
      <c r="DC39" s="685"/>
    </row>
    <row r="40" spans="12:107">
      <c r="L40" s="684"/>
      <c r="M40" s="684"/>
      <c r="N40" s="684"/>
      <c r="O40" s="684"/>
      <c r="AX40" s="685"/>
      <c r="AY40" s="685"/>
      <c r="AZ40" s="685"/>
      <c r="BA40" s="685"/>
      <c r="BB40" s="685"/>
      <c r="BC40" s="685"/>
      <c r="BD40" s="685"/>
      <c r="BE40" s="685"/>
      <c r="BF40" s="685"/>
      <c r="BG40" s="685"/>
      <c r="BH40" s="685"/>
      <c r="BI40" s="685"/>
      <c r="BJ40" s="685"/>
      <c r="BK40" s="685"/>
      <c r="BL40" s="685"/>
      <c r="BM40" s="685"/>
      <c r="BN40" s="685"/>
      <c r="BO40" s="685"/>
      <c r="BP40" s="685"/>
      <c r="BQ40" s="685"/>
      <c r="BR40" s="685"/>
      <c r="BS40" s="685"/>
      <c r="BT40" s="685"/>
      <c r="BU40" s="685"/>
      <c r="BV40" s="685"/>
      <c r="BW40" s="685"/>
      <c r="BX40" s="685"/>
      <c r="BY40" s="685"/>
      <c r="BZ40" s="685"/>
      <c r="CA40" s="685"/>
      <c r="CB40" s="685"/>
      <c r="CC40" s="685"/>
      <c r="CD40" s="685"/>
      <c r="CE40" s="685"/>
      <c r="CF40" s="685"/>
      <c r="CG40" s="685"/>
      <c r="CH40" s="685"/>
      <c r="CI40" s="685"/>
      <c r="CJ40" s="685"/>
      <c r="CK40" s="685"/>
      <c r="CL40" s="685"/>
      <c r="CM40" s="685"/>
      <c r="CN40" s="685"/>
      <c r="CO40" s="685"/>
      <c r="CP40" s="685"/>
      <c r="CQ40" s="685"/>
      <c r="CR40" s="685"/>
      <c r="CS40" s="685"/>
      <c r="CT40" s="685"/>
      <c r="CU40" s="685"/>
      <c r="CV40" s="685"/>
      <c r="CW40" s="685"/>
      <c r="CX40" s="685"/>
      <c r="CY40" s="685"/>
      <c r="CZ40" s="685"/>
      <c r="DA40" s="685"/>
      <c r="DB40" s="685"/>
      <c r="DC40" s="685"/>
    </row>
    <row r="41" spans="12:107">
      <c r="AX41" s="685"/>
      <c r="AY41" s="685"/>
      <c r="AZ41" s="685"/>
      <c r="BA41" s="685"/>
      <c r="BB41" s="685"/>
      <c r="BC41" s="685"/>
      <c r="BD41" s="685"/>
      <c r="BE41" s="685"/>
      <c r="BF41" s="685"/>
      <c r="BG41" s="685"/>
      <c r="BH41" s="685"/>
      <c r="BI41" s="685"/>
      <c r="BJ41" s="685"/>
      <c r="BK41" s="685"/>
      <c r="BL41" s="685"/>
      <c r="BM41" s="685"/>
      <c r="BN41" s="685"/>
      <c r="BO41" s="685"/>
      <c r="BP41" s="685"/>
      <c r="BQ41" s="685"/>
      <c r="BR41" s="685"/>
      <c r="BS41" s="685"/>
      <c r="BT41" s="685"/>
      <c r="BU41" s="685"/>
      <c r="BV41" s="685"/>
      <c r="BW41" s="685"/>
      <c r="BX41" s="685"/>
      <c r="BY41" s="685"/>
      <c r="BZ41" s="685"/>
      <c r="CA41" s="685"/>
      <c r="CB41" s="685"/>
      <c r="CC41" s="685"/>
      <c r="CD41" s="685"/>
      <c r="CE41" s="685"/>
      <c r="CF41" s="685"/>
      <c r="CG41" s="685"/>
      <c r="CH41" s="685"/>
      <c r="CI41" s="685"/>
      <c r="CJ41" s="685"/>
      <c r="CK41" s="685"/>
      <c r="CL41" s="685"/>
      <c r="CM41" s="685"/>
      <c r="CN41" s="685"/>
      <c r="CO41" s="685"/>
      <c r="CP41" s="685"/>
      <c r="CQ41" s="685"/>
      <c r="CR41" s="685"/>
      <c r="CS41" s="685"/>
      <c r="CT41" s="685"/>
      <c r="CU41" s="685"/>
      <c r="CV41" s="685"/>
      <c r="CW41" s="685"/>
      <c r="CX41" s="685"/>
      <c r="CY41" s="685"/>
      <c r="CZ41" s="685"/>
      <c r="DA41" s="685"/>
      <c r="DB41" s="685"/>
      <c r="DC41" s="685"/>
    </row>
    <row r="42" spans="12:107">
      <c r="AX42" s="685"/>
      <c r="AY42" s="685"/>
      <c r="AZ42" s="685"/>
      <c r="BA42" s="685"/>
      <c r="BB42" s="685"/>
      <c r="BC42" s="685"/>
      <c r="BD42" s="685"/>
      <c r="BE42" s="685"/>
      <c r="BF42" s="685"/>
      <c r="BG42" s="685"/>
      <c r="BH42" s="685"/>
      <c r="BI42" s="685"/>
      <c r="BJ42" s="685"/>
      <c r="BK42" s="685"/>
      <c r="BL42" s="685"/>
      <c r="BM42" s="685"/>
      <c r="BN42" s="685"/>
      <c r="BO42" s="685"/>
      <c r="BP42" s="685"/>
      <c r="BQ42" s="685"/>
      <c r="BR42" s="685"/>
      <c r="BS42" s="685"/>
      <c r="BT42" s="685"/>
      <c r="BU42" s="685"/>
      <c r="BV42" s="685"/>
      <c r="BW42" s="685"/>
      <c r="BX42" s="685"/>
      <c r="BY42" s="685"/>
      <c r="BZ42" s="685"/>
      <c r="CA42" s="685"/>
      <c r="CB42" s="685"/>
      <c r="CC42" s="685"/>
      <c r="CD42" s="685"/>
      <c r="CE42" s="685"/>
      <c r="CF42" s="685"/>
      <c r="CG42" s="685"/>
      <c r="CH42" s="685"/>
      <c r="CI42" s="685"/>
      <c r="CJ42" s="685"/>
      <c r="CK42" s="685"/>
      <c r="CL42" s="685"/>
      <c r="CM42" s="685"/>
      <c r="CN42" s="685"/>
      <c r="CO42" s="685"/>
      <c r="CP42" s="685"/>
      <c r="CQ42" s="685"/>
      <c r="CR42" s="685"/>
      <c r="CS42" s="685"/>
      <c r="CT42" s="685"/>
      <c r="CU42" s="685"/>
      <c r="CV42" s="685"/>
      <c r="CW42" s="685"/>
      <c r="CX42" s="685"/>
      <c r="CY42" s="685"/>
      <c r="CZ42" s="685"/>
      <c r="DA42" s="685"/>
      <c r="DB42" s="685"/>
      <c r="DC42" s="685"/>
    </row>
    <row r="43" spans="12:107">
      <c r="AX43" s="685"/>
      <c r="AY43" s="685"/>
      <c r="AZ43" s="685"/>
      <c r="BA43" s="685"/>
      <c r="BB43" s="685"/>
      <c r="BC43" s="685"/>
      <c r="BD43" s="685"/>
      <c r="BE43" s="685"/>
      <c r="BF43" s="685"/>
      <c r="BG43" s="685"/>
      <c r="BH43" s="685"/>
      <c r="BI43" s="685"/>
      <c r="BJ43" s="685"/>
      <c r="BK43" s="685"/>
      <c r="BL43" s="685"/>
      <c r="BM43" s="685"/>
      <c r="BN43" s="685"/>
      <c r="BO43" s="685"/>
      <c r="BP43" s="685"/>
      <c r="BQ43" s="685"/>
      <c r="BR43" s="685"/>
      <c r="BS43" s="685"/>
      <c r="BT43" s="685"/>
      <c r="BU43" s="685"/>
      <c r="BV43" s="685"/>
      <c r="BW43" s="685"/>
      <c r="BX43" s="685"/>
      <c r="BY43" s="685"/>
      <c r="BZ43" s="685"/>
      <c r="CA43" s="685"/>
      <c r="CB43" s="685"/>
      <c r="CC43" s="685"/>
      <c r="CD43" s="685"/>
      <c r="CE43" s="685"/>
      <c r="CF43" s="685"/>
      <c r="CG43" s="685"/>
      <c r="CH43" s="685"/>
      <c r="CI43" s="685"/>
      <c r="CJ43" s="685"/>
      <c r="CK43" s="685"/>
      <c r="CL43" s="685"/>
      <c r="CM43" s="685"/>
      <c r="CN43" s="685"/>
      <c r="CO43" s="685"/>
      <c r="CP43" s="685"/>
      <c r="CQ43" s="685"/>
      <c r="CR43" s="685"/>
      <c r="CS43" s="685"/>
      <c r="CT43" s="685"/>
      <c r="CU43" s="685"/>
      <c r="CV43" s="685"/>
      <c r="CW43" s="685"/>
      <c r="CX43" s="685"/>
      <c r="CY43" s="685"/>
      <c r="CZ43" s="685"/>
      <c r="DA43" s="685"/>
      <c r="DB43" s="685"/>
      <c r="DC43" s="685"/>
    </row>
    <row r="44" spans="12:107">
      <c r="AX44" s="685"/>
      <c r="AY44" s="685"/>
      <c r="AZ44" s="685"/>
      <c r="BA44" s="685"/>
      <c r="BB44" s="685"/>
      <c r="BC44" s="685"/>
      <c r="BD44" s="685"/>
      <c r="BE44" s="685"/>
      <c r="BF44" s="685"/>
      <c r="BG44" s="685"/>
      <c r="BH44" s="685"/>
      <c r="BI44" s="685"/>
      <c r="BJ44" s="685"/>
      <c r="BK44" s="685"/>
      <c r="BL44" s="685"/>
      <c r="BM44" s="685"/>
      <c r="BN44" s="685"/>
      <c r="BO44" s="685"/>
      <c r="BP44" s="685"/>
      <c r="BQ44" s="685"/>
      <c r="BR44" s="685"/>
      <c r="BS44" s="685"/>
      <c r="BT44" s="685"/>
      <c r="BU44" s="685"/>
      <c r="BV44" s="685"/>
      <c r="BW44" s="685"/>
      <c r="BX44" s="685"/>
      <c r="BY44" s="685"/>
      <c r="BZ44" s="685"/>
      <c r="CA44" s="685"/>
      <c r="CB44" s="685"/>
      <c r="CC44" s="685"/>
      <c r="CD44" s="685"/>
      <c r="CE44" s="685"/>
      <c r="CF44" s="685"/>
      <c r="CG44" s="685"/>
      <c r="CH44" s="685"/>
      <c r="CI44" s="685"/>
      <c r="CJ44" s="685"/>
      <c r="CK44" s="685"/>
      <c r="CL44" s="685"/>
      <c r="CM44" s="685"/>
      <c r="CN44" s="685"/>
      <c r="CO44" s="685"/>
      <c r="CP44" s="685"/>
      <c r="CQ44" s="685"/>
      <c r="CR44" s="685"/>
      <c r="CS44" s="685"/>
      <c r="CT44" s="685"/>
      <c r="CU44" s="685"/>
      <c r="CV44" s="685"/>
      <c r="CW44" s="685"/>
      <c r="CX44" s="685"/>
      <c r="CY44" s="685"/>
      <c r="CZ44" s="685"/>
      <c r="DA44" s="685"/>
      <c r="DB44" s="685"/>
      <c r="DC44" s="685"/>
    </row>
    <row r="45" spans="12:107">
      <c r="AX45" s="685"/>
      <c r="AY45" s="685"/>
      <c r="AZ45" s="685"/>
      <c r="BA45" s="685"/>
      <c r="BB45" s="685"/>
      <c r="BC45" s="685"/>
      <c r="BD45" s="685"/>
      <c r="BE45" s="685"/>
      <c r="BF45" s="685"/>
      <c r="BG45" s="685"/>
      <c r="BH45" s="685"/>
      <c r="BI45" s="685"/>
      <c r="BJ45" s="685"/>
      <c r="BK45" s="685"/>
      <c r="BL45" s="685"/>
      <c r="BM45" s="685"/>
      <c r="BN45" s="685"/>
      <c r="BO45" s="685"/>
      <c r="BP45" s="685"/>
      <c r="BQ45" s="685"/>
      <c r="BR45" s="685"/>
      <c r="BS45" s="685"/>
      <c r="BT45" s="685"/>
      <c r="BU45" s="685"/>
      <c r="BV45" s="685"/>
      <c r="BW45" s="685"/>
      <c r="BX45" s="685"/>
      <c r="BY45" s="685"/>
      <c r="BZ45" s="685"/>
      <c r="CA45" s="685"/>
      <c r="CB45" s="685"/>
      <c r="CC45" s="685"/>
      <c r="CD45" s="685"/>
      <c r="CE45" s="685"/>
      <c r="CF45" s="685"/>
      <c r="CG45" s="685"/>
      <c r="CH45" s="685"/>
      <c r="CI45" s="685"/>
      <c r="CJ45" s="685"/>
      <c r="CK45" s="685"/>
      <c r="CL45" s="685"/>
      <c r="CM45" s="685"/>
      <c r="CN45" s="685"/>
      <c r="CO45" s="685"/>
      <c r="CP45" s="685"/>
      <c r="CQ45" s="685"/>
      <c r="CR45" s="685"/>
      <c r="CS45" s="685"/>
      <c r="CT45" s="685"/>
      <c r="CU45" s="685"/>
      <c r="CV45" s="685"/>
      <c r="CW45" s="685"/>
      <c r="CX45" s="685"/>
      <c r="CY45" s="685"/>
      <c r="CZ45" s="685"/>
      <c r="DA45" s="685"/>
      <c r="DB45" s="685"/>
      <c r="DC45" s="685"/>
    </row>
    <row r="46" spans="12:107">
      <c r="AX46" s="685"/>
      <c r="AY46" s="685"/>
      <c r="AZ46" s="685"/>
      <c r="BA46" s="685"/>
      <c r="BB46" s="685"/>
      <c r="BC46" s="685"/>
      <c r="BD46" s="685"/>
      <c r="BE46" s="685"/>
      <c r="BF46" s="685"/>
      <c r="BG46" s="685"/>
      <c r="BH46" s="685"/>
      <c r="BI46" s="685"/>
      <c r="BJ46" s="685"/>
      <c r="BK46" s="685"/>
      <c r="BL46" s="685"/>
      <c r="BM46" s="685"/>
      <c r="BN46" s="685"/>
      <c r="BO46" s="685"/>
      <c r="BP46" s="685"/>
      <c r="BQ46" s="685"/>
      <c r="BR46" s="685"/>
      <c r="BS46" s="685"/>
      <c r="BT46" s="685"/>
      <c r="BU46" s="685"/>
      <c r="BV46" s="685"/>
      <c r="BW46" s="685"/>
      <c r="BX46" s="685"/>
      <c r="BY46" s="685"/>
      <c r="BZ46" s="685"/>
      <c r="CA46" s="685"/>
      <c r="CB46" s="685"/>
      <c r="CC46" s="685"/>
      <c r="CD46" s="685"/>
      <c r="CE46" s="685"/>
      <c r="CF46" s="685"/>
      <c r="CG46" s="685"/>
      <c r="CH46" s="685"/>
      <c r="CI46" s="685"/>
      <c r="CJ46" s="685"/>
      <c r="CK46" s="685"/>
      <c r="CL46" s="685"/>
      <c r="CM46" s="685"/>
      <c r="CN46" s="685"/>
      <c r="CO46" s="685"/>
      <c r="CP46" s="685"/>
      <c r="CQ46" s="685"/>
      <c r="CR46" s="685"/>
      <c r="CS46" s="685"/>
      <c r="CT46" s="685"/>
      <c r="CU46" s="685"/>
      <c r="CV46" s="685"/>
      <c r="CW46" s="685"/>
      <c r="CX46" s="685"/>
      <c r="CY46" s="685"/>
      <c r="CZ46" s="685"/>
      <c r="DA46" s="685"/>
      <c r="DB46" s="685"/>
      <c r="DC46" s="685"/>
    </row>
    <row r="47" spans="12:107">
      <c r="N47" s="684"/>
    </row>
    <row r="48" spans="12:107">
      <c r="N48" s="684"/>
    </row>
    <row r="49" spans="12:107">
      <c r="DC49" s="685"/>
    </row>
    <row r="50" spans="12:107">
      <c r="DC50" s="685"/>
    </row>
    <row r="51" spans="12:107">
      <c r="DC51" s="685"/>
    </row>
    <row r="52" spans="12:107">
      <c r="DC52" s="685"/>
    </row>
    <row r="53" spans="12:107">
      <c r="DC53" s="685"/>
    </row>
    <row r="54" spans="12:107">
      <c r="DC54" s="685"/>
    </row>
    <row r="55" spans="12:107">
      <c r="DC55" s="685"/>
    </row>
    <row r="56" spans="12:107">
      <c r="DC56" s="685"/>
    </row>
    <row r="57" spans="12:107">
      <c r="DC57" s="685"/>
    </row>
    <row r="58" spans="12:107">
      <c r="DC58" s="685"/>
    </row>
    <row r="59" spans="12:107">
      <c r="DC59" s="685"/>
    </row>
    <row r="61" spans="12:107">
      <c r="L61" s="684"/>
      <c r="M61" s="684"/>
      <c r="N61" s="684"/>
      <c r="O61" s="684"/>
    </row>
    <row r="62" spans="12:107">
      <c r="L62" s="684"/>
      <c r="M62" s="684"/>
      <c r="N62" s="684"/>
      <c r="O62" s="684"/>
    </row>
    <row r="77" spans="107:107">
      <c r="DC77" s="685"/>
    </row>
    <row r="78" spans="107:107">
      <c r="DC78" s="685"/>
    </row>
    <row r="79" spans="107:107">
      <c r="DC79" s="685"/>
    </row>
    <row r="80" spans="107:107">
      <c r="DC80" s="685"/>
    </row>
    <row r="81" spans="107:107">
      <c r="DC81" s="685"/>
    </row>
    <row r="82" spans="107:107">
      <c r="DC82" s="685"/>
    </row>
    <row r="83" spans="107:107">
      <c r="DC83" s="685"/>
    </row>
    <row r="84" spans="107:107">
      <c r="DC84" s="685"/>
    </row>
    <row r="85" spans="107:107">
      <c r="DC85" s="685"/>
    </row>
    <row r="86" spans="107:107">
      <c r="DC86" s="685"/>
    </row>
    <row r="87" spans="107:107">
      <c r="DC87" s="685"/>
    </row>
    <row r="88" spans="107:107">
      <c r="DC88" s="685"/>
    </row>
    <row r="89" spans="107:107">
      <c r="DC89" s="685"/>
    </row>
    <row r="90" spans="107:107">
      <c r="DC90" s="685"/>
    </row>
    <row r="91" spans="107:107">
      <c r="DC91" s="685"/>
    </row>
    <row r="92" spans="107:107">
      <c r="DC92" s="685"/>
    </row>
    <row r="93" spans="107:107">
      <c r="DC93" s="685"/>
    </row>
    <row r="94" spans="107:107">
      <c r="DC94" s="685"/>
    </row>
    <row r="95" spans="107:107">
      <c r="DC95" s="685"/>
    </row>
    <row r="96" spans="107:107">
      <c r="DC96" s="685"/>
    </row>
    <row r="97" spans="107:107">
      <c r="DC97" s="685"/>
    </row>
    <row r="180" spans="12:15">
      <c r="L180" s="684"/>
      <c r="M180" s="684"/>
      <c r="N180" s="684"/>
      <c r="O180" s="684"/>
    </row>
    <row r="181" spans="12:15">
      <c r="L181" s="684"/>
      <c r="M181" s="684"/>
      <c r="N181" s="684"/>
      <c r="O181" s="684"/>
    </row>
    <row r="184" spans="12:15">
      <c r="L184" s="684"/>
      <c r="M184" s="684"/>
      <c r="N184" s="684"/>
      <c r="O184" s="684"/>
    </row>
    <row r="185" spans="12:15">
      <c r="L185" s="684"/>
      <c r="M185" s="684"/>
      <c r="N185" s="684"/>
      <c r="O185" s="684"/>
    </row>
    <row r="300" spans="12:15">
      <c r="L300" s="684"/>
      <c r="M300" s="684"/>
      <c r="N300" s="684"/>
      <c r="O300" s="684"/>
    </row>
    <row r="301" spans="12:15">
      <c r="L301" s="684"/>
      <c r="M301" s="684"/>
      <c r="N301" s="684"/>
      <c r="O301" s="684"/>
    </row>
    <row r="371" spans="107:107">
      <c r="DC371" s="685"/>
    </row>
    <row r="372" spans="107:107">
      <c r="DC372" s="685"/>
    </row>
    <row r="373" spans="107:107">
      <c r="DC373" s="685"/>
    </row>
    <row r="374" spans="107:107">
      <c r="DC374" s="685"/>
    </row>
    <row r="375" spans="107:107">
      <c r="DC375" s="685"/>
    </row>
    <row r="376" spans="107:107">
      <c r="DC376" s="685"/>
    </row>
    <row r="377" spans="107:107">
      <c r="DC377" s="685"/>
    </row>
    <row r="378" spans="107:107">
      <c r="DC378" s="685"/>
    </row>
    <row r="379" spans="107:107">
      <c r="DC379" s="685"/>
    </row>
    <row r="380" spans="107:107">
      <c r="DC380" s="685"/>
    </row>
    <row r="381" spans="107:107">
      <c r="DC381" s="685"/>
    </row>
    <row r="382" spans="107:107">
      <c r="DC382" s="685"/>
    </row>
    <row r="383" spans="107:107">
      <c r="DC383" s="685"/>
    </row>
    <row r="384" spans="107:107">
      <c r="DC384" s="685"/>
    </row>
    <row r="385" spans="107:107">
      <c r="DC385" s="685"/>
    </row>
    <row r="386" spans="107:107">
      <c r="DC386" s="685"/>
    </row>
    <row r="1047453" spans="30:30">
      <c r="AD1047453" s="13"/>
    </row>
    <row r="1047454" spans="30:30">
      <c r="AD1047454" s="13"/>
    </row>
    <row r="1047455" spans="30:30">
      <c r="AD1047455" s="169"/>
    </row>
    <row r="1047456" spans="30:30">
      <c r="AD1047456" s="169"/>
    </row>
    <row r="1047457" spans="30:30">
      <c r="AD1047457" s="169"/>
    </row>
    <row r="1047458" spans="30:30">
      <c r="AD1047458" s="169"/>
    </row>
    <row r="1047459" spans="30:30">
      <c r="AD1047459" s="169"/>
    </row>
    <row r="1047460" spans="30:30">
      <c r="AD1047460" s="169"/>
    </row>
    <row r="1047461" spans="30:30">
      <c r="AD1047461" s="169"/>
    </row>
    <row r="1047462" spans="30:30">
      <c r="AD1047462" s="169"/>
    </row>
    <row r="1047463" spans="30:30">
      <c r="AD1047463" s="169"/>
    </row>
    <row r="1047464" spans="30:30">
      <c r="AD1047464" s="169"/>
    </row>
  </sheetData>
  <mergeCells count="226">
    <mergeCell ref="DC371:DC386"/>
    <mergeCell ref="L184:L185"/>
    <mergeCell ref="M184:M185"/>
    <mergeCell ref="N184:N185"/>
    <mergeCell ref="O184:O185"/>
    <mergeCell ref="L300:L301"/>
    <mergeCell ref="M300:M301"/>
    <mergeCell ref="N300:N301"/>
    <mergeCell ref="O300:O301"/>
    <mergeCell ref="DC77:DC93"/>
    <mergeCell ref="DC94:DC97"/>
    <mergeCell ref="L180:L181"/>
    <mergeCell ref="M180:M181"/>
    <mergeCell ref="N180:N181"/>
    <mergeCell ref="O180:O181"/>
    <mergeCell ref="CZ41:CZ46"/>
    <mergeCell ref="DA41:DA46"/>
    <mergeCell ref="DB41:DB46"/>
    <mergeCell ref="N47:N48"/>
    <mergeCell ref="DC49:DC59"/>
    <mergeCell ref="L61:L62"/>
    <mergeCell ref="M61:M62"/>
    <mergeCell ref="N61:N62"/>
    <mergeCell ref="O61:O62"/>
    <mergeCell ref="CT41:CT46"/>
    <mergeCell ref="CU41:CU46"/>
    <mergeCell ref="CV41:CV46"/>
    <mergeCell ref="CW41:CW46"/>
    <mergeCell ref="CX41:CX46"/>
    <mergeCell ref="CY41:CY46"/>
    <mergeCell ref="CN41:CN46"/>
    <mergeCell ref="CO41:CO46"/>
    <mergeCell ref="CP41:CP46"/>
    <mergeCell ref="CQ41:CQ46"/>
    <mergeCell ref="CR41:CR46"/>
    <mergeCell ref="CS41:CS46"/>
    <mergeCell ref="CH41:CH46"/>
    <mergeCell ref="CI41:CI46"/>
    <mergeCell ref="CJ41:CJ46"/>
    <mergeCell ref="CK41:CK46"/>
    <mergeCell ref="CL41:CL46"/>
    <mergeCell ref="CM41:CM46"/>
    <mergeCell ref="CB41:CB46"/>
    <mergeCell ref="CC41:CC46"/>
    <mergeCell ref="CD41:CD46"/>
    <mergeCell ref="CE41:CE46"/>
    <mergeCell ref="CF41:CF46"/>
    <mergeCell ref="CG41:CG46"/>
    <mergeCell ref="BV41:BV46"/>
    <mergeCell ref="BW41:BW46"/>
    <mergeCell ref="BX41:BX46"/>
    <mergeCell ref="BY41:BY46"/>
    <mergeCell ref="BZ41:BZ46"/>
    <mergeCell ref="CA41:CA46"/>
    <mergeCell ref="BP41:BP46"/>
    <mergeCell ref="BQ41:BQ46"/>
    <mergeCell ref="BR41:BR46"/>
    <mergeCell ref="BS41:BS46"/>
    <mergeCell ref="BT41:BT46"/>
    <mergeCell ref="BU41:BU46"/>
    <mergeCell ref="BJ41:BJ46"/>
    <mergeCell ref="BK41:BK46"/>
    <mergeCell ref="BL41:BL46"/>
    <mergeCell ref="BM41:BM46"/>
    <mergeCell ref="BN41:BN46"/>
    <mergeCell ref="BO41:BO46"/>
    <mergeCell ref="BD41:BD46"/>
    <mergeCell ref="BE41:BE46"/>
    <mergeCell ref="BF41:BF46"/>
    <mergeCell ref="BG41:BG46"/>
    <mergeCell ref="BH41:BH46"/>
    <mergeCell ref="BI41:BI46"/>
    <mergeCell ref="AX41:AX46"/>
    <mergeCell ref="AY41:AY46"/>
    <mergeCell ref="AZ41:AZ46"/>
    <mergeCell ref="BA41:BA46"/>
    <mergeCell ref="BB41:BB46"/>
    <mergeCell ref="BC41:BC46"/>
    <mergeCell ref="CZ36:CZ40"/>
    <mergeCell ref="DA36:DA40"/>
    <mergeCell ref="DB36:DB40"/>
    <mergeCell ref="L39:L40"/>
    <mergeCell ref="M39:M40"/>
    <mergeCell ref="N39:N40"/>
    <mergeCell ref="O39:O40"/>
    <mergeCell ref="CT36:CT40"/>
    <mergeCell ref="CU36:CU40"/>
    <mergeCell ref="CV36:CV40"/>
    <mergeCell ref="CW36:CW40"/>
    <mergeCell ref="CX36:CX40"/>
    <mergeCell ref="CY36:CY40"/>
    <mergeCell ref="CN36:CN40"/>
    <mergeCell ref="CO36:CO40"/>
    <mergeCell ref="CP36:CP40"/>
    <mergeCell ref="CQ36:CQ40"/>
    <mergeCell ref="CR36:CR40"/>
    <mergeCell ref="CS36:CS40"/>
    <mergeCell ref="CH36:CH40"/>
    <mergeCell ref="CI36:CI40"/>
    <mergeCell ref="CJ36:CJ40"/>
    <mergeCell ref="CK36:CK40"/>
    <mergeCell ref="CL36:CL40"/>
    <mergeCell ref="CM36:CM40"/>
    <mergeCell ref="CB36:CB40"/>
    <mergeCell ref="CC36:CC40"/>
    <mergeCell ref="CD36:CD40"/>
    <mergeCell ref="CE36:CE40"/>
    <mergeCell ref="CF36:CF40"/>
    <mergeCell ref="CG36:CG40"/>
    <mergeCell ref="BV36:BV40"/>
    <mergeCell ref="BW36:BW40"/>
    <mergeCell ref="BX36:BX40"/>
    <mergeCell ref="BY36:BY40"/>
    <mergeCell ref="BZ36:BZ40"/>
    <mergeCell ref="CA36:CA40"/>
    <mergeCell ref="BP36:BP40"/>
    <mergeCell ref="BQ36:BQ40"/>
    <mergeCell ref="BR36:BR40"/>
    <mergeCell ref="BS36:BS40"/>
    <mergeCell ref="BT36:BT40"/>
    <mergeCell ref="BU36:BU40"/>
    <mergeCell ref="BJ36:BJ40"/>
    <mergeCell ref="BK36:BK40"/>
    <mergeCell ref="BL36:BL40"/>
    <mergeCell ref="BM36:BM40"/>
    <mergeCell ref="BN36:BN40"/>
    <mergeCell ref="BO36:BO40"/>
    <mergeCell ref="BD36:BD40"/>
    <mergeCell ref="BE36:BE40"/>
    <mergeCell ref="BF36:BF40"/>
    <mergeCell ref="BG36:BG40"/>
    <mergeCell ref="BH36:BH40"/>
    <mergeCell ref="BI36:BI40"/>
    <mergeCell ref="AX36:AX40"/>
    <mergeCell ref="AY36:AY40"/>
    <mergeCell ref="AZ36:AZ40"/>
    <mergeCell ref="BA36:BA40"/>
    <mergeCell ref="BB36:BB40"/>
    <mergeCell ref="BC36:BC40"/>
    <mergeCell ref="CW34:CW35"/>
    <mergeCell ref="CX34:CX35"/>
    <mergeCell ref="CY34:CY35"/>
    <mergeCell ref="CZ34:CZ35"/>
    <mergeCell ref="DA34:DA35"/>
    <mergeCell ref="DB34:DB35"/>
    <mergeCell ref="CQ34:CQ35"/>
    <mergeCell ref="CR34:CR35"/>
    <mergeCell ref="CS34:CS35"/>
    <mergeCell ref="CT34:CT35"/>
    <mergeCell ref="CU34:CU35"/>
    <mergeCell ref="CV34:CV35"/>
    <mergeCell ref="CK34:CK35"/>
    <mergeCell ref="CL34:CL35"/>
    <mergeCell ref="CM34:CM35"/>
    <mergeCell ref="CN34:CN35"/>
    <mergeCell ref="CO34:CO35"/>
    <mergeCell ref="CP34:CP35"/>
    <mergeCell ref="CE34:CE35"/>
    <mergeCell ref="CF34:CF35"/>
    <mergeCell ref="CG34:CG35"/>
    <mergeCell ref="CH34:CH35"/>
    <mergeCell ref="CI34:CI35"/>
    <mergeCell ref="CJ34:CJ35"/>
    <mergeCell ref="CA34:CA35"/>
    <mergeCell ref="CB34:CB35"/>
    <mergeCell ref="CC34:CC35"/>
    <mergeCell ref="CD34:CD35"/>
    <mergeCell ref="BS34:BS35"/>
    <mergeCell ref="BT34:BT35"/>
    <mergeCell ref="BU34:BU35"/>
    <mergeCell ref="BV34:BV35"/>
    <mergeCell ref="BW34:BW35"/>
    <mergeCell ref="BX34:BX35"/>
    <mergeCell ref="DC31:DC46"/>
    <mergeCell ref="AX34:AX35"/>
    <mergeCell ref="AY34:AY35"/>
    <mergeCell ref="AZ34:AZ35"/>
    <mergeCell ref="BA34:BA35"/>
    <mergeCell ref="BB34:BB35"/>
    <mergeCell ref="BC34:BC35"/>
    <mergeCell ref="BD34:BD35"/>
    <mergeCell ref="BE34:BE35"/>
    <mergeCell ref="BF34:BF35"/>
    <mergeCell ref="BM34:BM35"/>
    <mergeCell ref="BN34:BN35"/>
    <mergeCell ref="BO34:BO35"/>
    <mergeCell ref="BP34:BP35"/>
    <mergeCell ref="BQ34:BQ35"/>
    <mergeCell ref="BR34:BR35"/>
    <mergeCell ref="BG34:BG35"/>
    <mergeCell ref="BH34:BH35"/>
    <mergeCell ref="BI34:BI35"/>
    <mergeCell ref="BJ34:BJ35"/>
    <mergeCell ref="BK34:BK35"/>
    <mergeCell ref="BL34:BL35"/>
    <mergeCell ref="BY34:BY35"/>
    <mergeCell ref="BZ34:BZ35"/>
    <mergeCell ref="N1:V1"/>
    <mergeCell ref="I2:X2"/>
    <mergeCell ref="CS15:CS17"/>
    <mergeCell ref="DB15:DB17"/>
    <mergeCell ref="O23:O24"/>
    <mergeCell ref="BQ23:BQ24"/>
    <mergeCell ref="CA23:CA24"/>
    <mergeCell ref="CF23:CF24"/>
    <mergeCell ref="CP23:CP24"/>
    <mergeCell ref="CS23:CS24"/>
    <mergeCell ref="DB23:DB24"/>
    <mergeCell ref="BB15:BB17"/>
    <mergeCell ref="BL15:BL17"/>
    <mergeCell ref="BQ15:BQ17"/>
    <mergeCell ref="CA15:CA17"/>
    <mergeCell ref="CF15:CF17"/>
    <mergeCell ref="CP15:CP17"/>
    <mergeCell ref="DG2:DL2"/>
    <mergeCell ref="F3:Z3"/>
    <mergeCell ref="N4:V4"/>
    <mergeCell ref="V6:AD6"/>
    <mergeCell ref="DK6:DN6"/>
    <mergeCell ref="I8:I9"/>
    <mergeCell ref="J8:J9"/>
    <mergeCell ref="P8:P9"/>
    <mergeCell ref="L15:L16"/>
    <mergeCell ref="M15:M16"/>
    <mergeCell ref="N15:N16"/>
    <mergeCell ref="O15:O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DQ1047481"/>
  <sheetViews>
    <sheetView topLeftCell="C1" workbookViewId="0">
      <selection activeCell="C1" sqref="C1"/>
    </sheetView>
  </sheetViews>
  <sheetFormatPr baseColWidth="10" defaultColWidth="8.28515625" defaultRowHeight="11.25"/>
  <cols>
    <col min="1" max="2" width="0" style="625" hidden="1" customWidth="1"/>
    <col min="3" max="3" width="13.5703125" style="7" customWidth="1"/>
    <col min="4" max="4" width="3.7109375" style="15" customWidth="1"/>
    <col min="5" max="5" width="0" style="7" hidden="1" customWidth="1"/>
    <col min="6" max="6" width="14" style="7" customWidth="1"/>
    <col min="7" max="7" width="3.85546875" style="16" customWidth="1"/>
    <col min="8" max="8" width="0" style="16" hidden="1" customWidth="1"/>
    <col min="9" max="9" width="8.28515625" style="16"/>
    <col min="10" max="10" width="3.7109375" style="16" customWidth="1"/>
    <col min="11" max="11" width="0" style="16" hidden="1" customWidth="1"/>
    <col min="12" max="15" width="0" style="625" hidden="1" customWidth="1"/>
    <col min="16" max="16" width="11.140625" style="623" customWidth="1"/>
    <col min="17" max="17" width="4.140625" style="623" customWidth="1"/>
    <col min="18" max="18" width="0" style="44" hidden="1" customWidth="1"/>
    <col min="19" max="20" width="13.5703125" style="44" customWidth="1"/>
    <col min="21" max="21" width="15.28515625" style="623" customWidth="1"/>
    <col min="22" max="22" width="12.140625" style="250" customWidth="1"/>
    <col min="23" max="23" width="11.7109375" style="623" customWidth="1"/>
    <col min="24" max="24" width="14.7109375" style="625" customWidth="1"/>
    <col min="25" max="25" width="9.42578125" style="7" customWidth="1"/>
    <col min="26" max="26" width="12.7109375" style="7" customWidth="1"/>
    <col min="27" max="27" width="0" style="45" hidden="1" customWidth="1"/>
    <col min="28" max="28" width="0" style="634" hidden="1" customWidth="1"/>
    <col min="29" max="29" width="9.5703125" style="230" customWidth="1"/>
    <col min="30" max="30" width="9.42578125" style="634" customWidth="1"/>
    <col min="31" max="38" width="8.28515625" style="634" hidden="1" customWidth="1"/>
    <col min="39" max="48" width="8.28515625" style="7" hidden="1" customWidth="1"/>
    <col min="49" max="49" width="12" style="7" customWidth="1"/>
    <col min="50" max="110" width="8.28515625" style="623" hidden="1" customWidth="1"/>
    <col min="111" max="111" width="17.28515625" style="7" customWidth="1"/>
    <col min="112" max="116" width="17.28515625" style="623" customWidth="1"/>
    <col min="117" max="117" width="14.85546875" style="623" customWidth="1"/>
    <col min="118" max="118" width="13.28515625" style="623" customWidth="1"/>
    <col min="119" max="16384" width="8.28515625" style="623"/>
  </cols>
  <sheetData>
    <row r="1" spans="1:121" ht="23.25">
      <c r="A1" s="624"/>
      <c r="B1" s="624"/>
      <c r="C1" s="624"/>
      <c r="D1" s="2"/>
      <c r="E1" s="624"/>
      <c r="F1" s="624"/>
      <c r="G1" s="624"/>
      <c r="H1" s="624"/>
      <c r="I1" s="624"/>
      <c r="J1" s="624"/>
      <c r="K1" s="624"/>
      <c r="L1" s="624"/>
      <c r="M1" s="624"/>
      <c r="N1" s="686" t="s">
        <v>156</v>
      </c>
      <c r="O1" s="686"/>
      <c r="P1" s="686"/>
      <c r="Q1" s="686"/>
      <c r="R1" s="686"/>
      <c r="S1" s="686"/>
      <c r="T1" s="686"/>
      <c r="U1" s="686"/>
      <c r="V1" s="686"/>
      <c r="W1" s="3"/>
      <c r="X1" s="4"/>
      <c r="Y1" s="624"/>
      <c r="Z1" s="624"/>
      <c r="AA1" s="5"/>
      <c r="DG1" s="624"/>
    </row>
    <row r="2" spans="1:121" ht="18.75" customHeight="1">
      <c r="A2" s="624"/>
      <c r="B2" s="624"/>
      <c r="C2" s="624"/>
      <c r="D2" s="2"/>
      <c r="E2" s="624"/>
      <c r="F2" s="624"/>
      <c r="G2" s="624"/>
      <c r="H2" s="624"/>
      <c r="I2" s="687" t="s">
        <v>312</v>
      </c>
      <c r="J2" s="687"/>
      <c r="K2" s="687"/>
      <c r="L2" s="687"/>
      <c r="M2" s="687"/>
      <c r="N2" s="687"/>
      <c r="O2" s="687"/>
      <c r="P2" s="687"/>
      <c r="Q2" s="687"/>
      <c r="R2" s="687"/>
      <c r="S2" s="687"/>
      <c r="T2" s="687"/>
      <c r="U2" s="687"/>
      <c r="V2" s="687"/>
      <c r="W2" s="687"/>
      <c r="X2" s="687"/>
      <c r="Y2" s="624"/>
      <c r="Z2" s="624"/>
      <c r="AA2" s="5"/>
      <c r="DG2" s="688"/>
      <c r="DH2" s="688"/>
      <c r="DI2" s="688"/>
      <c r="DJ2" s="688"/>
      <c r="DK2" s="688"/>
      <c r="DL2" s="688"/>
    </row>
    <row r="3" spans="1:121" ht="18.75" customHeight="1">
      <c r="A3" s="624"/>
      <c r="B3" s="624"/>
      <c r="C3" s="624"/>
      <c r="D3" s="2"/>
      <c r="E3" s="624"/>
      <c r="F3" s="687" t="s">
        <v>269</v>
      </c>
      <c r="G3" s="687"/>
      <c r="H3" s="687"/>
      <c r="I3" s="687"/>
      <c r="J3" s="687"/>
      <c r="K3" s="687"/>
      <c r="L3" s="687"/>
      <c r="M3" s="687"/>
      <c r="N3" s="687"/>
      <c r="O3" s="687"/>
      <c r="P3" s="687"/>
      <c r="Q3" s="687"/>
      <c r="R3" s="687"/>
      <c r="S3" s="687"/>
      <c r="T3" s="687"/>
      <c r="U3" s="687"/>
      <c r="V3" s="687"/>
      <c r="W3" s="687"/>
      <c r="X3" s="687"/>
      <c r="Y3" s="687"/>
      <c r="Z3" s="687"/>
      <c r="AA3" s="5"/>
      <c r="DG3" s="624"/>
    </row>
    <row r="4" spans="1:121" ht="18.75">
      <c r="A4" s="624"/>
      <c r="B4" s="624"/>
      <c r="C4" s="624"/>
      <c r="D4" s="2"/>
      <c r="E4" s="624"/>
      <c r="F4" s="624"/>
      <c r="G4" s="624"/>
      <c r="H4" s="624"/>
      <c r="I4" s="624"/>
      <c r="J4" s="624"/>
      <c r="K4" s="624"/>
      <c r="L4" s="624"/>
      <c r="M4" s="9"/>
      <c r="N4" s="687" t="s">
        <v>1693</v>
      </c>
      <c r="O4" s="687"/>
      <c r="P4" s="687"/>
      <c r="Q4" s="687"/>
      <c r="R4" s="687"/>
      <c r="S4" s="687"/>
      <c r="T4" s="687"/>
      <c r="U4" s="687"/>
      <c r="V4" s="687"/>
      <c r="W4" s="3"/>
      <c r="X4" s="4"/>
      <c r="Y4" s="646"/>
      <c r="Z4" s="11"/>
      <c r="AA4" s="12"/>
      <c r="AB4" s="13"/>
      <c r="AC4" s="231"/>
      <c r="AD4" s="13"/>
      <c r="AE4" s="13"/>
      <c r="AF4" s="13"/>
      <c r="AG4" s="13"/>
      <c r="AH4" s="13"/>
      <c r="AI4" s="13"/>
      <c r="AJ4" s="13"/>
      <c r="AK4" s="13"/>
      <c r="AL4" s="13"/>
      <c r="AM4" s="9"/>
      <c r="AN4" s="11"/>
      <c r="AO4" s="11"/>
      <c r="AP4" s="11"/>
      <c r="AQ4" s="11"/>
      <c r="AR4" s="11"/>
      <c r="AS4" s="11"/>
      <c r="AT4" s="11"/>
      <c r="AU4" s="11"/>
      <c r="AV4" s="11"/>
      <c r="AW4" s="646"/>
      <c r="AX4" s="623">
        <v>2012</v>
      </c>
      <c r="BM4" s="623">
        <v>2013</v>
      </c>
      <c r="CB4" s="623">
        <v>2014</v>
      </c>
      <c r="CQ4" s="623">
        <v>2015</v>
      </c>
      <c r="DG4" s="11"/>
    </row>
    <row r="5" spans="1:121">
      <c r="A5" s="624"/>
      <c r="B5" s="624"/>
      <c r="C5" s="624"/>
      <c r="D5" s="2"/>
      <c r="E5" s="624"/>
      <c r="F5" s="624"/>
      <c r="G5" s="624"/>
      <c r="H5" s="624"/>
      <c r="I5" s="624"/>
      <c r="J5" s="624"/>
      <c r="K5" s="624"/>
      <c r="L5" s="624"/>
      <c r="M5" s="9"/>
      <c r="N5" s="624"/>
      <c r="O5" s="624"/>
      <c r="P5" s="624"/>
      <c r="Q5" s="624"/>
      <c r="R5" s="624"/>
      <c r="S5" s="624"/>
      <c r="T5" s="624"/>
      <c r="U5" s="624"/>
      <c r="V5" s="232"/>
      <c r="W5" s="3"/>
      <c r="X5" s="4"/>
      <c r="Y5" s="646"/>
      <c r="Z5" s="11"/>
      <c r="AA5" s="12"/>
      <c r="AB5" s="13"/>
      <c r="AC5" s="231"/>
      <c r="AD5" s="13"/>
      <c r="AE5" s="13"/>
      <c r="AF5" s="13"/>
      <c r="AG5" s="13"/>
      <c r="AH5" s="13"/>
      <c r="AI5" s="13"/>
      <c r="AJ5" s="13"/>
      <c r="AK5" s="13"/>
      <c r="AL5" s="13"/>
      <c r="AM5" s="9"/>
      <c r="AN5" s="11"/>
      <c r="AO5" s="11"/>
      <c r="AP5" s="11"/>
      <c r="AQ5" s="11"/>
      <c r="AR5" s="11"/>
      <c r="AS5" s="11"/>
      <c r="AT5" s="11"/>
      <c r="AU5" s="11"/>
      <c r="AV5" s="11"/>
      <c r="AW5" s="646"/>
      <c r="DG5" s="11"/>
    </row>
    <row r="6" spans="1:121">
      <c r="I6" s="624"/>
      <c r="J6" s="624"/>
      <c r="K6" s="624"/>
      <c r="L6" s="9"/>
      <c r="M6" s="9"/>
      <c r="N6" s="624"/>
      <c r="O6" s="9"/>
      <c r="P6" s="17"/>
      <c r="Q6" s="17"/>
      <c r="R6" s="18"/>
      <c r="S6" s="18"/>
      <c r="T6" s="18"/>
      <c r="U6" s="17"/>
      <c r="V6" s="689" t="s">
        <v>0</v>
      </c>
      <c r="W6" s="690"/>
      <c r="X6" s="690"/>
      <c r="Y6" s="690"/>
      <c r="Z6" s="690"/>
      <c r="AA6" s="690"/>
      <c r="AB6" s="690"/>
      <c r="AC6" s="690"/>
      <c r="AD6" s="691"/>
      <c r="AE6" s="13"/>
      <c r="AF6" s="13"/>
      <c r="AG6" s="13"/>
      <c r="AH6" s="13"/>
      <c r="AI6" s="13"/>
      <c r="AJ6" s="13"/>
      <c r="AK6" s="13"/>
      <c r="AL6" s="13"/>
      <c r="AM6" s="9"/>
      <c r="AN6" s="17"/>
      <c r="AO6" s="17"/>
      <c r="AP6" s="17"/>
      <c r="AQ6" s="17"/>
      <c r="AR6" s="17"/>
      <c r="AS6" s="17"/>
      <c r="AT6" s="17"/>
      <c r="AU6" s="17"/>
      <c r="AV6" s="17"/>
      <c r="AW6" s="646"/>
      <c r="DG6" s="623"/>
      <c r="DK6" s="692" t="s">
        <v>1</v>
      </c>
      <c r="DL6" s="692"/>
      <c r="DM6" s="692"/>
      <c r="DN6" s="692"/>
    </row>
    <row r="7" spans="1:121" s="25" customFormat="1" ht="115.5" customHeight="1">
      <c r="A7" s="19" t="s">
        <v>2</v>
      </c>
      <c r="B7" s="19" t="s">
        <v>3</v>
      </c>
      <c r="C7" s="20" t="s">
        <v>4</v>
      </c>
      <c r="D7" s="20" t="s">
        <v>5</v>
      </c>
      <c r="E7" s="20" t="s">
        <v>6</v>
      </c>
      <c r="F7" s="20" t="s">
        <v>7</v>
      </c>
      <c r="G7" s="20" t="s">
        <v>5</v>
      </c>
      <c r="H7" s="20" t="s">
        <v>6</v>
      </c>
      <c r="I7" s="20" t="s">
        <v>8</v>
      </c>
      <c r="J7" s="20" t="s">
        <v>5</v>
      </c>
      <c r="K7" s="20" t="s">
        <v>6</v>
      </c>
      <c r="L7" s="20" t="s">
        <v>9</v>
      </c>
      <c r="M7" s="20" t="s">
        <v>10</v>
      </c>
      <c r="N7" s="20" t="s">
        <v>11</v>
      </c>
      <c r="O7" s="20" t="s">
        <v>12</v>
      </c>
      <c r="P7" s="20" t="s">
        <v>13</v>
      </c>
      <c r="Q7" s="20" t="s">
        <v>14</v>
      </c>
      <c r="R7" s="21" t="s">
        <v>6</v>
      </c>
      <c r="S7" s="21" t="s">
        <v>15</v>
      </c>
      <c r="T7" s="21" t="s">
        <v>16</v>
      </c>
      <c r="U7" s="19" t="s">
        <v>17</v>
      </c>
      <c r="V7" s="233" t="s">
        <v>18</v>
      </c>
      <c r="W7" s="19" t="s">
        <v>19</v>
      </c>
      <c r="X7" s="19" t="s">
        <v>20</v>
      </c>
      <c r="Y7" s="19" t="s">
        <v>155</v>
      </c>
      <c r="Z7" s="19" t="s">
        <v>21</v>
      </c>
      <c r="AA7" s="21" t="s">
        <v>22</v>
      </c>
      <c r="AB7" s="19" t="s">
        <v>23</v>
      </c>
      <c r="AC7" s="234" t="s">
        <v>25</v>
      </c>
      <c r="AD7" s="19" t="s">
        <v>271</v>
      </c>
      <c r="AE7" s="19" t="s">
        <v>24</v>
      </c>
      <c r="AF7" s="19" t="s">
        <v>25</v>
      </c>
      <c r="AG7" s="19" t="s">
        <v>26</v>
      </c>
      <c r="AH7" s="19" t="s">
        <v>27</v>
      </c>
      <c r="AI7" s="19" t="s">
        <v>28</v>
      </c>
      <c r="AJ7" s="19" t="s">
        <v>29</v>
      </c>
      <c r="AK7" s="19" t="s">
        <v>30</v>
      </c>
      <c r="AL7" s="19" t="s">
        <v>31</v>
      </c>
      <c r="AM7" s="19" t="s">
        <v>32</v>
      </c>
      <c r="AN7" s="19" t="s">
        <v>33</v>
      </c>
      <c r="AO7" s="19" t="s">
        <v>34</v>
      </c>
      <c r="AP7" s="19" t="s">
        <v>35</v>
      </c>
      <c r="AQ7" s="19" t="s">
        <v>36</v>
      </c>
      <c r="AR7" s="19" t="s">
        <v>37</v>
      </c>
      <c r="AS7" s="19" t="s">
        <v>38</v>
      </c>
      <c r="AT7" s="19" t="s">
        <v>39</v>
      </c>
      <c r="AU7" s="19" t="s">
        <v>40</v>
      </c>
      <c r="AV7" s="19" t="s">
        <v>41</v>
      </c>
      <c r="AW7" s="19" t="s">
        <v>42</v>
      </c>
      <c r="AX7" s="22" t="s">
        <v>43</v>
      </c>
      <c r="AY7" s="22" t="s">
        <v>44</v>
      </c>
      <c r="AZ7" s="22" t="s">
        <v>45</v>
      </c>
      <c r="BA7" s="22" t="s">
        <v>46</v>
      </c>
      <c r="BB7" s="22" t="s">
        <v>47</v>
      </c>
      <c r="BC7" s="22" t="s">
        <v>48</v>
      </c>
      <c r="BD7" s="22" t="s">
        <v>49</v>
      </c>
      <c r="BE7" s="22" t="s">
        <v>50</v>
      </c>
      <c r="BF7" s="22" t="s">
        <v>51</v>
      </c>
      <c r="BG7" s="22" t="s">
        <v>52</v>
      </c>
      <c r="BH7" s="22" t="s">
        <v>53</v>
      </c>
      <c r="BI7" s="22" t="s">
        <v>54</v>
      </c>
      <c r="BJ7" s="22" t="s">
        <v>55</v>
      </c>
      <c r="BK7" s="22" t="s">
        <v>56</v>
      </c>
      <c r="BL7" s="22" t="s">
        <v>57</v>
      </c>
      <c r="BM7" s="22" t="s">
        <v>43</v>
      </c>
      <c r="BN7" s="22" t="s">
        <v>44</v>
      </c>
      <c r="BO7" s="22" t="s">
        <v>45</v>
      </c>
      <c r="BP7" s="22" t="s">
        <v>46</v>
      </c>
      <c r="BQ7" s="22" t="s">
        <v>47</v>
      </c>
      <c r="BR7" s="22" t="s">
        <v>48</v>
      </c>
      <c r="BS7" s="22" t="s">
        <v>49</v>
      </c>
      <c r="BT7" s="22" t="s">
        <v>50</v>
      </c>
      <c r="BU7" s="22" t="s">
        <v>51</v>
      </c>
      <c r="BV7" s="22" t="s">
        <v>52</v>
      </c>
      <c r="BW7" s="22" t="s">
        <v>53</v>
      </c>
      <c r="BX7" s="22" t="s">
        <v>54</v>
      </c>
      <c r="BY7" s="22" t="s">
        <v>55</v>
      </c>
      <c r="BZ7" s="22" t="s">
        <v>56</v>
      </c>
      <c r="CA7" s="22" t="s">
        <v>58</v>
      </c>
      <c r="CB7" s="22" t="s">
        <v>43</v>
      </c>
      <c r="CC7" s="22" t="s">
        <v>44</v>
      </c>
      <c r="CD7" s="22" t="s">
        <v>45</v>
      </c>
      <c r="CE7" s="22" t="s">
        <v>46</v>
      </c>
      <c r="CF7" s="22" t="s">
        <v>47</v>
      </c>
      <c r="CG7" s="22" t="s">
        <v>48</v>
      </c>
      <c r="CH7" s="22" t="s">
        <v>49</v>
      </c>
      <c r="CI7" s="22" t="s">
        <v>50</v>
      </c>
      <c r="CJ7" s="22" t="s">
        <v>51</v>
      </c>
      <c r="CK7" s="22" t="s">
        <v>52</v>
      </c>
      <c r="CL7" s="22" t="s">
        <v>53</v>
      </c>
      <c r="CM7" s="22" t="s">
        <v>54</v>
      </c>
      <c r="CN7" s="22" t="s">
        <v>55</v>
      </c>
      <c r="CO7" s="22" t="s">
        <v>56</v>
      </c>
      <c r="CP7" s="22" t="s">
        <v>59</v>
      </c>
      <c r="CQ7" s="23" t="s">
        <v>43</v>
      </c>
      <c r="CR7" s="23" t="s">
        <v>44</v>
      </c>
      <c r="CS7" s="23" t="s">
        <v>45</v>
      </c>
      <c r="CT7" s="23" t="s">
        <v>46</v>
      </c>
      <c r="CU7" s="23" t="s">
        <v>47</v>
      </c>
      <c r="CV7" s="23" t="s">
        <v>48</v>
      </c>
      <c r="CW7" s="23" t="s">
        <v>49</v>
      </c>
      <c r="CX7" s="23" t="s">
        <v>50</v>
      </c>
      <c r="CY7" s="23" t="s">
        <v>51</v>
      </c>
      <c r="CZ7" s="23" t="s">
        <v>52</v>
      </c>
      <c r="DA7" s="23" t="s">
        <v>53</v>
      </c>
      <c r="DB7" s="23" t="s">
        <v>54</v>
      </c>
      <c r="DC7" s="23" t="s">
        <v>55</v>
      </c>
      <c r="DD7" s="23" t="s">
        <v>56</v>
      </c>
      <c r="DE7" s="23" t="s">
        <v>60</v>
      </c>
      <c r="DF7" s="23" t="s">
        <v>61</v>
      </c>
      <c r="DG7" s="19" t="s">
        <v>62</v>
      </c>
      <c r="DH7" s="19" t="s">
        <v>63</v>
      </c>
      <c r="DI7" s="19" t="s">
        <v>64</v>
      </c>
      <c r="DJ7" s="19" t="s">
        <v>65</v>
      </c>
      <c r="DK7" s="20" t="s">
        <v>66</v>
      </c>
      <c r="DL7" s="20" t="s">
        <v>67</v>
      </c>
      <c r="DM7" s="20" t="s">
        <v>68</v>
      </c>
      <c r="DN7" s="20" t="s">
        <v>69</v>
      </c>
      <c r="DO7" s="24"/>
      <c r="DP7" s="24"/>
      <c r="DQ7" s="24"/>
    </row>
    <row r="8" spans="1:121" s="674" customFormat="1" ht="191.25">
      <c r="A8" s="637">
        <v>263</v>
      </c>
      <c r="B8" s="151" t="s">
        <v>1694</v>
      </c>
      <c r="C8" s="630" t="s">
        <v>468</v>
      </c>
      <c r="D8" s="626">
        <v>4</v>
      </c>
      <c r="E8" s="34">
        <v>0.7</v>
      </c>
      <c r="F8" s="630" t="s">
        <v>469</v>
      </c>
      <c r="G8" s="627">
        <v>9.1</v>
      </c>
      <c r="H8" s="152">
        <v>0.13</v>
      </c>
      <c r="I8" s="681" t="s">
        <v>1695</v>
      </c>
      <c r="J8" s="693" t="s">
        <v>1696</v>
      </c>
      <c r="K8" s="29">
        <v>0.2</v>
      </c>
      <c r="L8" s="630" t="s">
        <v>1697</v>
      </c>
      <c r="M8" s="630" t="s">
        <v>1697</v>
      </c>
      <c r="N8" s="630" t="s">
        <v>1698</v>
      </c>
      <c r="O8" s="630" t="s">
        <v>1699</v>
      </c>
      <c r="P8" s="851" t="s">
        <v>1700</v>
      </c>
      <c r="Q8" s="632"/>
      <c r="R8" s="29">
        <v>0.05</v>
      </c>
      <c r="S8" s="29"/>
      <c r="T8" s="29"/>
      <c r="U8" s="630" t="s">
        <v>1701</v>
      </c>
      <c r="V8" s="235" t="s">
        <v>1701</v>
      </c>
      <c r="W8" s="630" t="s">
        <v>70</v>
      </c>
      <c r="X8" s="630" t="s">
        <v>71</v>
      </c>
      <c r="Y8" s="156">
        <v>393</v>
      </c>
      <c r="Z8" s="630" t="s">
        <v>1701</v>
      </c>
      <c r="AA8" s="29">
        <v>0.6</v>
      </c>
      <c r="AB8" s="30">
        <f t="shared" ref="AB8" si="0">+((((E8*H8)*K8)*R8)*AA8)*100</f>
        <v>5.4600000000000003E-2</v>
      </c>
      <c r="AC8" s="236">
        <v>0</v>
      </c>
      <c r="AD8" s="1107">
        <v>0</v>
      </c>
      <c r="AE8" s="30">
        <v>5.4600000000000003E-2</v>
      </c>
      <c r="AF8" s="630">
        <v>424</v>
      </c>
      <c r="AG8" s="630"/>
      <c r="AH8" s="30">
        <v>5.4600000000000003E-2</v>
      </c>
      <c r="AI8" s="630">
        <v>424</v>
      </c>
      <c r="AJ8" s="630"/>
      <c r="AK8" s="30">
        <v>5.4600000000000003E-2</v>
      </c>
      <c r="AL8" s="630">
        <v>424</v>
      </c>
      <c r="AM8" s="630"/>
      <c r="AN8" s="35">
        <v>2500000</v>
      </c>
      <c r="AO8" s="35">
        <v>1400000</v>
      </c>
      <c r="AP8" s="35"/>
      <c r="AQ8" s="35">
        <v>600000</v>
      </c>
      <c r="AR8" s="35"/>
      <c r="AS8" s="35">
        <v>300000</v>
      </c>
      <c r="AT8" s="35"/>
      <c r="AU8" s="35">
        <v>200000</v>
      </c>
      <c r="AV8" s="630"/>
      <c r="AW8" s="630" t="s">
        <v>1702</v>
      </c>
      <c r="AX8" s="237"/>
      <c r="AY8" s="238">
        <v>1400</v>
      </c>
      <c r="AZ8" s="239"/>
      <c r="BA8" s="239"/>
      <c r="BB8" s="239"/>
      <c r="BC8" s="239"/>
      <c r="BD8" s="239"/>
      <c r="BE8" s="239"/>
      <c r="BF8" s="239"/>
      <c r="BG8" s="239"/>
      <c r="BH8" s="239"/>
      <c r="BI8" s="239"/>
      <c r="BJ8" s="239"/>
      <c r="BK8" s="239"/>
      <c r="BL8" s="239"/>
      <c r="BM8" s="239"/>
      <c r="BN8" s="239">
        <v>600</v>
      </c>
      <c r="BO8" s="239"/>
      <c r="BP8" s="239"/>
      <c r="BQ8" s="239"/>
      <c r="BR8" s="239"/>
      <c r="BS8" s="239"/>
      <c r="BT8" s="239"/>
      <c r="BU8" s="239"/>
      <c r="BV8" s="239"/>
      <c r="BW8" s="239"/>
      <c r="BX8" s="239"/>
      <c r="BY8" s="239"/>
      <c r="BZ8" s="239"/>
      <c r="CA8" s="631"/>
      <c r="CB8" s="631"/>
      <c r="CC8" s="631">
        <v>300</v>
      </c>
      <c r="CD8" s="631"/>
      <c r="CE8" s="631"/>
      <c r="CF8" s="631"/>
      <c r="CG8" s="631"/>
      <c r="CH8" s="631"/>
      <c r="CI8" s="631"/>
      <c r="CJ8" s="631"/>
      <c r="CK8" s="631"/>
      <c r="CL8" s="631"/>
      <c r="CM8" s="631"/>
      <c r="CN8" s="631"/>
      <c r="CO8" s="631"/>
      <c r="CP8" s="631"/>
      <c r="CQ8" s="631"/>
      <c r="CR8" s="631">
        <v>200</v>
      </c>
      <c r="CS8" s="631"/>
      <c r="CT8" s="631"/>
      <c r="CU8" s="631"/>
      <c r="CV8" s="631"/>
      <c r="CW8" s="631"/>
      <c r="CX8" s="631"/>
      <c r="CY8" s="631"/>
      <c r="CZ8" s="631"/>
      <c r="DA8" s="631"/>
      <c r="DB8" s="631"/>
      <c r="DC8" s="631"/>
      <c r="DD8" s="631"/>
      <c r="DE8" s="631"/>
      <c r="DF8" s="631"/>
      <c r="DG8" s="630">
        <v>0</v>
      </c>
      <c r="DH8" s="630">
        <v>0</v>
      </c>
      <c r="DI8" s="630">
        <v>0</v>
      </c>
      <c r="DJ8" s="630">
        <v>0</v>
      </c>
      <c r="DK8" s="630">
        <v>0</v>
      </c>
      <c r="DL8" s="630">
        <v>0</v>
      </c>
      <c r="DM8" s="630">
        <v>0</v>
      </c>
      <c r="DN8" s="630">
        <v>0</v>
      </c>
    </row>
    <row r="9" spans="1:121" s="674" customFormat="1" ht="101.25">
      <c r="A9" s="637">
        <v>264</v>
      </c>
      <c r="B9" s="151" t="s">
        <v>1694</v>
      </c>
      <c r="C9" s="630" t="s">
        <v>468</v>
      </c>
      <c r="D9" s="626">
        <v>4</v>
      </c>
      <c r="E9" s="34">
        <v>0.7</v>
      </c>
      <c r="F9" s="630" t="s">
        <v>469</v>
      </c>
      <c r="G9" s="627">
        <v>9.1</v>
      </c>
      <c r="H9" s="152">
        <v>0.13</v>
      </c>
      <c r="I9" s="681"/>
      <c r="J9" s="703"/>
      <c r="K9" s="29">
        <v>0.2</v>
      </c>
      <c r="L9" s="630" t="s">
        <v>1697</v>
      </c>
      <c r="M9" s="630" t="s">
        <v>1697</v>
      </c>
      <c r="N9" s="630" t="s">
        <v>1698</v>
      </c>
      <c r="O9" s="630" t="s">
        <v>1699</v>
      </c>
      <c r="P9" s="851"/>
      <c r="Q9" s="632"/>
      <c r="R9" s="29">
        <v>0.05</v>
      </c>
      <c r="S9" s="29"/>
      <c r="T9" s="29"/>
      <c r="U9" s="630" t="s">
        <v>1703</v>
      </c>
      <c r="V9" s="235" t="s">
        <v>1703</v>
      </c>
      <c r="W9" s="630" t="s">
        <v>70</v>
      </c>
      <c r="X9" s="630" t="s">
        <v>71</v>
      </c>
      <c r="Y9" s="156">
        <v>297</v>
      </c>
      <c r="Z9" s="630" t="s">
        <v>1704</v>
      </c>
      <c r="AA9" s="29">
        <v>0.1</v>
      </c>
      <c r="AB9" s="30">
        <v>0.02</v>
      </c>
      <c r="AC9" s="236">
        <v>0</v>
      </c>
      <c r="AD9" s="631"/>
      <c r="AE9" s="30">
        <v>0.02</v>
      </c>
      <c r="AF9" s="630">
        <v>424</v>
      </c>
      <c r="AG9" s="630"/>
      <c r="AH9" s="30">
        <v>0.02</v>
      </c>
      <c r="AI9" s="630">
        <v>424</v>
      </c>
      <c r="AJ9" s="630"/>
      <c r="AK9" s="30">
        <v>0.02</v>
      </c>
      <c r="AL9" s="630">
        <v>424</v>
      </c>
      <c r="AM9" s="630"/>
      <c r="AN9" s="35">
        <v>0</v>
      </c>
      <c r="AO9" s="35">
        <v>0</v>
      </c>
      <c r="AP9" s="35"/>
      <c r="AQ9" s="35">
        <v>0</v>
      </c>
      <c r="AR9" s="35"/>
      <c r="AS9" s="35">
        <v>0</v>
      </c>
      <c r="AT9" s="35"/>
      <c r="AU9" s="35">
        <v>0</v>
      </c>
      <c r="AV9" s="630"/>
      <c r="AW9" s="630" t="s">
        <v>1702</v>
      </c>
      <c r="AX9" s="237"/>
      <c r="AY9" s="241"/>
      <c r="AZ9" s="239"/>
      <c r="BA9" s="239"/>
      <c r="BB9" s="239"/>
      <c r="BC9" s="239"/>
      <c r="BD9" s="239"/>
      <c r="BE9" s="239"/>
      <c r="BF9" s="239"/>
      <c r="BG9" s="239"/>
      <c r="BH9" s="239"/>
      <c r="BI9" s="239"/>
      <c r="BJ9" s="239"/>
      <c r="BK9" s="239"/>
      <c r="BL9" s="239"/>
      <c r="BM9" s="239"/>
      <c r="BN9" s="239"/>
      <c r="BO9" s="239"/>
      <c r="BP9" s="239"/>
      <c r="BQ9" s="239"/>
      <c r="BR9" s="239"/>
      <c r="BS9" s="239"/>
      <c r="BT9" s="239"/>
      <c r="BU9" s="239"/>
      <c r="BV9" s="239"/>
      <c r="BW9" s="239"/>
      <c r="BX9" s="239"/>
      <c r="BY9" s="239"/>
      <c r="BZ9" s="239"/>
      <c r="CA9" s="631"/>
      <c r="CB9" s="631"/>
      <c r="CC9" s="631"/>
      <c r="CD9" s="631"/>
      <c r="CE9" s="631"/>
      <c r="CF9" s="631"/>
      <c r="CG9" s="631"/>
      <c r="CH9" s="631"/>
      <c r="CI9" s="631"/>
      <c r="CJ9" s="631"/>
      <c r="CK9" s="631"/>
      <c r="CL9" s="631"/>
      <c r="CM9" s="631"/>
      <c r="CN9" s="631"/>
      <c r="CO9" s="631"/>
      <c r="CP9" s="631"/>
      <c r="CQ9" s="631"/>
      <c r="CR9" s="631"/>
      <c r="CS9" s="631"/>
      <c r="CT9" s="631"/>
      <c r="CU9" s="631"/>
      <c r="CV9" s="631"/>
      <c r="CW9" s="631"/>
      <c r="CX9" s="631"/>
      <c r="CY9" s="631"/>
      <c r="CZ9" s="631"/>
      <c r="DA9" s="631"/>
      <c r="DB9" s="631"/>
      <c r="DC9" s="631"/>
      <c r="DD9" s="631"/>
      <c r="DE9" s="631"/>
      <c r="DF9" s="631"/>
      <c r="DG9" s="630">
        <v>0</v>
      </c>
      <c r="DH9" s="630">
        <v>0</v>
      </c>
      <c r="DI9" s="630">
        <v>0</v>
      </c>
      <c r="DJ9" s="630">
        <v>0</v>
      </c>
      <c r="DK9" s="630">
        <v>0</v>
      </c>
      <c r="DL9" s="630">
        <v>0</v>
      </c>
      <c r="DM9" s="630">
        <v>0</v>
      </c>
      <c r="DN9" s="630">
        <v>0</v>
      </c>
    </row>
    <row r="10" spans="1:121" s="674" customFormat="1" ht="101.25">
      <c r="A10" s="637">
        <v>265</v>
      </c>
      <c r="B10" s="151" t="s">
        <v>1694</v>
      </c>
      <c r="C10" s="630" t="s">
        <v>468</v>
      </c>
      <c r="D10" s="626">
        <v>4</v>
      </c>
      <c r="E10" s="34">
        <v>0.7</v>
      </c>
      <c r="F10" s="630" t="s">
        <v>469</v>
      </c>
      <c r="G10" s="627">
        <v>9.1</v>
      </c>
      <c r="H10" s="152">
        <v>0.13</v>
      </c>
      <c r="I10" s="681"/>
      <c r="J10" s="703"/>
      <c r="K10" s="29">
        <v>0.2</v>
      </c>
      <c r="L10" s="630" t="s">
        <v>1697</v>
      </c>
      <c r="M10" s="630" t="s">
        <v>1697</v>
      </c>
      <c r="N10" s="630" t="s">
        <v>1698</v>
      </c>
      <c r="O10" s="630" t="s">
        <v>1699</v>
      </c>
      <c r="P10" s="851"/>
      <c r="Q10" s="632"/>
      <c r="R10" s="29">
        <v>0.05</v>
      </c>
      <c r="S10" s="29"/>
      <c r="T10" s="29"/>
      <c r="U10" s="630" t="s">
        <v>1705</v>
      </c>
      <c r="V10" s="235" t="s">
        <v>1705</v>
      </c>
      <c r="W10" s="630" t="s">
        <v>70</v>
      </c>
      <c r="X10" s="630" t="s">
        <v>71</v>
      </c>
      <c r="Y10" s="156">
        <v>0.5</v>
      </c>
      <c r="Z10" s="630" t="s">
        <v>1706</v>
      </c>
      <c r="AA10" s="29">
        <v>0.1</v>
      </c>
      <c r="AB10" s="30">
        <v>0.02</v>
      </c>
      <c r="AC10" s="236">
        <v>1</v>
      </c>
      <c r="AD10" s="631"/>
      <c r="AE10" s="30">
        <v>0.02</v>
      </c>
      <c r="AF10" s="630">
        <v>100</v>
      </c>
      <c r="AG10" s="630"/>
      <c r="AH10" s="30">
        <v>0.02</v>
      </c>
      <c r="AI10" s="630">
        <v>100</v>
      </c>
      <c r="AJ10" s="630"/>
      <c r="AK10" s="30">
        <v>0.02</v>
      </c>
      <c r="AL10" s="630">
        <v>100</v>
      </c>
      <c r="AM10" s="630"/>
      <c r="AN10" s="35">
        <v>0</v>
      </c>
      <c r="AO10" s="35">
        <v>0</v>
      </c>
      <c r="AP10" s="35"/>
      <c r="AQ10" s="35">
        <v>0</v>
      </c>
      <c r="AR10" s="35"/>
      <c r="AS10" s="35">
        <v>0</v>
      </c>
      <c r="AT10" s="35"/>
      <c r="AU10" s="35">
        <v>0</v>
      </c>
      <c r="AV10" s="630"/>
      <c r="AW10" s="630" t="s">
        <v>1702</v>
      </c>
      <c r="AX10" s="237"/>
      <c r="AY10" s="241"/>
      <c r="AZ10" s="239"/>
      <c r="BA10" s="239"/>
      <c r="BB10" s="239"/>
      <c r="BC10" s="239"/>
      <c r="BD10" s="239"/>
      <c r="BE10" s="239"/>
      <c r="BF10" s="239"/>
      <c r="BG10" s="239"/>
      <c r="BH10" s="239"/>
      <c r="BI10" s="239"/>
      <c r="BJ10" s="239"/>
      <c r="BK10" s="239"/>
      <c r="BL10" s="239"/>
      <c r="BM10" s="239"/>
      <c r="BN10" s="239"/>
      <c r="BO10" s="239"/>
      <c r="BP10" s="239"/>
      <c r="BQ10" s="239"/>
      <c r="BR10" s="239"/>
      <c r="BS10" s="239"/>
      <c r="BT10" s="239"/>
      <c r="BU10" s="239"/>
      <c r="BV10" s="239"/>
      <c r="BW10" s="239"/>
      <c r="BX10" s="239"/>
      <c r="BY10" s="239"/>
      <c r="BZ10" s="239"/>
      <c r="CA10" s="631"/>
      <c r="CB10" s="631"/>
      <c r="CC10" s="631"/>
      <c r="CD10" s="631"/>
      <c r="CE10" s="631"/>
      <c r="CF10" s="631"/>
      <c r="CG10" s="631"/>
      <c r="CH10" s="631"/>
      <c r="CI10" s="631"/>
      <c r="CJ10" s="631"/>
      <c r="CK10" s="631"/>
      <c r="CL10" s="631"/>
      <c r="CM10" s="631"/>
      <c r="CN10" s="631"/>
      <c r="CO10" s="631"/>
      <c r="CP10" s="631"/>
      <c r="CQ10" s="631"/>
      <c r="CR10" s="631"/>
      <c r="CS10" s="631"/>
      <c r="CT10" s="631"/>
      <c r="CU10" s="631"/>
      <c r="CV10" s="631"/>
      <c r="CW10" s="631"/>
      <c r="CX10" s="631"/>
      <c r="CY10" s="631"/>
      <c r="CZ10" s="631"/>
      <c r="DA10" s="631"/>
      <c r="DB10" s="631"/>
      <c r="DC10" s="631"/>
      <c r="DD10" s="631"/>
      <c r="DE10" s="631"/>
      <c r="DF10" s="631"/>
      <c r="DG10" s="242" t="s">
        <v>2838</v>
      </c>
      <c r="DH10" s="631"/>
      <c r="DI10" s="630" t="s">
        <v>2839</v>
      </c>
      <c r="DJ10" s="630" t="s">
        <v>2840</v>
      </c>
      <c r="DK10" s="132" t="s">
        <v>2841</v>
      </c>
      <c r="DL10" s="630" t="s">
        <v>2842</v>
      </c>
      <c r="DM10" s="117">
        <v>150000000</v>
      </c>
      <c r="DN10" s="117">
        <v>150000000</v>
      </c>
    </row>
    <row r="11" spans="1:121" s="674" customFormat="1" ht="101.25">
      <c r="A11" s="637">
        <v>266</v>
      </c>
      <c r="B11" s="151" t="s">
        <v>1694</v>
      </c>
      <c r="C11" s="630" t="s">
        <v>468</v>
      </c>
      <c r="D11" s="626">
        <v>4</v>
      </c>
      <c r="E11" s="34">
        <v>0.7</v>
      </c>
      <c r="F11" s="630" t="s">
        <v>469</v>
      </c>
      <c r="G11" s="627">
        <v>9.1</v>
      </c>
      <c r="H11" s="152">
        <v>0.13</v>
      </c>
      <c r="I11" s="681"/>
      <c r="J11" s="703"/>
      <c r="K11" s="29">
        <v>0.2</v>
      </c>
      <c r="L11" s="630" t="s">
        <v>1697</v>
      </c>
      <c r="M11" s="630" t="s">
        <v>1697</v>
      </c>
      <c r="N11" s="630" t="s">
        <v>1698</v>
      </c>
      <c r="O11" s="630" t="s">
        <v>1699</v>
      </c>
      <c r="P11" s="851"/>
      <c r="Q11" s="632"/>
      <c r="R11" s="29">
        <v>0.05</v>
      </c>
      <c r="S11" s="29"/>
      <c r="T11" s="29"/>
      <c r="U11" s="630" t="s">
        <v>1707</v>
      </c>
      <c r="V11" s="235" t="s">
        <v>1707</v>
      </c>
      <c r="W11" s="630" t="s">
        <v>553</v>
      </c>
      <c r="X11" s="630" t="s">
        <v>71</v>
      </c>
      <c r="Y11" s="156">
        <v>100</v>
      </c>
      <c r="Z11" s="630" t="s">
        <v>1708</v>
      </c>
      <c r="AA11" s="29">
        <v>0.1</v>
      </c>
      <c r="AB11" s="30">
        <v>0.02</v>
      </c>
      <c r="AC11" s="236">
        <v>0</v>
      </c>
      <c r="AD11" s="631"/>
      <c r="AE11" s="30">
        <v>0.02</v>
      </c>
      <c r="AF11" s="630">
        <v>1500</v>
      </c>
      <c r="AG11" s="630"/>
      <c r="AH11" s="30">
        <v>0.02</v>
      </c>
      <c r="AI11" s="630">
        <v>1500</v>
      </c>
      <c r="AJ11" s="630"/>
      <c r="AK11" s="30">
        <v>0.02</v>
      </c>
      <c r="AL11" s="630">
        <v>1500</v>
      </c>
      <c r="AM11" s="630"/>
      <c r="AN11" s="35">
        <v>0</v>
      </c>
      <c r="AO11" s="35">
        <v>0</v>
      </c>
      <c r="AP11" s="35"/>
      <c r="AQ11" s="35">
        <v>0</v>
      </c>
      <c r="AR11" s="35"/>
      <c r="AS11" s="35">
        <v>0</v>
      </c>
      <c r="AT11" s="35"/>
      <c r="AU11" s="35">
        <v>0</v>
      </c>
      <c r="AV11" s="630"/>
      <c r="AW11" s="630" t="s">
        <v>1702</v>
      </c>
      <c r="AX11" s="237"/>
      <c r="AY11" s="241"/>
      <c r="AZ11" s="239"/>
      <c r="BA11" s="239"/>
      <c r="BB11" s="239"/>
      <c r="BC11" s="239"/>
      <c r="BD11" s="239"/>
      <c r="BE11" s="239"/>
      <c r="BF11" s="239"/>
      <c r="BG11" s="239"/>
      <c r="BH11" s="239"/>
      <c r="BI11" s="239"/>
      <c r="BJ11" s="239"/>
      <c r="BK11" s="239"/>
      <c r="BL11" s="239"/>
      <c r="BM11" s="239"/>
      <c r="BN11" s="239"/>
      <c r="BO11" s="239"/>
      <c r="BP11" s="239"/>
      <c r="BQ11" s="239"/>
      <c r="BR11" s="239"/>
      <c r="BS11" s="239"/>
      <c r="BT11" s="239"/>
      <c r="BU11" s="239"/>
      <c r="BV11" s="239"/>
      <c r="BW11" s="239"/>
      <c r="BX11" s="239"/>
      <c r="BY11" s="239"/>
      <c r="BZ11" s="239"/>
      <c r="CA11" s="631"/>
      <c r="CB11" s="631"/>
      <c r="CC11" s="631"/>
      <c r="CD11" s="631"/>
      <c r="CE11" s="631"/>
      <c r="CF11" s="631"/>
      <c r="CG11" s="631"/>
      <c r="CH11" s="631"/>
      <c r="CI11" s="631"/>
      <c r="CJ11" s="631"/>
      <c r="CK11" s="631"/>
      <c r="CL11" s="631"/>
      <c r="CM11" s="631"/>
      <c r="CN11" s="631"/>
      <c r="CO11" s="631"/>
      <c r="CP11" s="631"/>
      <c r="CQ11" s="631"/>
      <c r="CR11" s="631"/>
      <c r="CS11" s="631"/>
      <c r="CT11" s="631"/>
      <c r="CU11" s="631"/>
      <c r="CV11" s="631"/>
      <c r="CW11" s="631"/>
      <c r="CX11" s="631"/>
      <c r="CY11" s="631"/>
      <c r="CZ11" s="631"/>
      <c r="DA11" s="631"/>
      <c r="DB11" s="631"/>
      <c r="DC11" s="631"/>
      <c r="DD11" s="631"/>
      <c r="DE11" s="631"/>
      <c r="DF11" s="631"/>
      <c r="DG11" s="630">
        <v>0</v>
      </c>
      <c r="DH11" s="630">
        <v>0</v>
      </c>
      <c r="DI11" s="630">
        <v>0</v>
      </c>
      <c r="DJ11" s="630">
        <v>0</v>
      </c>
      <c r="DK11" s="630">
        <v>0</v>
      </c>
      <c r="DL11" s="630">
        <v>0</v>
      </c>
      <c r="DM11" s="630">
        <v>0</v>
      </c>
      <c r="DN11" s="630">
        <v>0</v>
      </c>
    </row>
    <row r="12" spans="1:121" s="674" customFormat="1" ht="101.25">
      <c r="A12" s="637">
        <v>267</v>
      </c>
      <c r="B12" s="151" t="s">
        <v>1694</v>
      </c>
      <c r="C12" s="630" t="s">
        <v>468</v>
      </c>
      <c r="D12" s="626">
        <v>4</v>
      </c>
      <c r="E12" s="34">
        <v>0.7</v>
      </c>
      <c r="F12" s="630" t="s">
        <v>469</v>
      </c>
      <c r="G12" s="627">
        <v>9.1</v>
      </c>
      <c r="H12" s="152">
        <v>0.13</v>
      </c>
      <c r="I12" s="681"/>
      <c r="J12" s="703"/>
      <c r="K12" s="29">
        <v>0.2</v>
      </c>
      <c r="L12" s="630" t="s">
        <v>1697</v>
      </c>
      <c r="M12" s="630" t="s">
        <v>1697</v>
      </c>
      <c r="N12" s="630" t="s">
        <v>1698</v>
      </c>
      <c r="O12" s="630" t="s">
        <v>1699</v>
      </c>
      <c r="P12" s="851"/>
      <c r="Q12" s="632"/>
      <c r="R12" s="29">
        <v>0.05</v>
      </c>
      <c r="S12" s="29"/>
      <c r="T12" s="29"/>
      <c r="U12" s="630" t="s">
        <v>1709</v>
      </c>
      <c r="V12" s="235" t="s">
        <v>1709</v>
      </c>
      <c r="W12" s="630" t="s">
        <v>70</v>
      </c>
      <c r="X12" s="630" t="s">
        <v>71</v>
      </c>
      <c r="Y12" s="156">
        <v>200</v>
      </c>
      <c r="Z12" s="630" t="s">
        <v>1710</v>
      </c>
      <c r="AA12" s="29">
        <v>0.1</v>
      </c>
      <c r="AB12" s="30">
        <v>0.02</v>
      </c>
      <c r="AC12" s="236">
        <v>0</v>
      </c>
      <c r="AD12" s="631"/>
      <c r="AE12" s="30">
        <v>0.02</v>
      </c>
      <c r="AF12" s="630">
        <v>224</v>
      </c>
      <c r="AG12" s="630"/>
      <c r="AH12" s="30">
        <v>0.02</v>
      </c>
      <c r="AI12" s="630">
        <v>224</v>
      </c>
      <c r="AJ12" s="630"/>
      <c r="AK12" s="30">
        <v>0.02</v>
      </c>
      <c r="AL12" s="630">
        <v>224</v>
      </c>
      <c r="AM12" s="630"/>
      <c r="AN12" s="35">
        <v>0</v>
      </c>
      <c r="AO12" s="35">
        <v>0</v>
      </c>
      <c r="AP12" s="35"/>
      <c r="AQ12" s="35">
        <v>0</v>
      </c>
      <c r="AR12" s="35"/>
      <c r="AS12" s="35">
        <v>0</v>
      </c>
      <c r="AT12" s="35"/>
      <c r="AU12" s="35">
        <v>0</v>
      </c>
      <c r="AV12" s="630"/>
      <c r="AW12" s="630" t="s">
        <v>1702</v>
      </c>
      <c r="AX12" s="237"/>
      <c r="AY12" s="241"/>
      <c r="AZ12" s="239"/>
      <c r="BA12" s="239"/>
      <c r="BB12" s="239"/>
      <c r="BC12" s="239"/>
      <c r="BD12" s="239"/>
      <c r="BE12" s="239"/>
      <c r="BF12" s="239"/>
      <c r="BG12" s="239"/>
      <c r="BH12" s="239"/>
      <c r="BI12" s="239"/>
      <c r="BJ12" s="239"/>
      <c r="BK12" s="239"/>
      <c r="BL12" s="239"/>
      <c r="BM12" s="239"/>
      <c r="BN12" s="239"/>
      <c r="BO12" s="239"/>
      <c r="BP12" s="239"/>
      <c r="BQ12" s="239"/>
      <c r="BR12" s="239"/>
      <c r="BS12" s="239"/>
      <c r="BT12" s="239"/>
      <c r="BU12" s="239"/>
      <c r="BV12" s="239"/>
      <c r="BW12" s="239"/>
      <c r="BX12" s="239"/>
      <c r="BY12" s="239"/>
      <c r="BZ12" s="239"/>
      <c r="CA12" s="631"/>
      <c r="CB12" s="631"/>
      <c r="CC12" s="631"/>
      <c r="CD12" s="631"/>
      <c r="CE12" s="631"/>
      <c r="CF12" s="631"/>
      <c r="CG12" s="631"/>
      <c r="CH12" s="631"/>
      <c r="CI12" s="631"/>
      <c r="CJ12" s="631"/>
      <c r="CK12" s="631"/>
      <c r="CL12" s="631"/>
      <c r="CM12" s="631"/>
      <c r="CN12" s="631"/>
      <c r="CO12" s="631"/>
      <c r="CP12" s="631"/>
      <c r="CQ12" s="631"/>
      <c r="CR12" s="631"/>
      <c r="CS12" s="631"/>
      <c r="CT12" s="631"/>
      <c r="CU12" s="631"/>
      <c r="CV12" s="631"/>
      <c r="CW12" s="631"/>
      <c r="CX12" s="631"/>
      <c r="CY12" s="631"/>
      <c r="CZ12" s="631"/>
      <c r="DA12" s="631"/>
      <c r="DB12" s="631"/>
      <c r="DC12" s="631"/>
      <c r="DD12" s="631"/>
      <c r="DE12" s="631"/>
      <c r="DF12" s="631"/>
      <c r="DG12" s="630">
        <v>0</v>
      </c>
      <c r="DH12" s="630">
        <v>0</v>
      </c>
      <c r="DI12" s="630">
        <v>0</v>
      </c>
      <c r="DJ12" s="630">
        <v>0</v>
      </c>
      <c r="DK12" s="630">
        <v>0</v>
      </c>
      <c r="DL12" s="630">
        <v>0</v>
      </c>
      <c r="DM12" s="630">
        <v>0</v>
      </c>
      <c r="DN12" s="630">
        <v>0</v>
      </c>
    </row>
    <row r="13" spans="1:121" s="674" customFormat="1" ht="168.75" customHeight="1">
      <c r="A13" s="637">
        <v>268</v>
      </c>
      <c r="B13" s="151" t="s">
        <v>1694</v>
      </c>
      <c r="C13" s="630" t="s">
        <v>468</v>
      </c>
      <c r="D13" s="626">
        <v>4</v>
      </c>
      <c r="E13" s="34">
        <v>0.7</v>
      </c>
      <c r="F13" s="630" t="s">
        <v>469</v>
      </c>
      <c r="G13" s="627">
        <v>9.1</v>
      </c>
      <c r="H13" s="152">
        <v>0.13</v>
      </c>
      <c r="I13" s="681"/>
      <c r="J13" s="703"/>
      <c r="K13" s="29">
        <v>0.2</v>
      </c>
      <c r="L13" s="630" t="s">
        <v>1711</v>
      </c>
      <c r="M13" s="630" t="s">
        <v>1711</v>
      </c>
      <c r="N13" s="630" t="s">
        <v>1712</v>
      </c>
      <c r="O13" s="630" t="s">
        <v>1713</v>
      </c>
      <c r="P13" s="851" t="s">
        <v>1714</v>
      </c>
      <c r="Q13" s="632"/>
      <c r="R13" s="29">
        <v>0.4</v>
      </c>
      <c r="S13" s="29"/>
      <c r="T13" s="29"/>
      <c r="U13" s="630" t="s">
        <v>1715</v>
      </c>
      <c r="V13" s="235" t="s">
        <v>1715</v>
      </c>
      <c r="W13" s="630" t="s">
        <v>70</v>
      </c>
      <c r="X13" s="630" t="s">
        <v>71</v>
      </c>
      <c r="Y13" s="156">
        <v>0</v>
      </c>
      <c r="Z13" s="630" t="s">
        <v>1716</v>
      </c>
      <c r="AA13" s="29">
        <v>0.25</v>
      </c>
      <c r="AB13" s="30">
        <f t="shared" ref="AB13:AB21" si="1">+((((E13*H13)*K13)*R13)*AA13)*100</f>
        <v>0.18200000000000002</v>
      </c>
      <c r="AC13" s="236">
        <v>15</v>
      </c>
      <c r="AD13" s="631"/>
      <c r="AE13" s="30">
        <v>0.18200000000000002</v>
      </c>
      <c r="AF13" s="630">
        <v>30</v>
      </c>
      <c r="AG13" s="630"/>
      <c r="AH13" s="30">
        <v>0.18200000000000002</v>
      </c>
      <c r="AI13" s="630">
        <v>30</v>
      </c>
      <c r="AJ13" s="630"/>
      <c r="AK13" s="30">
        <v>0.18200000000000002</v>
      </c>
      <c r="AL13" s="630">
        <v>30</v>
      </c>
      <c r="AM13" s="630"/>
      <c r="AN13" s="35">
        <v>6000000</v>
      </c>
      <c r="AO13" s="35">
        <v>1000000</v>
      </c>
      <c r="AP13" s="35"/>
      <c r="AQ13" s="35">
        <v>2000000</v>
      </c>
      <c r="AR13" s="35"/>
      <c r="AS13" s="35">
        <v>2000000</v>
      </c>
      <c r="AT13" s="35"/>
      <c r="AU13" s="35">
        <v>2000000</v>
      </c>
      <c r="AV13" s="630"/>
      <c r="AW13" s="630" t="s">
        <v>1702</v>
      </c>
      <c r="AX13" s="237"/>
      <c r="AY13" s="243"/>
      <c r="AZ13" s="631"/>
      <c r="BA13" s="631"/>
      <c r="BB13" s="631"/>
      <c r="BC13" s="631"/>
      <c r="BD13" s="631"/>
      <c r="BE13" s="631"/>
      <c r="BF13" s="631"/>
      <c r="BG13" s="631"/>
      <c r="BH13" s="631"/>
      <c r="BI13" s="631">
        <v>1000</v>
      </c>
      <c r="BJ13" s="631"/>
      <c r="BK13" s="631"/>
      <c r="BL13" s="631">
        <v>1000</v>
      </c>
      <c r="BM13" s="631"/>
      <c r="BN13" s="631"/>
      <c r="BO13" s="631"/>
      <c r="BP13" s="631"/>
      <c r="BQ13" s="631"/>
      <c r="BR13" s="631"/>
      <c r="BS13" s="631"/>
      <c r="BT13" s="631"/>
      <c r="BU13" s="631"/>
      <c r="BV13" s="631"/>
      <c r="BW13" s="631"/>
      <c r="BX13" s="631">
        <v>2000</v>
      </c>
      <c r="BY13" s="631"/>
      <c r="BZ13" s="631"/>
      <c r="CA13" s="631"/>
      <c r="CB13" s="631"/>
      <c r="CC13" s="631">
        <v>2000</v>
      </c>
      <c r="CD13" s="631"/>
      <c r="CE13" s="631"/>
      <c r="CF13" s="631"/>
      <c r="CG13" s="631"/>
      <c r="CH13" s="631"/>
      <c r="CI13" s="631"/>
      <c r="CJ13" s="631"/>
      <c r="CK13" s="631"/>
      <c r="CL13" s="631"/>
      <c r="CM13" s="631">
        <v>2000</v>
      </c>
      <c r="CN13" s="631"/>
      <c r="CO13" s="631"/>
      <c r="CP13" s="631">
        <v>2000</v>
      </c>
      <c r="CQ13" s="631"/>
      <c r="CR13" s="631"/>
      <c r="CS13" s="631"/>
      <c r="CT13" s="631"/>
      <c r="CU13" s="631"/>
      <c r="CV13" s="631"/>
      <c r="CW13" s="631"/>
      <c r="CX13" s="631"/>
      <c r="CY13" s="631"/>
      <c r="CZ13" s="631"/>
      <c r="DA13" s="631"/>
      <c r="DB13" s="631"/>
      <c r="DC13" s="631">
        <v>2000</v>
      </c>
      <c r="DD13" s="631"/>
      <c r="DE13" s="631"/>
      <c r="DF13" s="631">
        <v>2000</v>
      </c>
      <c r="DG13" s="630" t="s">
        <v>2843</v>
      </c>
      <c r="DH13" s="631"/>
      <c r="DI13" s="630" t="s">
        <v>2839</v>
      </c>
      <c r="DJ13" s="630" t="s">
        <v>2844</v>
      </c>
      <c r="DK13" s="1108" t="s">
        <v>2841</v>
      </c>
      <c r="DL13" s="630" t="s">
        <v>2845</v>
      </c>
      <c r="DM13" s="117">
        <v>600000000</v>
      </c>
      <c r="DN13" s="117">
        <v>600000000</v>
      </c>
    </row>
    <row r="14" spans="1:121" s="674" customFormat="1" ht="134.25" customHeight="1">
      <c r="A14" s="637">
        <v>269</v>
      </c>
      <c r="B14" s="151" t="s">
        <v>1694</v>
      </c>
      <c r="C14" s="630" t="s">
        <v>468</v>
      </c>
      <c r="D14" s="626">
        <v>4</v>
      </c>
      <c r="E14" s="34">
        <v>0.7</v>
      </c>
      <c r="F14" s="630" t="s">
        <v>469</v>
      </c>
      <c r="G14" s="627">
        <v>9.1</v>
      </c>
      <c r="H14" s="152">
        <v>0.13</v>
      </c>
      <c r="I14" s="681"/>
      <c r="J14" s="703"/>
      <c r="K14" s="29">
        <v>0.2</v>
      </c>
      <c r="L14" s="630" t="s">
        <v>1711</v>
      </c>
      <c r="M14" s="630" t="s">
        <v>1711</v>
      </c>
      <c r="N14" s="630" t="s">
        <v>1712</v>
      </c>
      <c r="O14" s="630" t="s">
        <v>1713</v>
      </c>
      <c r="P14" s="851"/>
      <c r="Q14" s="632"/>
      <c r="R14" s="29">
        <v>0.4</v>
      </c>
      <c r="S14" s="29"/>
      <c r="T14" s="29"/>
      <c r="U14" s="630" t="s">
        <v>1717</v>
      </c>
      <c r="V14" s="235" t="s">
        <v>1717</v>
      </c>
      <c r="W14" s="630" t="s">
        <v>70</v>
      </c>
      <c r="X14" s="630" t="s">
        <v>71</v>
      </c>
      <c r="Y14" s="156" t="s">
        <v>1718</v>
      </c>
      <c r="Z14" s="630" t="s">
        <v>1719</v>
      </c>
      <c r="AA14" s="29">
        <v>0.25</v>
      </c>
      <c r="AB14" s="30">
        <f t="shared" si="1"/>
        <v>0.18200000000000002</v>
      </c>
      <c r="AC14" s="236">
        <v>200</v>
      </c>
      <c r="AD14" s="244"/>
      <c r="AE14" s="30">
        <v>0.18200000000000002</v>
      </c>
      <c r="AF14" s="630">
        <v>50</v>
      </c>
      <c r="AG14" s="630"/>
      <c r="AH14" s="30">
        <v>0.18200000000000002</v>
      </c>
      <c r="AI14" s="630">
        <v>50</v>
      </c>
      <c r="AJ14" s="630"/>
      <c r="AK14" s="30">
        <v>0.18200000000000002</v>
      </c>
      <c r="AL14" s="630">
        <v>0</v>
      </c>
      <c r="AM14" s="630"/>
      <c r="AN14" s="35">
        <v>6000000</v>
      </c>
      <c r="AO14" s="35">
        <v>1000000</v>
      </c>
      <c r="AP14" s="35"/>
      <c r="AQ14" s="35">
        <v>2000000</v>
      </c>
      <c r="AR14" s="35"/>
      <c r="AS14" s="35">
        <v>2000000</v>
      </c>
      <c r="AT14" s="35"/>
      <c r="AU14" s="35">
        <v>2000000</v>
      </c>
      <c r="AV14" s="630"/>
      <c r="AW14" s="630" t="s">
        <v>1702</v>
      </c>
      <c r="AX14" s="237"/>
      <c r="AY14" s="243"/>
      <c r="AZ14" s="631"/>
      <c r="BA14" s="631"/>
      <c r="BB14" s="631"/>
      <c r="BC14" s="631"/>
      <c r="BD14" s="631"/>
      <c r="BE14" s="631"/>
      <c r="BF14" s="631"/>
      <c r="BG14" s="631"/>
      <c r="BH14" s="631"/>
      <c r="BI14" s="631">
        <v>1000</v>
      </c>
      <c r="BJ14" s="631"/>
      <c r="BK14" s="631"/>
      <c r="BL14" s="631">
        <v>1000</v>
      </c>
      <c r="BM14" s="631"/>
      <c r="BN14" s="631"/>
      <c r="BO14" s="631"/>
      <c r="BP14" s="631"/>
      <c r="BQ14" s="631"/>
      <c r="BR14" s="631"/>
      <c r="BS14" s="631"/>
      <c r="BT14" s="631"/>
      <c r="BU14" s="631"/>
      <c r="BV14" s="631"/>
      <c r="BW14" s="631"/>
      <c r="BX14" s="631">
        <v>2000</v>
      </c>
      <c r="BY14" s="631"/>
      <c r="BZ14" s="631"/>
      <c r="CA14" s="631"/>
      <c r="CB14" s="631"/>
      <c r="CC14" s="631">
        <v>2000</v>
      </c>
      <c r="CD14" s="631"/>
      <c r="CE14" s="631"/>
      <c r="CF14" s="631"/>
      <c r="CG14" s="631"/>
      <c r="CH14" s="631"/>
      <c r="CI14" s="631"/>
      <c r="CJ14" s="631"/>
      <c r="CK14" s="631"/>
      <c r="CL14" s="631"/>
      <c r="CM14" s="631">
        <v>2000</v>
      </c>
      <c r="CN14" s="631"/>
      <c r="CO14" s="631"/>
      <c r="CP14" s="631">
        <v>2000</v>
      </c>
      <c r="CQ14" s="631"/>
      <c r="CR14" s="631"/>
      <c r="CS14" s="631"/>
      <c r="CT14" s="631"/>
      <c r="CU14" s="631"/>
      <c r="CV14" s="631"/>
      <c r="CW14" s="631"/>
      <c r="CX14" s="631"/>
      <c r="CY14" s="631"/>
      <c r="CZ14" s="631"/>
      <c r="DA14" s="631"/>
      <c r="DB14" s="631"/>
      <c r="DC14" s="631">
        <v>2000</v>
      </c>
      <c r="DD14" s="631"/>
      <c r="DE14" s="631"/>
      <c r="DF14" s="631">
        <v>2000</v>
      </c>
      <c r="DG14" s="630" t="s">
        <v>2846</v>
      </c>
      <c r="DH14" s="631"/>
      <c r="DI14" s="1109" t="s">
        <v>2839</v>
      </c>
      <c r="DJ14" s="630" t="s">
        <v>2847</v>
      </c>
      <c r="DK14" s="132" t="s">
        <v>2841</v>
      </c>
      <c r="DL14" s="630" t="s">
        <v>2848</v>
      </c>
      <c r="DM14" s="117" t="s">
        <v>2849</v>
      </c>
      <c r="DN14" s="117">
        <v>293402000</v>
      </c>
    </row>
    <row r="15" spans="1:121" s="674" customFormat="1" ht="134.25" customHeight="1">
      <c r="A15" s="637">
        <v>270</v>
      </c>
      <c r="B15" s="151" t="s">
        <v>1694</v>
      </c>
      <c r="C15" s="630" t="s">
        <v>468</v>
      </c>
      <c r="D15" s="626">
        <v>4</v>
      </c>
      <c r="E15" s="34">
        <v>0.7</v>
      </c>
      <c r="F15" s="630" t="s">
        <v>469</v>
      </c>
      <c r="G15" s="627">
        <v>9.1</v>
      </c>
      <c r="H15" s="152">
        <v>0.13</v>
      </c>
      <c r="I15" s="681"/>
      <c r="J15" s="703"/>
      <c r="K15" s="29">
        <v>0.2</v>
      </c>
      <c r="L15" s="630" t="s">
        <v>1711</v>
      </c>
      <c r="M15" s="630" t="s">
        <v>1711</v>
      </c>
      <c r="N15" s="630" t="s">
        <v>1712</v>
      </c>
      <c r="O15" s="630" t="s">
        <v>1713</v>
      </c>
      <c r="P15" s="851"/>
      <c r="Q15" s="632"/>
      <c r="R15" s="29">
        <v>0.4</v>
      </c>
      <c r="S15" s="29"/>
      <c r="T15" s="29"/>
      <c r="U15" s="630" t="s">
        <v>1720</v>
      </c>
      <c r="V15" s="235" t="s">
        <v>1720</v>
      </c>
      <c r="W15" s="630" t="s">
        <v>70</v>
      </c>
      <c r="X15" s="630" t="s">
        <v>71</v>
      </c>
      <c r="Y15" s="156" t="s">
        <v>1721</v>
      </c>
      <c r="Z15" s="630" t="s">
        <v>1722</v>
      </c>
      <c r="AA15" s="29">
        <v>0.25</v>
      </c>
      <c r="AB15" s="30">
        <f t="shared" si="1"/>
        <v>0.18200000000000002</v>
      </c>
      <c r="AC15" s="236">
        <v>400</v>
      </c>
      <c r="AD15" s="631"/>
      <c r="AE15" s="30">
        <v>0.18200000000000002</v>
      </c>
      <c r="AF15" s="630">
        <v>900</v>
      </c>
      <c r="AG15" s="630"/>
      <c r="AH15" s="30">
        <v>0.18200000000000002</v>
      </c>
      <c r="AI15" s="630">
        <v>900</v>
      </c>
      <c r="AJ15" s="630"/>
      <c r="AK15" s="30">
        <v>0.18200000000000002</v>
      </c>
      <c r="AL15" s="630">
        <v>0</v>
      </c>
      <c r="AM15" s="630"/>
      <c r="AN15" s="35">
        <v>6000000</v>
      </c>
      <c r="AO15" s="35">
        <v>1000000</v>
      </c>
      <c r="AP15" s="35"/>
      <c r="AQ15" s="35">
        <v>1000000</v>
      </c>
      <c r="AR15" s="35"/>
      <c r="AS15" s="35">
        <v>1000000</v>
      </c>
      <c r="AT15" s="35"/>
      <c r="AU15" s="35">
        <v>1000000</v>
      </c>
      <c r="AV15" s="630"/>
      <c r="AW15" s="630" t="s">
        <v>1702</v>
      </c>
      <c r="AX15" s="237"/>
      <c r="AY15" s="243"/>
      <c r="AZ15" s="631"/>
      <c r="BA15" s="631"/>
      <c r="BB15" s="631"/>
      <c r="BC15" s="631"/>
      <c r="BD15" s="631"/>
      <c r="BE15" s="631"/>
      <c r="BF15" s="631"/>
      <c r="BG15" s="631"/>
      <c r="BH15" s="631"/>
      <c r="BI15" s="631">
        <v>1000</v>
      </c>
      <c r="BJ15" s="631"/>
      <c r="BK15" s="631"/>
      <c r="BL15" s="631">
        <v>1000</v>
      </c>
      <c r="BM15" s="631"/>
      <c r="BN15" s="631"/>
      <c r="BO15" s="631"/>
      <c r="BP15" s="631"/>
      <c r="BQ15" s="631"/>
      <c r="BR15" s="631"/>
      <c r="BS15" s="631"/>
      <c r="BT15" s="631"/>
      <c r="BU15" s="631"/>
      <c r="BV15" s="631"/>
      <c r="BW15" s="631"/>
      <c r="BX15" s="631">
        <v>1000</v>
      </c>
      <c r="BY15" s="631"/>
      <c r="BZ15" s="631"/>
      <c r="CA15" s="631"/>
      <c r="CB15" s="631"/>
      <c r="CC15" s="631">
        <v>1000</v>
      </c>
      <c r="CD15" s="631"/>
      <c r="CE15" s="631"/>
      <c r="CF15" s="631"/>
      <c r="CG15" s="631"/>
      <c r="CH15" s="631"/>
      <c r="CI15" s="631"/>
      <c r="CJ15" s="631"/>
      <c r="CK15" s="631"/>
      <c r="CL15" s="631"/>
      <c r="CM15" s="631">
        <v>1000</v>
      </c>
      <c r="CN15" s="631"/>
      <c r="CO15" s="631"/>
      <c r="CP15" s="631">
        <v>1000</v>
      </c>
      <c r="CQ15" s="631"/>
      <c r="CR15" s="631"/>
      <c r="CS15" s="631"/>
      <c r="CT15" s="631"/>
      <c r="CU15" s="631"/>
      <c r="CV15" s="631"/>
      <c r="CW15" s="631"/>
      <c r="CX15" s="631"/>
      <c r="CY15" s="631"/>
      <c r="CZ15" s="631"/>
      <c r="DA15" s="631"/>
      <c r="DB15" s="631"/>
      <c r="DC15" s="631">
        <v>1000</v>
      </c>
      <c r="DD15" s="631"/>
      <c r="DE15" s="631"/>
      <c r="DF15" s="631">
        <v>1000</v>
      </c>
      <c r="DG15" s="630" t="s">
        <v>2850</v>
      </c>
      <c r="DH15" s="631"/>
      <c r="DI15" s="630" t="s">
        <v>2839</v>
      </c>
      <c r="DJ15" s="630" t="s">
        <v>2851</v>
      </c>
      <c r="DK15" s="132" t="s">
        <v>2841</v>
      </c>
      <c r="DL15" s="630" t="s">
        <v>2848</v>
      </c>
      <c r="DM15" s="117">
        <v>200000000</v>
      </c>
      <c r="DN15" s="117">
        <v>200000000</v>
      </c>
    </row>
    <row r="16" spans="1:121" s="674" customFormat="1" ht="292.5">
      <c r="A16" s="637">
        <v>271</v>
      </c>
      <c r="B16" s="151" t="s">
        <v>1694</v>
      </c>
      <c r="C16" s="630" t="s">
        <v>468</v>
      </c>
      <c r="D16" s="626">
        <v>4</v>
      </c>
      <c r="E16" s="34">
        <v>0.7</v>
      </c>
      <c r="F16" s="630" t="s">
        <v>469</v>
      </c>
      <c r="G16" s="627">
        <v>9.1</v>
      </c>
      <c r="H16" s="152">
        <v>0.13</v>
      </c>
      <c r="I16" s="681"/>
      <c r="J16" s="703"/>
      <c r="K16" s="29">
        <v>0.2</v>
      </c>
      <c r="L16" s="630" t="s">
        <v>1711</v>
      </c>
      <c r="M16" s="630" t="s">
        <v>1711</v>
      </c>
      <c r="N16" s="630" t="s">
        <v>1712</v>
      </c>
      <c r="O16" s="630" t="s">
        <v>1713</v>
      </c>
      <c r="P16" s="851"/>
      <c r="Q16" s="632"/>
      <c r="R16" s="29">
        <v>0.4</v>
      </c>
      <c r="S16" s="29"/>
      <c r="T16" s="29"/>
      <c r="U16" s="630" t="s">
        <v>1723</v>
      </c>
      <c r="V16" s="235" t="s">
        <v>1723</v>
      </c>
      <c r="W16" s="630" t="s">
        <v>70</v>
      </c>
      <c r="X16" s="630" t="s">
        <v>71</v>
      </c>
      <c r="Y16" s="156">
        <v>0</v>
      </c>
      <c r="Z16" s="630" t="s">
        <v>1724</v>
      </c>
      <c r="AA16" s="29">
        <v>0.25</v>
      </c>
      <c r="AB16" s="30">
        <f t="shared" si="1"/>
        <v>0.18200000000000002</v>
      </c>
      <c r="AC16" s="236">
        <v>5</v>
      </c>
      <c r="AD16" s="631"/>
      <c r="AE16" s="30">
        <v>0.18200000000000002</v>
      </c>
      <c r="AF16" s="630">
        <v>3</v>
      </c>
      <c r="AG16" s="630"/>
      <c r="AH16" s="30">
        <v>0.18200000000000002</v>
      </c>
      <c r="AI16" s="630">
        <v>3</v>
      </c>
      <c r="AJ16" s="630"/>
      <c r="AK16" s="30">
        <v>0.18200000000000002</v>
      </c>
      <c r="AL16" s="630">
        <v>0</v>
      </c>
      <c r="AM16" s="630"/>
      <c r="AN16" s="35">
        <v>1550000</v>
      </c>
      <c r="AO16" s="35">
        <v>1100000</v>
      </c>
      <c r="AP16" s="35"/>
      <c r="AQ16" s="35">
        <v>300000</v>
      </c>
      <c r="AR16" s="35"/>
      <c r="AS16" s="35">
        <v>100000</v>
      </c>
      <c r="AT16" s="35"/>
      <c r="AU16" s="35">
        <v>50000</v>
      </c>
      <c r="AV16" s="630"/>
      <c r="AW16" s="630" t="s">
        <v>1702</v>
      </c>
      <c r="AX16" s="237"/>
      <c r="AY16" s="243"/>
      <c r="AZ16" s="631"/>
      <c r="BA16" s="631"/>
      <c r="BB16" s="631"/>
      <c r="BC16" s="631"/>
      <c r="BD16" s="631"/>
      <c r="BE16" s="631"/>
      <c r="BF16" s="631"/>
      <c r="BG16" s="631"/>
      <c r="BH16" s="631"/>
      <c r="BI16" s="631">
        <v>1000</v>
      </c>
      <c r="BJ16" s="631"/>
      <c r="BK16" s="631"/>
      <c r="BL16" s="631">
        <v>1000</v>
      </c>
      <c r="BM16" s="631"/>
      <c r="BN16" s="631"/>
      <c r="BO16" s="631"/>
      <c r="BP16" s="631"/>
      <c r="BQ16" s="631"/>
      <c r="BR16" s="631"/>
      <c r="BS16" s="631"/>
      <c r="BT16" s="631"/>
      <c r="BU16" s="631"/>
      <c r="BV16" s="631"/>
      <c r="BW16" s="631"/>
      <c r="BX16" s="631">
        <v>2000</v>
      </c>
      <c r="BY16" s="631"/>
      <c r="BZ16" s="631"/>
      <c r="CA16" s="631"/>
      <c r="CB16" s="631"/>
      <c r="CC16" s="631">
        <v>2000</v>
      </c>
      <c r="CD16" s="631"/>
      <c r="CE16" s="631"/>
      <c r="CF16" s="631"/>
      <c r="CG16" s="631"/>
      <c r="CH16" s="631"/>
      <c r="CI16" s="631"/>
      <c r="CJ16" s="631"/>
      <c r="CK16" s="631"/>
      <c r="CL16" s="631"/>
      <c r="CM16" s="631">
        <v>2000</v>
      </c>
      <c r="CN16" s="631"/>
      <c r="CO16" s="631"/>
      <c r="CP16" s="631">
        <v>2000</v>
      </c>
      <c r="CQ16" s="631"/>
      <c r="CR16" s="631"/>
      <c r="CS16" s="631"/>
      <c r="CT16" s="631"/>
      <c r="CU16" s="631"/>
      <c r="CV16" s="631"/>
      <c r="CW16" s="631"/>
      <c r="CX16" s="631"/>
      <c r="CY16" s="631"/>
      <c r="CZ16" s="631"/>
      <c r="DA16" s="631"/>
      <c r="DB16" s="631"/>
      <c r="DC16" s="631">
        <v>2000</v>
      </c>
      <c r="DD16" s="631"/>
      <c r="DE16" s="631"/>
      <c r="DF16" s="631">
        <v>2000</v>
      </c>
      <c r="DG16" s="630" t="s">
        <v>2846</v>
      </c>
      <c r="DH16" s="631"/>
      <c r="DI16" s="245" t="s">
        <v>2839</v>
      </c>
      <c r="DJ16" s="630" t="s">
        <v>2847</v>
      </c>
      <c r="DK16" s="132" t="s">
        <v>2841</v>
      </c>
      <c r="DL16" s="630" t="s">
        <v>2848</v>
      </c>
      <c r="DM16" s="117">
        <v>250000000</v>
      </c>
      <c r="DN16" s="117">
        <v>250000000</v>
      </c>
    </row>
    <row r="17" spans="1:118" s="674" customFormat="1" ht="281.25">
      <c r="A17" s="637">
        <v>272</v>
      </c>
      <c r="B17" s="151" t="s">
        <v>1694</v>
      </c>
      <c r="C17" s="630" t="s">
        <v>468</v>
      </c>
      <c r="D17" s="626">
        <v>4</v>
      </c>
      <c r="E17" s="34">
        <v>0.7</v>
      </c>
      <c r="F17" s="630" t="s">
        <v>469</v>
      </c>
      <c r="G17" s="627">
        <v>9.1</v>
      </c>
      <c r="H17" s="152">
        <v>0.13</v>
      </c>
      <c r="I17" s="681"/>
      <c r="J17" s="703"/>
      <c r="K17" s="29">
        <v>0.2</v>
      </c>
      <c r="L17" s="630" t="s">
        <v>1725</v>
      </c>
      <c r="M17" s="630" t="s">
        <v>1725</v>
      </c>
      <c r="N17" s="630" t="s">
        <v>1726</v>
      </c>
      <c r="O17" s="630" t="s">
        <v>1727</v>
      </c>
      <c r="P17" s="851" t="s">
        <v>1728</v>
      </c>
      <c r="Q17" s="632"/>
      <c r="R17" s="29">
        <v>0.2</v>
      </c>
      <c r="S17" s="29"/>
      <c r="T17" s="29"/>
      <c r="U17" s="630" t="s">
        <v>1729</v>
      </c>
      <c r="V17" s="235" t="s">
        <v>1729</v>
      </c>
      <c r="W17" s="630" t="s">
        <v>70</v>
      </c>
      <c r="X17" s="630" t="s">
        <v>71</v>
      </c>
      <c r="Y17" s="156">
        <v>0</v>
      </c>
      <c r="Z17" s="630" t="s">
        <v>1730</v>
      </c>
      <c r="AA17" s="29">
        <v>0.6</v>
      </c>
      <c r="AB17" s="30">
        <f t="shared" si="1"/>
        <v>0.21840000000000001</v>
      </c>
      <c r="AC17" s="236">
        <v>0</v>
      </c>
      <c r="AD17" s="631"/>
      <c r="AE17" s="30">
        <v>0.21840000000000001</v>
      </c>
      <c r="AF17" s="630">
        <v>3</v>
      </c>
      <c r="AG17" s="630"/>
      <c r="AH17" s="30">
        <v>0.21840000000000001</v>
      </c>
      <c r="AI17" s="630">
        <v>3</v>
      </c>
      <c r="AJ17" s="630"/>
      <c r="AK17" s="30">
        <v>0.21840000000000001</v>
      </c>
      <c r="AL17" s="630">
        <v>0</v>
      </c>
      <c r="AM17" s="630"/>
      <c r="AN17" s="35">
        <v>7000000</v>
      </c>
      <c r="AO17" s="35">
        <v>3000000</v>
      </c>
      <c r="AP17" s="35"/>
      <c r="AQ17" s="35">
        <v>2000000</v>
      </c>
      <c r="AR17" s="35"/>
      <c r="AS17" s="35">
        <v>1200000</v>
      </c>
      <c r="AT17" s="35"/>
      <c r="AU17" s="35">
        <v>800000</v>
      </c>
      <c r="AV17" s="630"/>
      <c r="AW17" s="630" t="s">
        <v>1702</v>
      </c>
      <c r="AX17" s="237"/>
      <c r="AY17" s="241" t="s">
        <v>1731</v>
      </c>
      <c r="AZ17" s="239"/>
      <c r="BA17" s="239"/>
      <c r="BB17" s="239"/>
      <c r="BC17" s="239"/>
      <c r="BD17" s="239"/>
      <c r="BE17" s="239"/>
      <c r="BF17" s="239"/>
      <c r="BG17" s="239"/>
      <c r="BH17" s="239"/>
      <c r="BI17" s="239"/>
      <c r="BJ17" s="239"/>
      <c r="BK17" s="239"/>
      <c r="BL17" s="239"/>
      <c r="BM17" s="239"/>
      <c r="BN17" s="239"/>
      <c r="BO17" s="239"/>
      <c r="BP17" s="239"/>
      <c r="BQ17" s="239"/>
      <c r="BR17" s="239"/>
      <c r="BS17" s="239"/>
      <c r="BT17" s="239"/>
      <c r="BU17" s="239"/>
      <c r="BV17" s="239"/>
      <c r="BW17" s="239"/>
      <c r="BX17" s="239"/>
      <c r="BY17" s="239"/>
      <c r="BZ17" s="239"/>
      <c r="CA17" s="239"/>
      <c r="CB17" s="239"/>
      <c r="CC17" s="239"/>
      <c r="CD17" s="239"/>
      <c r="CE17" s="239"/>
      <c r="CF17" s="239"/>
      <c r="CG17" s="239"/>
      <c r="CH17" s="239"/>
      <c r="CI17" s="239"/>
      <c r="CJ17" s="239"/>
      <c r="CK17" s="239"/>
      <c r="CL17" s="239"/>
      <c r="CM17" s="239"/>
      <c r="CN17" s="239"/>
      <c r="CO17" s="239"/>
      <c r="CP17" s="239"/>
      <c r="CQ17" s="239"/>
      <c r="CR17" s="239"/>
      <c r="CS17" s="239"/>
      <c r="CT17" s="239"/>
      <c r="CU17" s="239"/>
      <c r="CV17" s="239"/>
      <c r="CW17" s="239"/>
      <c r="CX17" s="239"/>
      <c r="CY17" s="239"/>
      <c r="CZ17" s="239"/>
      <c r="DA17" s="239"/>
      <c r="DB17" s="239"/>
      <c r="DC17" s="239"/>
      <c r="DD17" s="239"/>
      <c r="DE17" s="239"/>
      <c r="DF17" s="239"/>
      <c r="DG17" s="630" t="s">
        <v>2852</v>
      </c>
      <c r="DH17" s="631"/>
      <c r="DI17" s="630" t="s">
        <v>2853</v>
      </c>
      <c r="DJ17" s="630" t="s">
        <v>2840</v>
      </c>
      <c r="DK17" s="132" t="s">
        <v>2841</v>
      </c>
      <c r="DL17" s="630" t="s">
        <v>2854</v>
      </c>
      <c r="DM17" s="117">
        <v>3000000000</v>
      </c>
      <c r="DN17" s="117">
        <v>3000000000</v>
      </c>
    </row>
    <row r="18" spans="1:118" s="674" customFormat="1" ht="281.25">
      <c r="A18" s="637">
        <v>273</v>
      </c>
      <c r="B18" s="151" t="s">
        <v>1694</v>
      </c>
      <c r="C18" s="630" t="s">
        <v>468</v>
      </c>
      <c r="D18" s="626">
        <v>4</v>
      </c>
      <c r="E18" s="34">
        <v>0.7</v>
      </c>
      <c r="F18" s="630" t="s">
        <v>469</v>
      </c>
      <c r="G18" s="627">
        <v>9.1</v>
      </c>
      <c r="H18" s="152">
        <v>0.13</v>
      </c>
      <c r="I18" s="681"/>
      <c r="J18" s="703"/>
      <c r="K18" s="29">
        <v>0.2</v>
      </c>
      <c r="L18" s="630" t="s">
        <v>1725</v>
      </c>
      <c r="M18" s="630" t="s">
        <v>1725</v>
      </c>
      <c r="N18" s="630" t="s">
        <v>1726</v>
      </c>
      <c r="O18" s="630" t="s">
        <v>1727</v>
      </c>
      <c r="P18" s="851"/>
      <c r="Q18" s="632"/>
      <c r="R18" s="29">
        <v>0.2</v>
      </c>
      <c r="S18" s="29"/>
      <c r="T18" s="29"/>
      <c r="U18" s="630" t="s">
        <v>1732</v>
      </c>
      <c r="V18" s="235" t="s">
        <v>1732</v>
      </c>
      <c r="W18" s="630" t="s">
        <v>70</v>
      </c>
      <c r="X18" s="630" t="s">
        <v>71</v>
      </c>
      <c r="Y18" s="156">
        <v>0</v>
      </c>
      <c r="Z18" s="630" t="s">
        <v>1733</v>
      </c>
      <c r="AA18" s="29">
        <v>0.2</v>
      </c>
      <c r="AB18" s="30">
        <f t="shared" si="1"/>
        <v>7.2800000000000017E-2</v>
      </c>
      <c r="AC18" s="236">
        <v>0</v>
      </c>
      <c r="AD18" s="631"/>
      <c r="AE18" s="30">
        <v>7.2800000000000017E-2</v>
      </c>
      <c r="AF18" s="630">
        <v>30</v>
      </c>
      <c r="AG18" s="630"/>
      <c r="AH18" s="30">
        <v>7.2800000000000017E-2</v>
      </c>
      <c r="AI18" s="630">
        <v>30</v>
      </c>
      <c r="AJ18" s="630"/>
      <c r="AK18" s="30">
        <v>7.2800000000000017E-2</v>
      </c>
      <c r="AL18" s="630">
        <v>0</v>
      </c>
      <c r="AM18" s="630"/>
      <c r="AN18" s="35">
        <v>1000000</v>
      </c>
      <c r="AO18" s="35">
        <v>500000</v>
      </c>
      <c r="AP18" s="35"/>
      <c r="AQ18" s="35">
        <v>300000</v>
      </c>
      <c r="AR18" s="35"/>
      <c r="AS18" s="35">
        <v>100000</v>
      </c>
      <c r="AT18" s="35"/>
      <c r="AU18" s="35">
        <v>100000</v>
      </c>
      <c r="AV18" s="630"/>
      <c r="AW18" s="630" t="s">
        <v>1702</v>
      </c>
      <c r="AX18" s="237"/>
      <c r="AY18" s="241"/>
      <c r="AZ18" s="239"/>
      <c r="BA18" s="239"/>
      <c r="BB18" s="239"/>
      <c r="BC18" s="239"/>
      <c r="BD18" s="239"/>
      <c r="BE18" s="239"/>
      <c r="BF18" s="239"/>
      <c r="BG18" s="239"/>
      <c r="BH18" s="239"/>
      <c r="BI18" s="239"/>
      <c r="BJ18" s="239"/>
      <c r="BK18" s="239"/>
      <c r="BL18" s="239"/>
      <c r="BM18" s="239"/>
      <c r="BN18" s="239"/>
      <c r="BO18" s="239"/>
      <c r="BP18" s="239"/>
      <c r="BQ18" s="239"/>
      <c r="BR18" s="239"/>
      <c r="BS18" s="239"/>
      <c r="BT18" s="239"/>
      <c r="BU18" s="239"/>
      <c r="BV18" s="239"/>
      <c r="BW18" s="239"/>
      <c r="BX18" s="239"/>
      <c r="BY18" s="239"/>
      <c r="BZ18" s="239"/>
      <c r="CA18" s="239"/>
      <c r="CB18" s="239"/>
      <c r="CC18" s="239"/>
      <c r="CD18" s="239"/>
      <c r="CE18" s="239"/>
      <c r="CF18" s="239"/>
      <c r="CG18" s="239"/>
      <c r="CH18" s="239"/>
      <c r="CI18" s="239"/>
      <c r="CJ18" s="239"/>
      <c r="CK18" s="239"/>
      <c r="CL18" s="239"/>
      <c r="CM18" s="239"/>
      <c r="CN18" s="239"/>
      <c r="CO18" s="239"/>
      <c r="CP18" s="239"/>
      <c r="CQ18" s="239"/>
      <c r="CR18" s="239"/>
      <c r="CS18" s="239"/>
      <c r="CT18" s="239"/>
      <c r="CU18" s="239"/>
      <c r="CV18" s="239"/>
      <c r="CW18" s="239"/>
      <c r="CX18" s="239"/>
      <c r="CY18" s="239"/>
      <c r="CZ18" s="239"/>
      <c r="DA18" s="239"/>
      <c r="DB18" s="239"/>
      <c r="DC18" s="239"/>
      <c r="DD18" s="239"/>
      <c r="DE18" s="239"/>
      <c r="DF18" s="239"/>
      <c r="DG18" s="630" t="s">
        <v>2855</v>
      </c>
      <c r="DH18" s="631"/>
      <c r="DI18" s="630" t="s">
        <v>2839</v>
      </c>
      <c r="DJ18" s="630" t="s">
        <v>2840</v>
      </c>
      <c r="DK18" s="132" t="s">
        <v>2841</v>
      </c>
      <c r="DL18" s="630" t="s">
        <v>2854</v>
      </c>
      <c r="DM18" s="117">
        <v>50000000</v>
      </c>
      <c r="DN18" s="117">
        <v>50000000</v>
      </c>
    </row>
    <row r="19" spans="1:118" s="674" customFormat="1" ht="156" customHeight="1">
      <c r="A19" s="637">
        <v>274</v>
      </c>
      <c r="B19" s="151" t="s">
        <v>1694</v>
      </c>
      <c r="C19" s="630" t="s">
        <v>468</v>
      </c>
      <c r="D19" s="626">
        <v>4</v>
      </c>
      <c r="E19" s="34">
        <v>0.7</v>
      </c>
      <c r="F19" s="630" t="s">
        <v>469</v>
      </c>
      <c r="G19" s="627">
        <v>9.1</v>
      </c>
      <c r="H19" s="152">
        <v>0.13</v>
      </c>
      <c r="I19" s="681"/>
      <c r="J19" s="703"/>
      <c r="K19" s="29">
        <v>0.2</v>
      </c>
      <c r="L19" s="630" t="s">
        <v>1725</v>
      </c>
      <c r="M19" s="630" t="s">
        <v>1725</v>
      </c>
      <c r="N19" s="630" t="s">
        <v>1726</v>
      </c>
      <c r="O19" s="630" t="s">
        <v>1727</v>
      </c>
      <c r="P19" s="851"/>
      <c r="Q19" s="632"/>
      <c r="R19" s="29">
        <v>0.2</v>
      </c>
      <c r="S19" s="29"/>
      <c r="T19" s="29"/>
      <c r="U19" s="630" t="s">
        <v>1214</v>
      </c>
      <c r="V19" s="235" t="s">
        <v>1214</v>
      </c>
      <c r="W19" s="630" t="s">
        <v>70</v>
      </c>
      <c r="X19" s="630" t="s">
        <v>71</v>
      </c>
      <c r="Y19" s="156">
        <v>0</v>
      </c>
      <c r="Z19" s="630" t="s">
        <v>1734</v>
      </c>
      <c r="AA19" s="29">
        <v>0.2</v>
      </c>
      <c r="AB19" s="30">
        <f t="shared" si="1"/>
        <v>7.2800000000000017E-2</v>
      </c>
      <c r="AC19" s="236"/>
      <c r="AD19" s="631"/>
      <c r="AE19" s="30">
        <v>7.2800000000000017E-2</v>
      </c>
      <c r="AF19" s="630">
        <v>3</v>
      </c>
      <c r="AG19" s="630"/>
      <c r="AH19" s="30">
        <v>7.2800000000000017E-2</v>
      </c>
      <c r="AI19" s="630">
        <v>3</v>
      </c>
      <c r="AJ19" s="630"/>
      <c r="AK19" s="30">
        <v>7.2800000000000017E-2</v>
      </c>
      <c r="AL19" s="630">
        <v>0</v>
      </c>
      <c r="AM19" s="630"/>
      <c r="AN19" s="35">
        <v>900000</v>
      </c>
      <c r="AO19" s="35">
        <v>500000</v>
      </c>
      <c r="AP19" s="35"/>
      <c r="AQ19" s="35">
        <v>200000</v>
      </c>
      <c r="AR19" s="35"/>
      <c r="AS19" s="35">
        <v>100000</v>
      </c>
      <c r="AT19" s="35"/>
      <c r="AU19" s="35">
        <v>100000</v>
      </c>
      <c r="AV19" s="630"/>
      <c r="AW19" s="630" t="s">
        <v>1702</v>
      </c>
      <c r="AX19" s="237"/>
      <c r="AY19" s="241"/>
      <c r="AZ19" s="239"/>
      <c r="BA19" s="239"/>
      <c r="BB19" s="239"/>
      <c r="BC19" s="239"/>
      <c r="BD19" s="239"/>
      <c r="BE19" s="239"/>
      <c r="BF19" s="239"/>
      <c r="BG19" s="239"/>
      <c r="BH19" s="239"/>
      <c r="BI19" s="239"/>
      <c r="BJ19" s="239"/>
      <c r="BK19" s="239"/>
      <c r="BL19" s="239"/>
      <c r="BM19" s="239"/>
      <c r="BN19" s="239"/>
      <c r="BO19" s="239"/>
      <c r="BP19" s="239"/>
      <c r="BQ19" s="239"/>
      <c r="BR19" s="239"/>
      <c r="BS19" s="239"/>
      <c r="BT19" s="239"/>
      <c r="BU19" s="239"/>
      <c r="BV19" s="239"/>
      <c r="BW19" s="239"/>
      <c r="BX19" s="239"/>
      <c r="BY19" s="239"/>
      <c r="BZ19" s="239"/>
      <c r="CA19" s="239"/>
      <c r="CB19" s="239"/>
      <c r="CC19" s="239"/>
      <c r="CD19" s="239"/>
      <c r="CE19" s="239"/>
      <c r="CF19" s="239"/>
      <c r="CG19" s="239"/>
      <c r="CH19" s="239"/>
      <c r="CI19" s="239"/>
      <c r="CJ19" s="239"/>
      <c r="CK19" s="239"/>
      <c r="CL19" s="239"/>
      <c r="CM19" s="239"/>
      <c r="CN19" s="239"/>
      <c r="CO19" s="239"/>
      <c r="CP19" s="239"/>
      <c r="CQ19" s="239"/>
      <c r="CR19" s="239"/>
      <c r="CS19" s="239"/>
      <c r="CT19" s="239"/>
      <c r="CU19" s="239"/>
      <c r="CV19" s="239"/>
      <c r="CW19" s="239"/>
      <c r="CX19" s="239"/>
      <c r="CY19" s="239"/>
      <c r="CZ19" s="239"/>
      <c r="DA19" s="239"/>
      <c r="DB19" s="239"/>
      <c r="DC19" s="239"/>
      <c r="DD19" s="239"/>
      <c r="DE19" s="239"/>
      <c r="DF19" s="239"/>
      <c r="DG19" s="630" t="s">
        <v>2846</v>
      </c>
      <c r="DH19" s="631"/>
      <c r="DI19" s="630" t="s">
        <v>2839</v>
      </c>
      <c r="DJ19" s="630" t="s">
        <v>2840</v>
      </c>
      <c r="DK19" s="132" t="s">
        <v>2841</v>
      </c>
      <c r="DL19" s="630" t="s">
        <v>2856</v>
      </c>
      <c r="DM19" s="117">
        <v>50000000</v>
      </c>
      <c r="DN19" s="117">
        <v>50000000</v>
      </c>
    </row>
    <row r="20" spans="1:118" s="674" customFormat="1" ht="144.75" customHeight="1">
      <c r="A20" s="637">
        <v>275</v>
      </c>
      <c r="B20" s="151" t="s">
        <v>1694</v>
      </c>
      <c r="C20" s="630" t="s">
        <v>468</v>
      </c>
      <c r="D20" s="626">
        <v>4</v>
      </c>
      <c r="E20" s="34">
        <v>0.7</v>
      </c>
      <c r="F20" s="630" t="s">
        <v>469</v>
      </c>
      <c r="G20" s="627">
        <v>9.1</v>
      </c>
      <c r="H20" s="152">
        <v>0.13</v>
      </c>
      <c r="I20" s="681"/>
      <c r="J20" s="703"/>
      <c r="K20" s="29">
        <v>0.2</v>
      </c>
      <c r="L20" s="635" t="s">
        <v>1735</v>
      </c>
      <c r="M20" s="635" t="s">
        <v>1735</v>
      </c>
      <c r="N20" s="633" t="s">
        <v>1736</v>
      </c>
      <c r="O20" s="635" t="s">
        <v>1735</v>
      </c>
      <c r="P20" s="866" t="s">
        <v>1737</v>
      </c>
      <c r="Q20" s="636"/>
      <c r="R20" s="29">
        <v>0.05</v>
      </c>
      <c r="S20" s="29"/>
      <c r="T20" s="29"/>
      <c r="U20" s="635" t="s">
        <v>1738</v>
      </c>
      <c r="V20" s="247" t="s">
        <v>1739</v>
      </c>
      <c r="W20" s="630" t="s">
        <v>70</v>
      </c>
      <c r="X20" s="630" t="s">
        <v>71</v>
      </c>
      <c r="Y20" s="635">
        <v>0</v>
      </c>
      <c r="Z20" s="635" t="s">
        <v>1740</v>
      </c>
      <c r="AA20" s="29">
        <v>0.5</v>
      </c>
      <c r="AB20" s="30">
        <f t="shared" si="1"/>
        <v>4.5500000000000006E-2</v>
      </c>
      <c r="AC20" s="248">
        <v>3</v>
      </c>
      <c r="AD20" s="631"/>
      <c r="AE20" s="30">
        <v>4.5500000000000006E-2</v>
      </c>
      <c r="AF20" s="635">
        <v>2</v>
      </c>
      <c r="AG20" s="635"/>
      <c r="AH20" s="30">
        <v>4.5500000000000006E-2</v>
      </c>
      <c r="AI20" s="635">
        <v>3</v>
      </c>
      <c r="AJ20" s="635"/>
      <c r="AK20" s="30">
        <v>4.5500000000000006E-2</v>
      </c>
      <c r="AL20" s="635">
        <v>3</v>
      </c>
      <c r="AM20" s="635"/>
      <c r="AN20" s="35">
        <v>550000</v>
      </c>
      <c r="AO20" s="35">
        <v>300000</v>
      </c>
      <c r="AP20" s="35"/>
      <c r="AQ20" s="35">
        <v>100000</v>
      </c>
      <c r="AR20" s="35"/>
      <c r="AS20" s="35">
        <v>100000</v>
      </c>
      <c r="AT20" s="35"/>
      <c r="AU20" s="35">
        <v>50000</v>
      </c>
      <c r="AV20" s="635"/>
      <c r="AW20" s="630" t="s">
        <v>1702</v>
      </c>
      <c r="AX20" s="237"/>
      <c r="AY20" s="243"/>
      <c r="AZ20" s="631"/>
      <c r="BA20" s="631"/>
      <c r="BB20" s="631"/>
      <c r="BC20" s="631"/>
      <c r="BD20" s="631"/>
      <c r="BE20" s="631"/>
      <c r="BF20" s="631"/>
      <c r="BG20" s="631"/>
      <c r="BH20" s="631"/>
      <c r="BI20" s="631">
        <v>1000</v>
      </c>
      <c r="BJ20" s="631"/>
      <c r="BK20" s="631"/>
      <c r="BL20" s="631">
        <v>1000</v>
      </c>
      <c r="BM20" s="631"/>
      <c r="BN20" s="631"/>
      <c r="BO20" s="631"/>
      <c r="BP20" s="631"/>
      <c r="BQ20" s="631"/>
      <c r="BR20" s="631"/>
      <c r="BS20" s="631"/>
      <c r="BT20" s="631"/>
      <c r="BU20" s="631"/>
      <c r="BV20" s="631"/>
      <c r="BW20" s="631"/>
      <c r="BX20" s="631">
        <v>2000</v>
      </c>
      <c r="BY20" s="631"/>
      <c r="BZ20" s="631"/>
      <c r="CA20" s="631"/>
      <c r="CB20" s="631"/>
      <c r="CC20" s="631">
        <v>2000</v>
      </c>
      <c r="CD20" s="631"/>
      <c r="CE20" s="631"/>
      <c r="CF20" s="631"/>
      <c r="CG20" s="631"/>
      <c r="CH20" s="631"/>
      <c r="CI20" s="631"/>
      <c r="CJ20" s="631"/>
      <c r="CK20" s="631"/>
      <c r="CL20" s="631"/>
      <c r="CM20" s="631">
        <v>2000</v>
      </c>
      <c r="CN20" s="631"/>
      <c r="CO20" s="631"/>
      <c r="CP20" s="631">
        <v>2000</v>
      </c>
      <c r="CQ20" s="631"/>
      <c r="CR20" s="631"/>
      <c r="CS20" s="631"/>
      <c r="CT20" s="631"/>
      <c r="CU20" s="631"/>
      <c r="CV20" s="631"/>
      <c r="CW20" s="631"/>
      <c r="CX20" s="631"/>
      <c r="CY20" s="631"/>
      <c r="CZ20" s="631"/>
      <c r="DA20" s="631"/>
      <c r="DB20" s="631"/>
      <c r="DC20" s="631">
        <v>2000</v>
      </c>
      <c r="DD20" s="631"/>
      <c r="DE20" s="631"/>
      <c r="DF20" s="631">
        <v>2000</v>
      </c>
      <c r="DG20" s="630" t="s">
        <v>2846</v>
      </c>
      <c r="DH20" s="631"/>
      <c r="DI20" s="630" t="s">
        <v>2839</v>
      </c>
      <c r="DJ20" s="630" t="s">
        <v>2847</v>
      </c>
      <c r="DK20" s="132" t="s">
        <v>2841</v>
      </c>
      <c r="DL20" s="630" t="s">
        <v>2848</v>
      </c>
      <c r="DM20" s="117">
        <v>300000000</v>
      </c>
      <c r="DN20" s="117">
        <v>300000000</v>
      </c>
    </row>
    <row r="21" spans="1:118" s="674" customFormat="1" ht="144.75" customHeight="1">
      <c r="A21" s="637">
        <v>276</v>
      </c>
      <c r="B21" s="151" t="s">
        <v>1694</v>
      </c>
      <c r="C21" s="630" t="s">
        <v>468</v>
      </c>
      <c r="D21" s="626">
        <v>4</v>
      </c>
      <c r="E21" s="34">
        <v>0.7</v>
      </c>
      <c r="F21" s="630" t="s">
        <v>469</v>
      </c>
      <c r="G21" s="627">
        <v>9.1</v>
      </c>
      <c r="H21" s="152">
        <v>0.13</v>
      </c>
      <c r="I21" s="681"/>
      <c r="J21" s="703"/>
      <c r="K21" s="29">
        <v>0.2</v>
      </c>
      <c r="L21" s="635" t="s">
        <v>1735</v>
      </c>
      <c r="M21" s="635" t="s">
        <v>1735</v>
      </c>
      <c r="N21" s="633" t="s">
        <v>1736</v>
      </c>
      <c r="O21" s="635" t="s">
        <v>1735</v>
      </c>
      <c r="P21" s="866"/>
      <c r="Q21" s="636"/>
      <c r="R21" s="29">
        <v>0.05</v>
      </c>
      <c r="S21" s="29"/>
      <c r="T21" s="29"/>
      <c r="U21" s="630" t="s">
        <v>1741</v>
      </c>
      <c r="V21" s="235" t="s">
        <v>1741</v>
      </c>
      <c r="W21" s="630" t="s">
        <v>70</v>
      </c>
      <c r="X21" s="630" t="s">
        <v>71</v>
      </c>
      <c r="Y21" s="635">
        <v>0</v>
      </c>
      <c r="Z21" s="156" t="s">
        <v>1742</v>
      </c>
      <c r="AA21" s="29">
        <v>0.4</v>
      </c>
      <c r="AB21" s="30">
        <f t="shared" si="1"/>
        <v>3.6400000000000009E-2</v>
      </c>
      <c r="AC21" s="249">
        <v>3</v>
      </c>
      <c r="AD21" s="631"/>
      <c r="AE21" s="30">
        <v>3.6400000000000009E-2</v>
      </c>
      <c r="AF21" s="156">
        <v>3</v>
      </c>
      <c r="AG21" s="156"/>
      <c r="AH21" s="30">
        <v>3.6400000000000009E-2</v>
      </c>
      <c r="AI21" s="156">
        <v>4</v>
      </c>
      <c r="AJ21" s="156"/>
      <c r="AK21" s="30">
        <v>3.6400000000000009E-2</v>
      </c>
      <c r="AL21" s="156">
        <v>5</v>
      </c>
      <c r="AM21" s="156"/>
      <c r="AN21" s="35">
        <v>475000</v>
      </c>
      <c r="AO21" s="35">
        <v>300000</v>
      </c>
      <c r="AP21" s="35"/>
      <c r="AQ21" s="35">
        <v>100000</v>
      </c>
      <c r="AR21" s="35"/>
      <c r="AS21" s="35">
        <v>50000</v>
      </c>
      <c r="AT21" s="35"/>
      <c r="AU21" s="35">
        <v>25000</v>
      </c>
      <c r="AV21" s="156"/>
      <c r="AW21" s="630" t="s">
        <v>1702</v>
      </c>
      <c r="AX21" s="237"/>
      <c r="AY21" s="241"/>
      <c r="AZ21" s="239"/>
      <c r="BA21" s="239"/>
      <c r="BB21" s="239"/>
      <c r="BC21" s="239"/>
      <c r="BD21" s="239"/>
      <c r="BE21" s="239"/>
      <c r="BF21" s="239"/>
      <c r="BG21" s="239"/>
      <c r="BH21" s="239"/>
      <c r="BI21" s="239"/>
      <c r="BJ21" s="239"/>
      <c r="BK21" s="239"/>
      <c r="BL21" s="239"/>
      <c r="BM21" s="239"/>
      <c r="BN21" s="239"/>
      <c r="BO21" s="239"/>
      <c r="BP21" s="239"/>
      <c r="BQ21" s="239"/>
      <c r="BR21" s="239"/>
      <c r="BS21" s="239"/>
      <c r="BT21" s="239"/>
      <c r="BU21" s="239"/>
      <c r="BV21" s="239"/>
      <c r="BW21" s="239"/>
      <c r="BX21" s="239"/>
      <c r="BY21" s="239"/>
      <c r="BZ21" s="239"/>
      <c r="CA21" s="239"/>
      <c r="CB21" s="239"/>
      <c r="CC21" s="239"/>
      <c r="CD21" s="239"/>
      <c r="CE21" s="239"/>
      <c r="CF21" s="239"/>
      <c r="CG21" s="239"/>
      <c r="CH21" s="239"/>
      <c r="CI21" s="239"/>
      <c r="CJ21" s="239"/>
      <c r="CK21" s="239"/>
      <c r="CL21" s="239"/>
      <c r="CM21" s="239"/>
      <c r="CN21" s="239"/>
      <c r="CO21" s="239"/>
      <c r="CP21" s="239"/>
      <c r="CQ21" s="239"/>
      <c r="CR21" s="239"/>
      <c r="CS21" s="239"/>
      <c r="CT21" s="239"/>
      <c r="CU21" s="239"/>
      <c r="CV21" s="239"/>
      <c r="CW21" s="239"/>
      <c r="CX21" s="239"/>
      <c r="CY21" s="239"/>
      <c r="CZ21" s="239"/>
      <c r="DA21" s="239"/>
      <c r="DB21" s="239"/>
      <c r="DC21" s="239"/>
      <c r="DD21" s="239"/>
      <c r="DE21" s="239"/>
      <c r="DF21" s="239"/>
      <c r="DG21" s="156" t="s">
        <v>2857</v>
      </c>
      <c r="DH21" s="631"/>
      <c r="DI21" s="630" t="s">
        <v>2858</v>
      </c>
      <c r="DJ21" s="630" t="s">
        <v>2859</v>
      </c>
      <c r="DK21" s="132" t="s">
        <v>2841</v>
      </c>
      <c r="DL21" s="630" t="s">
        <v>2848</v>
      </c>
      <c r="DM21" s="117">
        <v>300000000</v>
      </c>
      <c r="DN21" s="117">
        <v>300000000</v>
      </c>
    </row>
    <row r="22" spans="1:118" s="674" customFormat="1" ht="147" customHeight="1">
      <c r="A22" s="637">
        <v>277</v>
      </c>
      <c r="B22" s="151" t="s">
        <v>1694</v>
      </c>
      <c r="C22" s="630" t="s">
        <v>468</v>
      </c>
      <c r="D22" s="626">
        <v>4</v>
      </c>
      <c r="E22" s="34">
        <v>0.7</v>
      </c>
      <c r="F22" s="630" t="s">
        <v>469</v>
      </c>
      <c r="G22" s="627">
        <v>9.1</v>
      </c>
      <c r="H22" s="152">
        <v>0.13</v>
      </c>
      <c r="I22" s="681"/>
      <c r="J22" s="703"/>
      <c r="K22" s="29">
        <v>0.2</v>
      </c>
      <c r="L22" s="635" t="s">
        <v>1735</v>
      </c>
      <c r="M22" s="635" t="s">
        <v>1735</v>
      </c>
      <c r="N22" s="633" t="s">
        <v>1736</v>
      </c>
      <c r="O22" s="635" t="s">
        <v>1735</v>
      </c>
      <c r="P22" s="866"/>
      <c r="Q22" s="636"/>
      <c r="R22" s="29">
        <v>0.05</v>
      </c>
      <c r="S22" s="29"/>
      <c r="T22" s="29"/>
      <c r="U22" s="630" t="s">
        <v>1743</v>
      </c>
      <c r="V22" s="235" t="s">
        <v>1743</v>
      </c>
      <c r="W22" s="630" t="s">
        <v>70</v>
      </c>
      <c r="X22" s="630" t="s">
        <v>71</v>
      </c>
      <c r="Y22" s="635">
        <v>0</v>
      </c>
      <c r="Z22" s="156" t="s">
        <v>1744</v>
      </c>
      <c r="AA22" s="29">
        <v>0.1</v>
      </c>
      <c r="AB22" s="30">
        <v>0.02</v>
      </c>
      <c r="AC22" s="249">
        <v>1</v>
      </c>
      <c r="AD22" s="631"/>
      <c r="AE22" s="30">
        <v>0.02</v>
      </c>
      <c r="AF22" s="156">
        <v>1</v>
      </c>
      <c r="AG22" s="156"/>
      <c r="AH22" s="30">
        <v>0.02</v>
      </c>
      <c r="AI22" s="156">
        <v>1</v>
      </c>
      <c r="AJ22" s="156"/>
      <c r="AK22" s="30">
        <v>0.02</v>
      </c>
      <c r="AL22" s="156">
        <v>1</v>
      </c>
      <c r="AM22" s="156"/>
      <c r="AN22" s="35">
        <v>275000</v>
      </c>
      <c r="AO22" s="35">
        <v>100000</v>
      </c>
      <c r="AP22" s="35"/>
      <c r="AQ22" s="35">
        <v>100000</v>
      </c>
      <c r="AR22" s="35"/>
      <c r="AS22" s="35">
        <v>50000</v>
      </c>
      <c r="AT22" s="35"/>
      <c r="AU22" s="35">
        <v>25000</v>
      </c>
      <c r="AV22" s="156"/>
      <c r="AW22" s="630" t="s">
        <v>1702</v>
      </c>
      <c r="AX22" s="237"/>
      <c r="AY22" s="241"/>
      <c r="AZ22" s="239"/>
      <c r="BA22" s="239"/>
      <c r="BB22" s="239"/>
      <c r="BC22" s="239"/>
      <c r="BD22" s="239"/>
      <c r="BE22" s="239"/>
      <c r="BF22" s="239"/>
      <c r="BG22" s="239"/>
      <c r="BH22" s="239"/>
      <c r="BI22" s="239"/>
      <c r="BJ22" s="239"/>
      <c r="BK22" s="239"/>
      <c r="BL22" s="239"/>
      <c r="BM22" s="239"/>
      <c r="BN22" s="239"/>
      <c r="BO22" s="239"/>
      <c r="BP22" s="239"/>
      <c r="BQ22" s="239"/>
      <c r="BR22" s="239"/>
      <c r="BS22" s="239"/>
      <c r="BT22" s="239"/>
      <c r="BU22" s="239"/>
      <c r="BV22" s="239"/>
      <c r="BW22" s="239"/>
      <c r="BX22" s="239"/>
      <c r="BY22" s="239"/>
      <c r="BZ22" s="239"/>
      <c r="CA22" s="239"/>
      <c r="CB22" s="239"/>
      <c r="CC22" s="239"/>
      <c r="CD22" s="239"/>
      <c r="CE22" s="239"/>
      <c r="CF22" s="239"/>
      <c r="CG22" s="239"/>
      <c r="CH22" s="239"/>
      <c r="CI22" s="239"/>
      <c r="CJ22" s="239"/>
      <c r="CK22" s="239"/>
      <c r="CL22" s="239"/>
      <c r="CM22" s="239"/>
      <c r="CN22" s="239"/>
      <c r="CO22" s="239"/>
      <c r="CP22" s="239"/>
      <c r="CQ22" s="239"/>
      <c r="CR22" s="239"/>
      <c r="CS22" s="239"/>
      <c r="CT22" s="239"/>
      <c r="CU22" s="239"/>
      <c r="CV22" s="239"/>
      <c r="CW22" s="239"/>
      <c r="CX22" s="239"/>
      <c r="CY22" s="239"/>
      <c r="CZ22" s="239"/>
      <c r="DA22" s="239"/>
      <c r="DB22" s="239"/>
      <c r="DC22" s="239"/>
      <c r="DD22" s="239"/>
      <c r="DE22" s="239"/>
      <c r="DF22" s="239"/>
      <c r="DG22" s="156" t="s">
        <v>2860</v>
      </c>
      <c r="DH22" s="631"/>
      <c r="DI22" s="630" t="s">
        <v>2858</v>
      </c>
      <c r="DJ22" s="630" t="s">
        <v>2847</v>
      </c>
      <c r="DK22" s="630" t="s">
        <v>2841</v>
      </c>
      <c r="DL22" s="630" t="s">
        <v>2848</v>
      </c>
      <c r="DM22" s="117">
        <v>70000000</v>
      </c>
      <c r="DN22" s="117">
        <v>70000000</v>
      </c>
    </row>
    <row r="23" spans="1:118" s="674" customFormat="1" ht="223.5" customHeight="1">
      <c r="A23" s="637">
        <v>278</v>
      </c>
      <c r="B23" s="151" t="s">
        <v>1694</v>
      </c>
      <c r="C23" s="630" t="s">
        <v>468</v>
      </c>
      <c r="D23" s="626">
        <v>4</v>
      </c>
      <c r="E23" s="34">
        <v>0.7</v>
      </c>
      <c r="F23" s="630" t="s">
        <v>469</v>
      </c>
      <c r="G23" s="627">
        <v>9.1</v>
      </c>
      <c r="H23" s="152">
        <v>0.13</v>
      </c>
      <c r="I23" s="681"/>
      <c r="J23" s="703"/>
      <c r="K23" s="29">
        <v>0.2</v>
      </c>
      <c r="L23" s="630" t="s">
        <v>1745</v>
      </c>
      <c r="M23" s="630" t="s">
        <v>1745</v>
      </c>
      <c r="N23" s="633" t="s">
        <v>1746</v>
      </c>
      <c r="O23" s="630" t="s">
        <v>1747</v>
      </c>
      <c r="P23" s="681" t="s">
        <v>1748</v>
      </c>
      <c r="Q23" s="626"/>
      <c r="R23" s="29">
        <v>0.3</v>
      </c>
      <c r="S23" s="29"/>
      <c r="T23" s="29"/>
      <c r="U23" s="630" t="s">
        <v>1749</v>
      </c>
      <c r="V23" s="235" t="s">
        <v>1749</v>
      </c>
      <c r="W23" s="630" t="s">
        <v>70</v>
      </c>
      <c r="X23" s="630" t="s">
        <v>71</v>
      </c>
      <c r="Y23" s="156">
        <v>0</v>
      </c>
      <c r="Z23" s="630" t="s">
        <v>1749</v>
      </c>
      <c r="AA23" s="29">
        <v>0.25</v>
      </c>
      <c r="AB23" s="30">
        <f t="shared" ref="AB23:AB26" si="2">+((((E23*H23)*K23)*R23)*AA23)*100</f>
        <v>0.13650000000000001</v>
      </c>
      <c r="AC23" s="236">
        <v>3</v>
      </c>
      <c r="AD23" s="631"/>
      <c r="AE23" s="30">
        <v>0.13650000000000001</v>
      </c>
      <c r="AF23" s="630">
        <v>2</v>
      </c>
      <c r="AG23" s="630"/>
      <c r="AH23" s="30">
        <v>0.13650000000000001</v>
      </c>
      <c r="AI23" s="630">
        <v>3</v>
      </c>
      <c r="AJ23" s="630"/>
      <c r="AK23" s="30">
        <v>0.13650000000000001</v>
      </c>
      <c r="AL23" s="630">
        <v>3</v>
      </c>
      <c r="AM23" s="630"/>
      <c r="AN23" s="35">
        <v>3000000</v>
      </c>
      <c r="AO23" s="35">
        <v>1000000</v>
      </c>
      <c r="AP23" s="35"/>
      <c r="AQ23" s="35">
        <v>1000000</v>
      </c>
      <c r="AR23" s="35"/>
      <c r="AS23" s="35">
        <v>1000000</v>
      </c>
      <c r="AT23" s="35"/>
      <c r="AU23" s="35">
        <v>0</v>
      </c>
      <c r="AV23" s="630"/>
      <c r="AW23" s="630" t="s">
        <v>1702</v>
      </c>
      <c r="AX23" s="237"/>
      <c r="AY23" s="241"/>
      <c r="AZ23" s="239"/>
      <c r="BA23" s="239"/>
      <c r="BB23" s="239"/>
      <c r="BC23" s="239"/>
      <c r="BD23" s="239"/>
      <c r="BE23" s="239"/>
      <c r="BF23" s="239"/>
      <c r="BG23" s="239"/>
      <c r="BH23" s="239"/>
      <c r="BI23" s="239"/>
      <c r="BJ23" s="239"/>
      <c r="BK23" s="239"/>
      <c r="BL23" s="239"/>
      <c r="BM23" s="239"/>
      <c r="BN23" s="239"/>
      <c r="BO23" s="239"/>
      <c r="BP23" s="239"/>
      <c r="BQ23" s="239"/>
      <c r="BR23" s="239"/>
      <c r="BS23" s="239"/>
      <c r="BT23" s="239"/>
      <c r="BU23" s="239"/>
      <c r="BV23" s="239"/>
      <c r="BW23" s="239"/>
      <c r="BX23" s="239"/>
      <c r="BY23" s="239"/>
      <c r="BZ23" s="239"/>
      <c r="CA23" s="239"/>
      <c r="CB23" s="239"/>
      <c r="CC23" s="239"/>
      <c r="CD23" s="239"/>
      <c r="CE23" s="239"/>
      <c r="CF23" s="239"/>
      <c r="CG23" s="239"/>
      <c r="CH23" s="239"/>
      <c r="CI23" s="239"/>
      <c r="CJ23" s="239"/>
      <c r="CK23" s="239"/>
      <c r="CL23" s="239"/>
      <c r="CM23" s="239"/>
      <c r="CN23" s="239"/>
      <c r="CO23" s="239"/>
      <c r="CP23" s="239"/>
      <c r="CQ23" s="239"/>
      <c r="CR23" s="239"/>
      <c r="CS23" s="239"/>
      <c r="CT23" s="239"/>
      <c r="CU23" s="239"/>
      <c r="CV23" s="239"/>
      <c r="CW23" s="239"/>
      <c r="CX23" s="239"/>
      <c r="CY23" s="239"/>
      <c r="CZ23" s="239"/>
      <c r="DA23" s="239"/>
      <c r="DB23" s="239"/>
      <c r="DC23" s="239"/>
      <c r="DD23" s="239"/>
      <c r="DE23" s="239"/>
      <c r="DF23" s="239"/>
      <c r="DG23" s="630" t="s">
        <v>2861</v>
      </c>
      <c r="DH23" s="631"/>
      <c r="DI23" s="1109" t="s">
        <v>2839</v>
      </c>
      <c r="DJ23" s="1109" t="s">
        <v>2862</v>
      </c>
      <c r="DK23" s="1110" t="s">
        <v>2863</v>
      </c>
      <c r="DL23" s="1109" t="s">
        <v>2864</v>
      </c>
      <c r="DM23" s="1111">
        <v>1592749821</v>
      </c>
      <c r="DN23" s="1112">
        <v>1592749821</v>
      </c>
    </row>
    <row r="24" spans="1:118" s="674" customFormat="1" ht="213.75">
      <c r="A24" s="637">
        <v>279</v>
      </c>
      <c r="B24" s="151" t="s">
        <v>1694</v>
      </c>
      <c r="C24" s="630" t="s">
        <v>468</v>
      </c>
      <c r="D24" s="626">
        <v>4</v>
      </c>
      <c r="E24" s="34">
        <v>0.7</v>
      </c>
      <c r="F24" s="630" t="s">
        <v>469</v>
      </c>
      <c r="G24" s="627">
        <v>9.1</v>
      </c>
      <c r="H24" s="152">
        <v>0.13</v>
      </c>
      <c r="I24" s="681"/>
      <c r="J24" s="703"/>
      <c r="K24" s="29">
        <v>0.2</v>
      </c>
      <c r="L24" s="630" t="s">
        <v>1750</v>
      </c>
      <c r="M24" s="630" t="s">
        <v>1750</v>
      </c>
      <c r="N24" s="633" t="s">
        <v>1751</v>
      </c>
      <c r="O24" s="630" t="s">
        <v>1747</v>
      </c>
      <c r="P24" s="681"/>
      <c r="Q24" s="626"/>
      <c r="R24" s="29">
        <v>0.3</v>
      </c>
      <c r="S24" s="29"/>
      <c r="T24" s="29"/>
      <c r="U24" s="630" t="s">
        <v>1752</v>
      </c>
      <c r="V24" s="235" t="s">
        <v>1753</v>
      </c>
      <c r="W24" s="630" t="s">
        <v>70</v>
      </c>
      <c r="X24" s="630" t="s">
        <v>71</v>
      </c>
      <c r="Y24" s="156">
        <v>0</v>
      </c>
      <c r="Z24" s="630" t="s">
        <v>1754</v>
      </c>
      <c r="AA24" s="29">
        <v>0.25</v>
      </c>
      <c r="AB24" s="30">
        <f t="shared" si="2"/>
        <v>0.13650000000000001</v>
      </c>
      <c r="AC24" s="236">
        <v>1</v>
      </c>
      <c r="AD24" s="631"/>
      <c r="AE24" s="30">
        <v>0.13650000000000001</v>
      </c>
      <c r="AF24" s="630">
        <v>2</v>
      </c>
      <c r="AG24" s="630"/>
      <c r="AH24" s="30">
        <v>0.13650000000000001</v>
      </c>
      <c r="AI24" s="630">
        <v>3</v>
      </c>
      <c r="AJ24" s="630"/>
      <c r="AK24" s="30">
        <v>0.13650000000000001</v>
      </c>
      <c r="AL24" s="630">
        <v>4</v>
      </c>
      <c r="AM24" s="630"/>
      <c r="AN24" s="35">
        <v>3000000</v>
      </c>
      <c r="AO24" s="35">
        <v>1000000</v>
      </c>
      <c r="AP24" s="35"/>
      <c r="AQ24" s="35">
        <v>1000000</v>
      </c>
      <c r="AR24" s="35"/>
      <c r="AS24" s="35">
        <v>1000000</v>
      </c>
      <c r="AT24" s="35"/>
      <c r="AU24" s="35">
        <v>1000000</v>
      </c>
      <c r="AV24" s="630"/>
      <c r="AW24" s="630" t="s">
        <v>1702</v>
      </c>
      <c r="AX24" s="237"/>
      <c r="AY24" s="241"/>
      <c r="AZ24" s="239"/>
      <c r="BA24" s="239"/>
      <c r="BB24" s="239"/>
      <c r="BC24" s="239"/>
      <c r="BD24" s="239"/>
      <c r="BE24" s="239"/>
      <c r="BF24" s="239"/>
      <c r="BG24" s="239"/>
      <c r="BH24" s="239"/>
      <c r="BI24" s="239"/>
      <c r="BJ24" s="239"/>
      <c r="BK24" s="239"/>
      <c r="BL24" s="239"/>
      <c r="BM24" s="239"/>
      <c r="BN24" s="239"/>
      <c r="BO24" s="239"/>
      <c r="BP24" s="239"/>
      <c r="BQ24" s="239"/>
      <c r="BR24" s="239"/>
      <c r="BS24" s="239"/>
      <c r="BT24" s="239"/>
      <c r="BU24" s="239"/>
      <c r="BV24" s="239"/>
      <c r="BW24" s="239"/>
      <c r="BX24" s="239"/>
      <c r="BY24" s="239"/>
      <c r="BZ24" s="239"/>
      <c r="CA24" s="239"/>
      <c r="CB24" s="239"/>
      <c r="CC24" s="239"/>
      <c r="CD24" s="239"/>
      <c r="CE24" s="239"/>
      <c r="CF24" s="239"/>
      <c r="CG24" s="239"/>
      <c r="CH24" s="239"/>
      <c r="CI24" s="239"/>
      <c r="CJ24" s="239"/>
      <c r="CK24" s="239"/>
      <c r="CL24" s="239"/>
      <c r="CM24" s="239"/>
      <c r="CN24" s="239"/>
      <c r="CO24" s="239"/>
      <c r="CP24" s="239"/>
      <c r="CQ24" s="239"/>
      <c r="CR24" s="239"/>
      <c r="CS24" s="239"/>
      <c r="CT24" s="239"/>
      <c r="CU24" s="239"/>
      <c r="CV24" s="239"/>
      <c r="CW24" s="239"/>
      <c r="CX24" s="239"/>
      <c r="CY24" s="239"/>
      <c r="CZ24" s="239"/>
      <c r="DA24" s="239"/>
      <c r="DB24" s="239"/>
      <c r="DC24" s="239"/>
      <c r="DD24" s="239"/>
      <c r="DE24" s="239"/>
      <c r="DF24" s="239"/>
      <c r="DG24" s="630" t="s">
        <v>2865</v>
      </c>
      <c r="DH24" s="631"/>
      <c r="DI24" s="630" t="s">
        <v>2858</v>
      </c>
      <c r="DJ24" s="630" t="s">
        <v>2840</v>
      </c>
      <c r="DK24" s="1110" t="s">
        <v>2863</v>
      </c>
      <c r="DL24" s="1109" t="s">
        <v>2864</v>
      </c>
      <c r="DM24" s="1113">
        <v>452000000</v>
      </c>
      <c r="DN24" s="1113">
        <v>452000000</v>
      </c>
    </row>
    <row r="25" spans="1:118" s="674" customFormat="1" ht="144.75" customHeight="1">
      <c r="A25" s="637">
        <v>280</v>
      </c>
      <c r="B25" s="151" t="s">
        <v>1694</v>
      </c>
      <c r="C25" s="630" t="s">
        <v>468</v>
      </c>
      <c r="D25" s="626">
        <v>4</v>
      </c>
      <c r="E25" s="34">
        <v>0.7</v>
      </c>
      <c r="F25" s="630" t="s">
        <v>469</v>
      </c>
      <c r="G25" s="627">
        <v>9.1</v>
      </c>
      <c r="H25" s="152">
        <v>0.13</v>
      </c>
      <c r="I25" s="681"/>
      <c r="J25" s="703"/>
      <c r="K25" s="29">
        <v>0.2</v>
      </c>
      <c r="L25" s="630" t="s">
        <v>1750</v>
      </c>
      <c r="M25" s="630" t="s">
        <v>1750</v>
      </c>
      <c r="N25" s="633" t="s">
        <v>1751</v>
      </c>
      <c r="O25" s="630" t="s">
        <v>1747</v>
      </c>
      <c r="P25" s="681"/>
      <c r="Q25" s="626"/>
      <c r="R25" s="29">
        <v>0.3</v>
      </c>
      <c r="S25" s="29"/>
      <c r="T25" s="29"/>
      <c r="U25" s="630" t="s">
        <v>1755</v>
      </c>
      <c r="V25" s="235" t="s">
        <v>1756</v>
      </c>
      <c r="W25" s="630" t="s">
        <v>70</v>
      </c>
      <c r="X25" s="630" t="s">
        <v>71</v>
      </c>
      <c r="Y25" s="156">
        <v>0</v>
      </c>
      <c r="Z25" s="630" t="s">
        <v>1757</v>
      </c>
      <c r="AA25" s="29">
        <v>0.25</v>
      </c>
      <c r="AB25" s="30">
        <f t="shared" si="2"/>
        <v>0.13650000000000001</v>
      </c>
      <c r="AC25" s="236">
        <v>2</v>
      </c>
      <c r="AD25" s="1107">
        <v>0</v>
      </c>
      <c r="AE25" s="30">
        <v>0.13650000000000001</v>
      </c>
      <c r="AF25" s="630">
        <v>2</v>
      </c>
      <c r="AG25" s="630"/>
      <c r="AH25" s="30">
        <v>0.13650000000000001</v>
      </c>
      <c r="AI25" s="630">
        <v>2</v>
      </c>
      <c r="AJ25" s="630"/>
      <c r="AK25" s="30">
        <v>0.13650000000000001</v>
      </c>
      <c r="AL25" s="630">
        <v>2</v>
      </c>
      <c r="AM25" s="630"/>
      <c r="AN25" s="35">
        <v>3000000</v>
      </c>
      <c r="AO25" s="35">
        <v>1000000</v>
      </c>
      <c r="AP25" s="35"/>
      <c r="AQ25" s="35">
        <v>1000000</v>
      </c>
      <c r="AR25" s="35"/>
      <c r="AS25" s="35">
        <v>0</v>
      </c>
      <c r="AT25" s="35"/>
      <c r="AU25" s="35">
        <v>1000000</v>
      </c>
      <c r="AV25" s="630"/>
      <c r="AW25" s="630" t="s">
        <v>1702</v>
      </c>
      <c r="AX25" s="237"/>
      <c r="AY25" s="241"/>
      <c r="AZ25" s="239"/>
      <c r="BA25" s="239"/>
      <c r="BB25" s="239"/>
      <c r="BC25" s="239"/>
      <c r="BD25" s="239"/>
      <c r="BE25" s="239"/>
      <c r="BF25" s="239"/>
      <c r="BG25" s="239"/>
      <c r="BH25" s="239"/>
      <c r="BI25" s="239"/>
      <c r="BJ25" s="239"/>
      <c r="BK25" s="239"/>
      <c r="BL25" s="239"/>
      <c r="BM25" s="239"/>
      <c r="BN25" s="239"/>
      <c r="BO25" s="239"/>
      <c r="BP25" s="239"/>
      <c r="BQ25" s="239"/>
      <c r="BR25" s="239"/>
      <c r="BS25" s="239"/>
      <c r="BT25" s="239"/>
      <c r="BU25" s="239"/>
      <c r="BV25" s="239"/>
      <c r="BW25" s="239"/>
      <c r="BX25" s="239"/>
      <c r="BY25" s="239"/>
      <c r="BZ25" s="239"/>
      <c r="CA25" s="239"/>
      <c r="CB25" s="239"/>
      <c r="CC25" s="239"/>
      <c r="CD25" s="239"/>
      <c r="CE25" s="239"/>
      <c r="CF25" s="239"/>
      <c r="CG25" s="239"/>
      <c r="CH25" s="239"/>
      <c r="CI25" s="239"/>
      <c r="CJ25" s="239"/>
      <c r="CK25" s="239"/>
      <c r="CL25" s="239"/>
      <c r="CM25" s="239"/>
      <c r="CN25" s="239"/>
      <c r="CO25" s="239"/>
      <c r="CP25" s="239"/>
      <c r="CQ25" s="239"/>
      <c r="CR25" s="239"/>
      <c r="CS25" s="239"/>
      <c r="CT25" s="239"/>
      <c r="CU25" s="239"/>
      <c r="CV25" s="239"/>
      <c r="CW25" s="239"/>
      <c r="CX25" s="239"/>
      <c r="CY25" s="239"/>
      <c r="CZ25" s="239"/>
      <c r="DA25" s="239"/>
      <c r="DB25" s="239"/>
      <c r="DC25" s="239"/>
      <c r="DD25" s="239"/>
      <c r="DE25" s="239"/>
      <c r="DF25" s="239"/>
      <c r="DG25" s="630" t="s">
        <v>2866</v>
      </c>
      <c r="DH25" s="631"/>
      <c r="DI25" s="1109" t="s">
        <v>2867</v>
      </c>
      <c r="DJ25" s="1109" t="s">
        <v>2840</v>
      </c>
      <c r="DK25" s="245"/>
      <c r="DL25" s="1109"/>
      <c r="DM25" s="1109"/>
      <c r="DN25" s="244"/>
    </row>
    <row r="26" spans="1:118" s="674" customFormat="1" ht="98.25" customHeight="1">
      <c r="A26" s="637">
        <v>281</v>
      </c>
      <c r="B26" s="151" t="s">
        <v>1694</v>
      </c>
      <c r="C26" s="630" t="s">
        <v>468</v>
      </c>
      <c r="D26" s="626">
        <v>4</v>
      </c>
      <c r="E26" s="34">
        <v>0.7</v>
      </c>
      <c r="F26" s="630" t="s">
        <v>469</v>
      </c>
      <c r="G26" s="626">
        <v>9.1</v>
      </c>
      <c r="H26" s="152">
        <v>0.13</v>
      </c>
      <c r="I26" s="681"/>
      <c r="J26" s="694"/>
      <c r="K26" s="29">
        <v>0.2</v>
      </c>
      <c r="L26" s="630" t="s">
        <v>1750</v>
      </c>
      <c r="M26" s="630" t="s">
        <v>1750</v>
      </c>
      <c r="N26" s="633" t="s">
        <v>1751</v>
      </c>
      <c r="O26" s="630" t="s">
        <v>1747</v>
      </c>
      <c r="P26" s="681"/>
      <c r="Q26" s="626"/>
      <c r="R26" s="29">
        <v>0.3</v>
      </c>
      <c r="S26" s="29"/>
      <c r="T26" s="29"/>
      <c r="U26" s="630" t="s">
        <v>1758</v>
      </c>
      <c r="V26" s="235" t="s">
        <v>1759</v>
      </c>
      <c r="W26" s="630" t="s">
        <v>70</v>
      </c>
      <c r="X26" s="630" t="s">
        <v>71</v>
      </c>
      <c r="Y26" s="156">
        <v>0</v>
      </c>
      <c r="Z26" s="630" t="s">
        <v>1760</v>
      </c>
      <c r="AA26" s="29">
        <v>0.25</v>
      </c>
      <c r="AB26" s="30">
        <f t="shared" si="2"/>
        <v>0.13650000000000001</v>
      </c>
      <c r="AC26" s="236">
        <v>2</v>
      </c>
      <c r="AD26" s="631"/>
      <c r="AE26" s="30">
        <v>0.13650000000000001</v>
      </c>
      <c r="AF26" s="630">
        <v>2</v>
      </c>
      <c r="AG26" s="630"/>
      <c r="AH26" s="30">
        <v>0.13650000000000001</v>
      </c>
      <c r="AI26" s="630">
        <v>2</v>
      </c>
      <c r="AJ26" s="630"/>
      <c r="AK26" s="30">
        <v>0.13650000000000001</v>
      </c>
      <c r="AL26" s="630">
        <v>2</v>
      </c>
      <c r="AM26" s="630"/>
      <c r="AN26" s="35">
        <v>4000000</v>
      </c>
      <c r="AO26" s="35">
        <v>2000000</v>
      </c>
      <c r="AP26" s="35"/>
      <c r="AQ26" s="35">
        <v>1000000</v>
      </c>
      <c r="AR26" s="35"/>
      <c r="AS26" s="35">
        <v>0</v>
      </c>
      <c r="AT26" s="35"/>
      <c r="AU26" s="35">
        <v>0</v>
      </c>
      <c r="AV26" s="630"/>
      <c r="AW26" s="630" t="s">
        <v>1702</v>
      </c>
      <c r="AX26" s="237"/>
      <c r="AY26" s="241"/>
      <c r="AZ26" s="239"/>
      <c r="BA26" s="239"/>
      <c r="BB26" s="239"/>
      <c r="BC26" s="239"/>
      <c r="BD26" s="239"/>
      <c r="BE26" s="239"/>
      <c r="BF26" s="239"/>
      <c r="BG26" s="239"/>
      <c r="BH26" s="239"/>
      <c r="BI26" s="239"/>
      <c r="BJ26" s="239"/>
      <c r="BK26" s="239"/>
      <c r="BL26" s="239"/>
      <c r="BM26" s="239"/>
      <c r="BN26" s="239"/>
      <c r="BO26" s="239"/>
      <c r="BP26" s="239"/>
      <c r="BQ26" s="239"/>
      <c r="BR26" s="239"/>
      <c r="BS26" s="239"/>
      <c r="BT26" s="239"/>
      <c r="BU26" s="239"/>
      <c r="BV26" s="239"/>
      <c r="BW26" s="239"/>
      <c r="BX26" s="239"/>
      <c r="BY26" s="239"/>
      <c r="BZ26" s="239"/>
      <c r="CA26" s="239"/>
      <c r="CB26" s="239"/>
      <c r="CC26" s="239"/>
      <c r="CD26" s="239"/>
      <c r="CE26" s="239"/>
      <c r="CF26" s="239"/>
      <c r="CG26" s="239"/>
      <c r="CH26" s="239"/>
      <c r="CI26" s="239"/>
      <c r="CJ26" s="239"/>
      <c r="CK26" s="239"/>
      <c r="CL26" s="239"/>
      <c r="CM26" s="239"/>
      <c r="CN26" s="239"/>
      <c r="CO26" s="239"/>
      <c r="CP26" s="239"/>
      <c r="CQ26" s="239"/>
      <c r="CR26" s="239"/>
      <c r="CS26" s="239"/>
      <c r="CT26" s="239"/>
      <c r="CU26" s="239"/>
      <c r="CV26" s="239"/>
      <c r="CW26" s="239"/>
      <c r="CX26" s="239"/>
      <c r="CY26" s="239"/>
      <c r="CZ26" s="239"/>
      <c r="DA26" s="239"/>
      <c r="DB26" s="239"/>
      <c r="DC26" s="239"/>
      <c r="DD26" s="239"/>
      <c r="DE26" s="239"/>
      <c r="DF26" s="239"/>
      <c r="DG26" s="630" t="s">
        <v>2868</v>
      </c>
      <c r="DH26" s="631"/>
      <c r="DI26" s="1109" t="s">
        <v>2867</v>
      </c>
      <c r="DJ26" s="1114" t="s">
        <v>2869</v>
      </c>
      <c r="DK26" s="630" t="s">
        <v>2870</v>
      </c>
      <c r="DL26" s="1109" t="s">
        <v>2871</v>
      </c>
      <c r="DM26" s="1109" t="s">
        <v>2872</v>
      </c>
      <c r="DN26" s="1109" t="s">
        <v>2873</v>
      </c>
    </row>
    <row r="27" spans="1:118" s="628" customFormat="1">
      <c r="A27" s="629"/>
      <c r="B27" s="629"/>
      <c r="C27" s="634"/>
      <c r="D27" s="39"/>
      <c r="E27" s="634"/>
      <c r="F27" s="634"/>
      <c r="G27" s="40"/>
      <c r="H27" s="40"/>
      <c r="I27" s="40"/>
      <c r="J27" s="40"/>
      <c r="K27" s="40"/>
      <c r="L27" s="629"/>
      <c r="M27" s="629"/>
      <c r="N27" s="629"/>
      <c r="O27" s="629"/>
      <c r="R27" s="41"/>
      <c r="S27" s="41"/>
      <c r="T27" s="41"/>
      <c r="V27" s="250"/>
      <c r="X27" s="629"/>
      <c r="Y27" s="634"/>
      <c r="Z27" s="634"/>
      <c r="AA27" s="42"/>
      <c r="AB27" s="43">
        <f>SUM(AB8:AB26)</f>
        <v>1.8745000000000005</v>
      </c>
      <c r="AC27" s="230"/>
      <c r="AD27" s="634"/>
      <c r="AE27" s="43">
        <f>SUM(AE8:AE26)</f>
        <v>1.8745000000000005</v>
      </c>
      <c r="AF27" s="634"/>
      <c r="AG27" s="634"/>
      <c r="AH27" s="43">
        <f>SUM(AH8:AH26)</f>
        <v>1.8745000000000005</v>
      </c>
      <c r="AI27" s="634"/>
      <c r="AJ27" s="634"/>
      <c r="AK27" s="43">
        <f>SUM(AK8:AK26)</f>
        <v>1.8745000000000005</v>
      </c>
      <c r="AL27" s="634"/>
      <c r="AM27" s="634"/>
      <c r="AN27" s="634"/>
      <c r="AO27" s="634"/>
      <c r="AP27" s="634"/>
      <c r="AQ27" s="634"/>
      <c r="AR27" s="634"/>
      <c r="AS27" s="634"/>
      <c r="AT27" s="634"/>
      <c r="AU27" s="634"/>
      <c r="AV27" s="634"/>
      <c r="AW27" s="634"/>
      <c r="DG27" s="634"/>
    </row>
    <row r="28" spans="1:118" s="628" customFormat="1">
      <c r="A28" s="629"/>
      <c r="B28" s="629"/>
      <c r="C28" s="634"/>
      <c r="D28" s="39"/>
      <c r="E28" s="634"/>
      <c r="F28" s="634"/>
      <c r="G28" s="40"/>
      <c r="H28" s="40"/>
      <c r="I28" s="40"/>
      <c r="J28" s="40"/>
      <c r="K28" s="40"/>
      <c r="L28" s="629"/>
      <c r="M28" s="629"/>
      <c r="N28" s="629"/>
      <c r="O28" s="629"/>
      <c r="R28" s="41"/>
      <c r="S28" s="41"/>
      <c r="T28" s="41"/>
      <c r="V28" s="250"/>
      <c r="X28" s="629"/>
      <c r="Y28" s="634"/>
      <c r="Z28" s="634"/>
      <c r="AA28" s="42"/>
      <c r="AB28" s="634"/>
      <c r="AC28" s="230"/>
      <c r="AD28" s="634"/>
      <c r="AE28" s="634"/>
      <c r="AF28" s="634"/>
      <c r="AG28" s="634"/>
      <c r="AH28" s="634"/>
      <c r="AI28" s="634"/>
      <c r="AJ28" s="634"/>
      <c r="AK28" s="634"/>
      <c r="AL28" s="634"/>
      <c r="AM28" s="634"/>
      <c r="AN28" s="634"/>
      <c r="AO28" s="634"/>
      <c r="AP28" s="634"/>
      <c r="AQ28" s="634"/>
      <c r="AR28" s="634"/>
      <c r="AS28" s="634"/>
      <c r="AT28" s="634"/>
      <c r="AU28" s="634"/>
      <c r="AV28" s="634"/>
      <c r="AW28" s="634"/>
      <c r="DG28" s="634"/>
    </row>
    <row r="29" spans="1:118" s="628" customFormat="1">
      <c r="A29" s="629"/>
      <c r="B29" s="629"/>
      <c r="C29" s="634"/>
      <c r="D29" s="39"/>
      <c r="E29" s="634"/>
      <c r="F29" s="634"/>
      <c r="G29" s="40"/>
      <c r="H29" s="40"/>
      <c r="I29" s="40"/>
      <c r="J29" s="40"/>
      <c r="K29" s="40"/>
      <c r="L29" s="629"/>
      <c r="M29" s="629"/>
      <c r="N29" s="629"/>
      <c r="O29" s="629"/>
      <c r="R29" s="41"/>
      <c r="S29" s="41"/>
      <c r="T29" s="41"/>
      <c r="V29" s="250"/>
      <c r="X29" s="629"/>
      <c r="Y29" s="634"/>
      <c r="Z29" s="634"/>
      <c r="AA29" s="42"/>
      <c r="AB29" s="634"/>
      <c r="AC29" s="230"/>
      <c r="AD29" s="634"/>
      <c r="AE29" s="634"/>
      <c r="AF29" s="634"/>
      <c r="AG29" s="634"/>
      <c r="AH29" s="634"/>
      <c r="AI29" s="634"/>
      <c r="AJ29" s="634"/>
      <c r="AK29" s="634"/>
      <c r="AL29" s="634"/>
      <c r="AM29" s="634"/>
      <c r="AN29" s="634"/>
      <c r="AO29" s="634"/>
      <c r="AP29" s="634"/>
      <c r="AQ29" s="634"/>
      <c r="AR29" s="634"/>
      <c r="AS29" s="634"/>
      <c r="AT29" s="634"/>
      <c r="AU29" s="634"/>
      <c r="AV29" s="634"/>
      <c r="AW29" s="634"/>
      <c r="DG29" s="634"/>
    </row>
    <row r="30" spans="1:118" s="628" customFormat="1">
      <c r="A30" s="629"/>
      <c r="B30" s="629"/>
      <c r="C30" s="634"/>
      <c r="D30" s="39"/>
      <c r="E30" s="634"/>
      <c r="F30" s="634"/>
      <c r="G30" s="40"/>
      <c r="H30" s="40"/>
      <c r="I30" s="40"/>
      <c r="J30" s="40"/>
      <c r="K30" s="40"/>
      <c r="L30" s="629"/>
      <c r="M30" s="629"/>
      <c r="N30" s="629"/>
      <c r="O30" s="629"/>
      <c r="R30" s="41"/>
      <c r="S30" s="41"/>
      <c r="T30" s="41"/>
      <c r="V30" s="250"/>
      <c r="X30" s="629"/>
      <c r="Y30" s="634"/>
      <c r="Z30" s="634"/>
      <c r="AA30" s="42"/>
      <c r="AB30" s="634"/>
      <c r="AC30" s="230"/>
      <c r="AD30" s="634"/>
      <c r="AE30" s="634"/>
      <c r="AF30" s="634"/>
      <c r="AG30" s="634"/>
      <c r="AH30" s="634"/>
      <c r="AI30" s="634"/>
      <c r="AJ30" s="634"/>
      <c r="AK30" s="634"/>
      <c r="AL30" s="634"/>
      <c r="AM30" s="634"/>
      <c r="AN30" s="634"/>
      <c r="AO30" s="634"/>
      <c r="AP30" s="634"/>
      <c r="AQ30" s="634"/>
      <c r="AR30" s="634"/>
      <c r="AS30" s="634"/>
      <c r="AT30" s="634"/>
      <c r="AU30" s="634"/>
      <c r="AV30" s="634"/>
      <c r="AW30" s="634"/>
      <c r="DG30" s="634"/>
    </row>
    <row r="31" spans="1:118" s="628" customFormat="1">
      <c r="A31" s="629"/>
      <c r="B31" s="629"/>
      <c r="C31" s="634"/>
      <c r="D31" s="39"/>
      <c r="E31" s="634"/>
      <c r="F31" s="634"/>
      <c r="G31" s="40"/>
      <c r="H31" s="40"/>
      <c r="I31" s="40"/>
      <c r="J31" s="40"/>
      <c r="K31" s="40"/>
      <c r="L31" s="629"/>
      <c r="M31" s="629"/>
      <c r="N31" s="629"/>
      <c r="O31" s="629"/>
      <c r="R31" s="41"/>
      <c r="S31" s="41"/>
      <c r="T31" s="41"/>
      <c r="V31" s="250"/>
      <c r="X31" s="629"/>
      <c r="Y31" s="634"/>
      <c r="Z31" s="634"/>
      <c r="AA31" s="42"/>
      <c r="AB31" s="634"/>
      <c r="AC31" s="230"/>
      <c r="AD31" s="634"/>
      <c r="AE31" s="634"/>
      <c r="AF31" s="634"/>
      <c r="AG31" s="634"/>
      <c r="AH31" s="634"/>
      <c r="AI31" s="634"/>
      <c r="AJ31" s="634"/>
      <c r="AK31" s="634"/>
      <c r="AL31" s="634"/>
      <c r="AM31" s="634"/>
      <c r="AN31" s="634"/>
      <c r="AO31" s="634"/>
      <c r="AP31" s="634"/>
      <c r="AQ31" s="634"/>
      <c r="AR31" s="634"/>
      <c r="AS31" s="634"/>
      <c r="AT31" s="634"/>
      <c r="AU31" s="634"/>
      <c r="AV31" s="634"/>
      <c r="AW31" s="634"/>
      <c r="DG31" s="634"/>
    </row>
    <row r="32" spans="1:118" s="628" customFormat="1">
      <c r="A32" s="629"/>
      <c r="B32" s="629"/>
      <c r="C32" s="634"/>
      <c r="D32" s="39"/>
      <c r="E32" s="634"/>
      <c r="F32" s="634"/>
      <c r="G32" s="40"/>
      <c r="H32" s="40"/>
      <c r="I32" s="40"/>
      <c r="J32" s="40"/>
      <c r="K32" s="40"/>
      <c r="L32" s="629"/>
      <c r="M32" s="629"/>
      <c r="N32" s="629"/>
      <c r="O32" s="629"/>
      <c r="R32" s="41"/>
      <c r="S32" s="41"/>
      <c r="T32" s="41"/>
      <c r="V32" s="250"/>
      <c r="X32" s="629"/>
      <c r="Y32" s="634"/>
      <c r="Z32" s="634"/>
      <c r="AA32" s="42"/>
      <c r="AB32" s="634"/>
      <c r="AC32" s="230"/>
      <c r="AD32" s="634"/>
      <c r="AE32" s="634"/>
      <c r="AF32" s="634"/>
      <c r="AG32" s="634"/>
      <c r="AH32" s="634"/>
      <c r="AI32" s="634"/>
      <c r="AJ32" s="634"/>
      <c r="AK32" s="634"/>
      <c r="AL32" s="634"/>
      <c r="AM32" s="634"/>
      <c r="AN32" s="634"/>
      <c r="AO32" s="634"/>
      <c r="AP32" s="634"/>
      <c r="AQ32" s="634"/>
      <c r="AR32" s="634"/>
      <c r="AS32" s="634"/>
      <c r="AT32" s="634"/>
      <c r="AU32" s="634"/>
      <c r="AV32" s="634"/>
      <c r="AW32" s="634"/>
      <c r="DG32" s="634"/>
    </row>
    <row r="33" spans="1:111" s="628" customFormat="1">
      <c r="A33" s="629"/>
      <c r="B33" s="629"/>
      <c r="C33" s="634"/>
      <c r="D33" s="39"/>
      <c r="E33" s="634"/>
      <c r="F33" s="634"/>
      <c r="G33" s="40"/>
      <c r="H33" s="40"/>
      <c r="I33" s="40"/>
      <c r="J33" s="40"/>
      <c r="K33" s="40"/>
      <c r="L33" s="629"/>
      <c r="M33" s="629"/>
      <c r="N33" s="629"/>
      <c r="O33" s="629"/>
      <c r="R33" s="41"/>
      <c r="S33" s="41"/>
      <c r="T33" s="41"/>
      <c r="V33" s="250"/>
      <c r="X33" s="629"/>
      <c r="Y33" s="634"/>
      <c r="Z33" s="634"/>
      <c r="AA33" s="42"/>
      <c r="AB33" s="634"/>
      <c r="AC33" s="230"/>
      <c r="AD33" s="634"/>
      <c r="AE33" s="634"/>
      <c r="AF33" s="634"/>
      <c r="AG33" s="634"/>
      <c r="AH33" s="634"/>
      <c r="AI33" s="634"/>
      <c r="AJ33" s="634"/>
      <c r="AK33" s="634"/>
      <c r="AL33" s="634"/>
      <c r="AM33" s="634"/>
      <c r="AN33" s="634"/>
      <c r="AO33" s="634"/>
      <c r="AP33" s="634"/>
      <c r="AQ33" s="634"/>
      <c r="AR33" s="634"/>
      <c r="AS33" s="634"/>
      <c r="AT33" s="634"/>
      <c r="AU33" s="634"/>
      <c r="AV33" s="634"/>
      <c r="AW33" s="634"/>
      <c r="DG33" s="634"/>
    </row>
    <row r="34" spans="1:111" s="628" customFormat="1">
      <c r="A34" s="629"/>
      <c r="B34" s="629"/>
      <c r="C34" s="634"/>
      <c r="D34" s="39"/>
      <c r="E34" s="634"/>
      <c r="F34" s="634"/>
      <c r="G34" s="40"/>
      <c r="H34" s="40"/>
      <c r="I34" s="40"/>
      <c r="J34" s="40"/>
      <c r="K34" s="40"/>
      <c r="L34" s="629"/>
      <c r="M34" s="629"/>
      <c r="N34" s="629"/>
      <c r="O34" s="629"/>
      <c r="R34" s="41"/>
      <c r="S34" s="41"/>
      <c r="T34" s="41"/>
      <c r="V34" s="250"/>
      <c r="X34" s="629"/>
      <c r="Y34" s="634"/>
      <c r="Z34" s="634"/>
      <c r="AA34" s="42"/>
      <c r="AB34" s="634"/>
      <c r="AC34" s="230"/>
      <c r="AD34" s="634"/>
      <c r="AE34" s="634"/>
      <c r="AF34" s="634"/>
      <c r="AG34" s="634"/>
      <c r="AH34" s="634"/>
      <c r="AI34" s="634"/>
      <c r="AJ34" s="634"/>
      <c r="AK34" s="634"/>
      <c r="AL34" s="634"/>
      <c r="AM34" s="634"/>
      <c r="AN34" s="634"/>
      <c r="AO34" s="634"/>
      <c r="AP34" s="634"/>
      <c r="AQ34" s="634"/>
      <c r="AR34" s="634"/>
      <c r="AS34" s="634"/>
      <c r="AT34" s="634"/>
      <c r="AU34" s="634"/>
      <c r="AV34" s="634"/>
      <c r="AW34" s="634"/>
      <c r="DG34" s="634"/>
    </row>
    <row r="35" spans="1:111" s="628" customFormat="1">
      <c r="A35" s="629"/>
      <c r="B35" s="629"/>
      <c r="C35" s="634"/>
      <c r="D35" s="39"/>
      <c r="E35" s="634"/>
      <c r="F35" s="634"/>
      <c r="G35" s="40"/>
      <c r="H35" s="40"/>
      <c r="I35" s="40"/>
      <c r="J35" s="40"/>
      <c r="K35" s="40"/>
      <c r="L35" s="629"/>
      <c r="M35" s="629"/>
      <c r="N35" s="629"/>
      <c r="O35" s="629"/>
      <c r="R35" s="41"/>
      <c r="S35" s="41"/>
      <c r="T35" s="41"/>
      <c r="V35" s="250"/>
      <c r="X35" s="629"/>
      <c r="Y35" s="634"/>
      <c r="Z35" s="634"/>
      <c r="AA35" s="42"/>
      <c r="AB35" s="634"/>
      <c r="AC35" s="230"/>
      <c r="AD35" s="634"/>
      <c r="AE35" s="634"/>
      <c r="AF35" s="634"/>
      <c r="AG35" s="634"/>
      <c r="AH35" s="634"/>
      <c r="AI35" s="634"/>
      <c r="AJ35" s="634"/>
      <c r="AK35" s="634"/>
      <c r="AL35" s="634"/>
      <c r="AM35" s="634"/>
      <c r="AN35" s="634"/>
      <c r="AO35" s="634"/>
      <c r="AP35" s="634"/>
      <c r="AQ35" s="634"/>
      <c r="AR35" s="634"/>
      <c r="AS35" s="634"/>
      <c r="AT35" s="634"/>
      <c r="AU35" s="634"/>
      <c r="AV35" s="634"/>
      <c r="AW35" s="634"/>
      <c r="DG35" s="634"/>
    </row>
    <row r="36" spans="1:111" s="628" customFormat="1">
      <c r="A36" s="629"/>
      <c r="B36" s="629"/>
      <c r="C36" s="634"/>
      <c r="D36" s="39"/>
      <c r="E36" s="634"/>
      <c r="F36" s="634"/>
      <c r="G36" s="40"/>
      <c r="H36" s="40"/>
      <c r="I36" s="40"/>
      <c r="J36" s="40"/>
      <c r="K36" s="40"/>
      <c r="L36" s="629"/>
      <c r="M36" s="629"/>
      <c r="N36" s="629"/>
      <c r="O36" s="629"/>
      <c r="R36" s="41"/>
      <c r="S36" s="41"/>
      <c r="T36" s="41"/>
      <c r="V36" s="250"/>
      <c r="X36" s="629"/>
      <c r="Y36" s="634"/>
      <c r="Z36" s="634"/>
      <c r="AA36" s="42"/>
      <c r="AB36" s="634"/>
      <c r="AC36" s="230"/>
      <c r="AD36" s="634"/>
      <c r="AE36" s="634"/>
      <c r="AF36" s="634"/>
      <c r="AG36" s="634"/>
      <c r="AH36" s="634"/>
      <c r="AI36" s="634"/>
      <c r="AJ36" s="634"/>
      <c r="AK36" s="634"/>
      <c r="AL36" s="634"/>
      <c r="AM36" s="634"/>
      <c r="AN36" s="634"/>
      <c r="AO36" s="634"/>
      <c r="AP36" s="634"/>
      <c r="AQ36" s="634"/>
      <c r="AR36" s="634"/>
      <c r="AS36" s="634"/>
      <c r="AT36" s="634"/>
      <c r="AU36" s="634"/>
      <c r="AV36" s="634"/>
      <c r="AW36" s="634"/>
      <c r="DG36" s="634"/>
    </row>
    <row r="37" spans="1:111" s="628" customFormat="1">
      <c r="A37" s="629"/>
      <c r="B37" s="629"/>
      <c r="C37" s="634"/>
      <c r="D37" s="39"/>
      <c r="E37" s="634"/>
      <c r="F37" s="634"/>
      <c r="G37" s="40"/>
      <c r="H37" s="40"/>
      <c r="I37" s="40"/>
      <c r="J37" s="40"/>
      <c r="K37" s="40"/>
      <c r="L37" s="629"/>
      <c r="M37" s="629"/>
      <c r="N37" s="629"/>
      <c r="O37" s="629"/>
      <c r="R37" s="41"/>
      <c r="S37" s="41"/>
      <c r="T37" s="41"/>
      <c r="V37" s="250"/>
      <c r="X37" s="629"/>
      <c r="Y37" s="634"/>
      <c r="Z37" s="634"/>
      <c r="AA37" s="42"/>
      <c r="AB37" s="634"/>
      <c r="AC37" s="230"/>
      <c r="AD37" s="634"/>
      <c r="AE37" s="634"/>
      <c r="AF37" s="634"/>
      <c r="AG37" s="634"/>
      <c r="AH37" s="634"/>
      <c r="AI37" s="634"/>
      <c r="AJ37" s="634"/>
      <c r="AK37" s="634"/>
      <c r="AL37" s="634"/>
      <c r="AM37" s="634"/>
      <c r="AN37" s="634"/>
      <c r="AO37" s="634"/>
      <c r="AP37" s="634"/>
      <c r="AQ37" s="634"/>
      <c r="AR37" s="634"/>
      <c r="AS37" s="634"/>
      <c r="AT37" s="634"/>
      <c r="AU37" s="634"/>
      <c r="AV37" s="634"/>
      <c r="AW37" s="634"/>
      <c r="DG37" s="634"/>
    </row>
    <row r="38" spans="1:111" s="628" customFormat="1">
      <c r="A38" s="629"/>
      <c r="B38" s="629"/>
      <c r="C38" s="634"/>
      <c r="D38" s="39"/>
      <c r="E38" s="634"/>
      <c r="F38" s="634"/>
      <c r="G38" s="40"/>
      <c r="H38" s="40"/>
      <c r="I38" s="40"/>
      <c r="J38" s="40"/>
      <c r="K38" s="40"/>
      <c r="L38" s="629"/>
      <c r="M38" s="629"/>
      <c r="N38" s="629"/>
      <c r="O38" s="629"/>
      <c r="R38" s="41"/>
      <c r="S38" s="41"/>
      <c r="T38" s="41"/>
      <c r="V38" s="250"/>
      <c r="X38" s="629"/>
      <c r="Y38" s="634"/>
      <c r="Z38" s="634"/>
      <c r="AA38" s="42"/>
      <c r="AB38" s="634"/>
      <c r="AC38" s="230"/>
      <c r="AD38" s="634"/>
      <c r="AE38" s="634"/>
      <c r="AF38" s="634"/>
      <c r="AG38" s="634"/>
      <c r="AH38" s="634"/>
      <c r="AI38" s="634"/>
      <c r="AJ38" s="634"/>
      <c r="AK38" s="634"/>
      <c r="AL38" s="634"/>
      <c r="AM38" s="634"/>
      <c r="AN38" s="634"/>
      <c r="AO38" s="634"/>
      <c r="AP38" s="634"/>
      <c r="AQ38" s="634"/>
      <c r="AR38" s="634"/>
      <c r="AS38" s="634"/>
      <c r="AT38" s="634"/>
      <c r="AU38" s="634"/>
      <c r="AV38" s="634"/>
      <c r="AW38" s="634"/>
      <c r="DG38" s="634"/>
    </row>
    <row r="39" spans="1:111" s="628" customFormat="1">
      <c r="A39" s="629"/>
      <c r="B39" s="629"/>
      <c r="C39" s="634"/>
      <c r="D39" s="39"/>
      <c r="E39" s="634"/>
      <c r="F39" s="634"/>
      <c r="G39" s="40"/>
      <c r="H39" s="40"/>
      <c r="I39" s="40"/>
      <c r="J39" s="40"/>
      <c r="K39" s="40"/>
      <c r="L39" s="629"/>
      <c r="M39" s="629"/>
      <c r="N39" s="629"/>
      <c r="O39" s="629"/>
      <c r="R39" s="41"/>
      <c r="S39" s="41"/>
      <c r="T39" s="41"/>
      <c r="V39" s="250"/>
      <c r="X39" s="629"/>
      <c r="Y39" s="634"/>
      <c r="Z39" s="634"/>
      <c r="AA39" s="42"/>
      <c r="AB39" s="634"/>
      <c r="AC39" s="230"/>
      <c r="AD39" s="634"/>
      <c r="AE39" s="634"/>
      <c r="AF39" s="634"/>
      <c r="AG39" s="634"/>
      <c r="AH39" s="634"/>
      <c r="AI39" s="634"/>
      <c r="AJ39" s="634"/>
      <c r="AK39" s="634"/>
      <c r="AL39" s="634"/>
      <c r="AM39" s="634"/>
      <c r="AN39" s="634"/>
      <c r="AO39" s="634"/>
      <c r="AP39" s="634"/>
      <c r="AQ39" s="634"/>
      <c r="AR39" s="634"/>
      <c r="AS39" s="634"/>
      <c r="AT39" s="634"/>
      <c r="AU39" s="634"/>
      <c r="AV39" s="634"/>
      <c r="AW39" s="634"/>
      <c r="DG39" s="634"/>
    </row>
    <row r="40" spans="1:111" s="628" customFormat="1">
      <c r="A40" s="629"/>
      <c r="B40" s="629"/>
      <c r="C40" s="634"/>
      <c r="D40" s="39"/>
      <c r="E40" s="634"/>
      <c r="F40" s="634"/>
      <c r="G40" s="40"/>
      <c r="H40" s="40"/>
      <c r="I40" s="40"/>
      <c r="J40" s="40"/>
      <c r="K40" s="40"/>
      <c r="L40" s="629"/>
      <c r="M40" s="629"/>
      <c r="N40" s="629"/>
      <c r="O40" s="629"/>
      <c r="R40" s="41"/>
      <c r="S40" s="41"/>
      <c r="T40" s="41"/>
      <c r="V40" s="250"/>
      <c r="X40" s="629"/>
      <c r="Y40" s="634"/>
      <c r="Z40" s="634"/>
      <c r="AA40" s="42"/>
      <c r="AB40" s="634"/>
      <c r="AC40" s="230"/>
      <c r="AD40" s="634"/>
      <c r="AE40" s="634"/>
      <c r="AF40" s="634"/>
      <c r="AG40" s="634"/>
      <c r="AH40" s="634"/>
      <c r="AI40" s="634"/>
      <c r="AJ40" s="634"/>
      <c r="AK40" s="634"/>
      <c r="AL40" s="634"/>
      <c r="AM40" s="634"/>
      <c r="AN40" s="634"/>
      <c r="AO40" s="634"/>
      <c r="AP40" s="634"/>
      <c r="AQ40" s="634"/>
      <c r="AR40" s="634"/>
      <c r="AS40" s="634"/>
      <c r="AT40" s="634"/>
      <c r="AU40" s="634"/>
      <c r="AV40" s="634"/>
      <c r="AW40" s="634"/>
      <c r="DG40" s="634"/>
    </row>
    <row r="41" spans="1:111" s="628" customFormat="1">
      <c r="A41" s="629"/>
      <c r="B41" s="629"/>
      <c r="C41" s="634"/>
      <c r="D41" s="39"/>
      <c r="E41" s="634"/>
      <c r="F41" s="634"/>
      <c r="G41" s="40"/>
      <c r="H41" s="40"/>
      <c r="I41" s="40"/>
      <c r="J41" s="40"/>
      <c r="K41" s="40"/>
      <c r="L41" s="629"/>
      <c r="M41" s="629"/>
      <c r="N41" s="629"/>
      <c r="O41" s="629"/>
      <c r="R41" s="41"/>
      <c r="S41" s="41"/>
      <c r="T41" s="41"/>
      <c r="V41" s="250"/>
      <c r="X41" s="629"/>
      <c r="Y41" s="634"/>
      <c r="Z41" s="634"/>
      <c r="AA41" s="42"/>
      <c r="AB41" s="634"/>
      <c r="AC41" s="230"/>
      <c r="AD41" s="634"/>
      <c r="AE41" s="634"/>
      <c r="AF41" s="634"/>
      <c r="AG41" s="634"/>
      <c r="AH41" s="634"/>
      <c r="AI41" s="634"/>
      <c r="AJ41" s="634"/>
      <c r="AK41" s="634"/>
      <c r="AL41" s="634"/>
      <c r="AM41" s="634"/>
      <c r="AN41" s="634"/>
      <c r="AO41" s="634"/>
      <c r="AP41" s="634"/>
      <c r="AQ41" s="634"/>
      <c r="AR41" s="634"/>
      <c r="AS41" s="634"/>
      <c r="AT41" s="634"/>
      <c r="AU41" s="634"/>
      <c r="AV41" s="634"/>
      <c r="AW41" s="634"/>
      <c r="DG41" s="634"/>
    </row>
    <row r="42" spans="1:111" s="628" customFormat="1">
      <c r="A42" s="629"/>
      <c r="B42" s="629"/>
      <c r="C42" s="634"/>
      <c r="D42" s="39"/>
      <c r="E42" s="634"/>
      <c r="F42" s="634"/>
      <c r="G42" s="40"/>
      <c r="H42" s="40"/>
      <c r="I42" s="40"/>
      <c r="J42" s="40"/>
      <c r="K42" s="40"/>
      <c r="L42" s="629"/>
      <c r="M42" s="629"/>
      <c r="N42" s="629"/>
      <c r="O42" s="629"/>
      <c r="R42" s="41"/>
      <c r="S42" s="41"/>
      <c r="T42" s="41"/>
      <c r="V42" s="250"/>
      <c r="X42" s="629"/>
      <c r="Y42" s="634"/>
      <c r="Z42" s="634"/>
      <c r="AA42" s="42"/>
      <c r="AB42" s="634"/>
      <c r="AC42" s="230"/>
      <c r="AD42" s="634"/>
      <c r="AE42" s="634"/>
      <c r="AF42" s="634"/>
      <c r="AG42" s="634"/>
      <c r="AH42" s="634"/>
      <c r="AI42" s="634"/>
      <c r="AJ42" s="634"/>
      <c r="AK42" s="634"/>
      <c r="AL42" s="634"/>
      <c r="AM42" s="634"/>
      <c r="AN42" s="634"/>
      <c r="AO42" s="634"/>
      <c r="AP42" s="634"/>
      <c r="AQ42" s="634"/>
      <c r="AR42" s="634"/>
      <c r="AS42" s="634"/>
      <c r="AT42" s="634"/>
      <c r="AU42" s="634"/>
      <c r="AV42" s="634"/>
      <c r="AW42" s="634"/>
      <c r="DG42" s="634"/>
    </row>
    <row r="43" spans="1:111" s="628" customFormat="1">
      <c r="A43" s="629"/>
      <c r="B43" s="629"/>
      <c r="C43" s="634"/>
      <c r="D43" s="39"/>
      <c r="E43" s="634"/>
      <c r="F43" s="634"/>
      <c r="G43" s="40"/>
      <c r="H43" s="40"/>
      <c r="I43" s="40"/>
      <c r="J43" s="40"/>
      <c r="K43" s="40"/>
      <c r="L43" s="629"/>
      <c r="M43" s="629"/>
      <c r="N43" s="629"/>
      <c r="O43" s="629"/>
      <c r="R43" s="41"/>
      <c r="S43" s="41"/>
      <c r="T43" s="41"/>
      <c r="V43" s="250"/>
      <c r="X43" s="629"/>
      <c r="Y43" s="634"/>
      <c r="Z43" s="634"/>
      <c r="AA43" s="42"/>
      <c r="AB43" s="634"/>
      <c r="AC43" s="230"/>
      <c r="AD43" s="634"/>
      <c r="AE43" s="634"/>
      <c r="AF43" s="634"/>
      <c r="AG43" s="634"/>
      <c r="AH43" s="634"/>
      <c r="AI43" s="634"/>
      <c r="AJ43" s="634"/>
      <c r="AK43" s="634"/>
      <c r="AL43" s="634"/>
      <c r="AM43" s="634"/>
      <c r="AN43" s="634"/>
      <c r="AO43" s="634"/>
      <c r="AP43" s="634"/>
      <c r="AQ43" s="634"/>
      <c r="AR43" s="634"/>
      <c r="AS43" s="634"/>
      <c r="AT43" s="634"/>
      <c r="AU43" s="634"/>
      <c r="AV43" s="634"/>
      <c r="AW43" s="634"/>
      <c r="DG43" s="634"/>
    </row>
    <row r="44" spans="1:111" s="628" customFormat="1">
      <c r="A44" s="629"/>
      <c r="B44" s="629"/>
      <c r="C44" s="634"/>
      <c r="D44" s="39"/>
      <c r="E44" s="634"/>
      <c r="F44" s="634"/>
      <c r="G44" s="40"/>
      <c r="H44" s="40"/>
      <c r="I44" s="40"/>
      <c r="J44" s="40"/>
      <c r="K44" s="40"/>
      <c r="L44" s="629"/>
      <c r="M44" s="629"/>
      <c r="N44" s="629"/>
      <c r="O44" s="629"/>
      <c r="R44" s="41"/>
      <c r="S44" s="41"/>
      <c r="T44" s="41"/>
      <c r="V44" s="250"/>
      <c r="X44" s="629"/>
      <c r="Y44" s="634"/>
      <c r="Z44" s="634"/>
      <c r="AA44" s="42"/>
      <c r="AB44" s="634"/>
      <c r="AC44" s="230"/>
      <c r="AD44" s="634"/>
      <c r="AE44" s="634"/>
      <c r="AF44" s="634"/>
      <c r="AG44" s="634"/>
      <c r="AH44" s="634"/>
      <c r="AI44" s="634"/>
      <c r="AJ44" s="634"/>
      <c r="AK44" s="634"/>
      <c r="AL44" s="634"/>
      <c r="AM44" s="634"/>
      <c r="AN44" s="634"/>
      <c r="AO44" s="634"/>
      <c r="AP44" s="634"/>
      <c r="AQ44" s="634"/>
      <c r="AR44" s="634"/>
      <c r="AS44" s="634"/>
      <c r="AT44" s="634"/>
      <c r="AU44" s="634"/>
      <c r="AV44" s="634"/>
      <c r="AW44" s="634"/>
      <c r="DG44" s="634"/>
    </row>
    <row r="45" spans="1:111" s="628" customFormat="1">
      <c r="A45" s="629"/>
      <c r="B45" s="629"/>
      <c r="C45" s="634"/>
      <c r="D45" s="39"/>
      <c r="E45" s="634"/>
      <c r="F45" s="634"/>
      <c r="G45" s="40"/>
      <c r="H45" s="40"/>
      <c r="I45" s="40"/>
      <c r="J45" s="40"/>
      <c r="K45" s="40"/>
      <c r="L45" s="629"/>
      <c r="M45" s="629"/>
      <c r="N45" s="629"/>
      <c r="O45" s="629"/>
      <c r="R45" s="41"/>
      <c r="S45" s="41"/>
      <c r="T45" s="41"/>
      <c r="V45" s="250"/>
      <c r="X45" s="629"/>
      <c r="Y45" s="634"/>
      <c r="Z45" s="634"/>
      <c r="AA45" s="42"/>
      <c r="AB45" s="634"/>
      <c r="AC45" s="230"/>
      <c r="AD45" s="634"/>
      <c r="AE45" s="634"/>
      <c r="AF45" s="634"/>
      <c r="AG45" s="634"/>
      <c r="AH45" s="634"/>
      <c r="AI45" s="634"/>
      <c r="AJ45" s="634"/>
      <c r="AK45" s="634"/>
      <c r="AL45" s="634"/>
      <c r="AM45" s="634"/>
      <c r="AN45" s="634"/>
      <c r="AO45" s="634"/>
      <c r="AP45" s="634"/>
      <c r="AQ45" s="634"/>
      <c r="AR45" s="634"/>
      <c r="AS45" s="634"/>
      <c r="AT45" s="634"/>
      <c r="AU45" s="634"/>
      <c r="AV45" s="634"/>
      <c r="AW45" s="634"/>
      <c r="DG45" s="634"/>
    </row>
    <row r="46" spans="1:111" s="628" customFormat="1">
      <c r="A46" s="629"/>
      <c r="B46" s="629"/>
      <c r="C46" s="634"/>
      <c r="D46" s="39"/>
      <c r="E46" s="634"/>
      <c r="F46" s="634"/>
      <c r="G46" s="40"/>
      <c r="H46" s="40"/>
      <c r="I46" s="40"/>
      <c r="J46" s="40"/>
      <c r="K46" s="40"/>
      <c r="L46" s="629"/>
      <c r="M46" s="629"/>
      <c r="N46" s="629"/>
      <c r="O46" s="695"/>
      <c r="R46" s="41"/>
      <c r="S46" s="41"/>
      <c r="T46" s="41"/>
      <c r="V46" s="250"/>
      <c r="X46" s="629"/>
      <c r="Y46" s="634"/>
      <c r="Z46" s="634"/>
      <c r="AA46" s="42"/>
      <c r="AB46" s="634"/>
      <c r="AC46" s="230"/>
      <c r="AD46" s="634"/>
      <c r="AE46" s="634"/>
      <c r="AF46" s="634"/>
      <c r="AG46" s="634"/>
      <c r="AH46" s="634"/>
      <c r="AI46" s="634"/>
      <c r="AJ46" s="634"/>
      <c r="AK46" s="634"/>
      <c r="AL46" s="634"/>
      <c r="AM46" s="634"/>
      <c r="AN46" s="634"/>
      <c r="AO46" s="634"/>
      <c r="AP46" s="634"/>
      <c r="AQ46" s="634"/>
      <c r="AR46" s="634"/>
      <c r="AS46" s="634"/>
      <c r="AT46" s="634"/>
      <c r="AU46" s="634"/>
      <c r="AV46" s="634"/>
      <c r="AW46" s="634"/>
      <c r="DG46" s="634"/>
    </row>
    <row r="47" spans="1:111" s="628" customFormat="1">
      <c r="A47" s="629"/>
      <c r="B47" s="629"/>
      <c r="C47" s="634"/>
      <c r="D47" s="39"/>
      <c r="E47" s="634"/>
      <c r="F47" s="634"/>
      <c r="G47" s="40"/>
      <c r="H47" s="40"/>
      <c r="I47" s="40"/>
      <c r="J47" s="40"/>
      <c r="K47" s="40"/>
      <c r="L47" s="629"/>
      <c r="M47" s="629"/>
      <c r="N47" s="629"/>
      <c r="O47" s="695"/>
      <c r="R47" s="41"/>
      <c r="S47" s="41"/>
      <c r="T47" s="41"/>
      <c r="V47" s="250"/>
      <c r="X47" s="629"/>
      <c r="Y47" s="634"/>
      <c r="Z47" s="634"/>
      <c r="AA47" s="42"/>
      <c r="AB47" s="634"/>
      <c r="AC47" s="230"/>
      <c r="AD47" s="634"/>
      <c r="AE47" s="634"/>
      <c r="AF47" s="634"/>
      <c r="AG47" s="634"/>
      <c r="AH47" s="634"/>
      <c r="AI47" s="634"/>
      <c r="AJ47" s="634"/>
      <c r="AK47" s="634"/>
      <c r="AL47" s="634"/>
      <c r="AM47" s="634"/>
      <c r="AN47" s="634"/>
      <c r="AO47" s="634"/>
      <c r="AP47" s="634"/>
      <c r="AQ47" s="634"/>
      <c r="AR47" s="634"/>
      <c r="AS47" s="634"/>
      <c r="AT47" s="634"/>
      <c r="AU47" s="634"/>
      <c r="AV47" s="634"/>
      <c r="AW47" s="634"/>
      <c r="DG47" s="634"/>
    </row>
    <row r="48" spans="1:111" s="628" customFormat="1">
      <c r="A48" s="629"/>
      <c r="B48" s="629"/>
      <c r="C48" s="634"/>
      <c r="D48" s="39"/>
      <c r="E48" s="634"/>
      <c r="F48" s="634"/>
      <c r="G48" s="40"/>
      <c r="H48" s="40"/>
      <c r="I48" s="40"/>
      <c r="J48" s="40"/>
      <c r="K48" s="40"/>
      <c r="L48" s="629"/>
      <c r="M48" s="629"/>
      <c r="N48" s="629"/>
      <c r="O48" s="629"/>
      <c r="R48" s="41"/>
      <c r="S48" s="41"/>
      <c r="T48" s="41"/>
      <c r="V48" s="250"/>
      <c r="X48" s="629"/>
      <c r="Y48" s="634"/>
      <c r="Z48" s="634"/>
      <c r="AA48" s="42"/>
      <c r="AB48" s="634"/>
      <c r="AC48" s="230"/>
      <c r="AD48" s="634"/>
      <c r="AE48" s="634"/>
      <c r="AF48" s="634"/>
      <c r="AG48" s="634"/>
      <c r="AH48" s="634"/>
      <c r="AI48" s="634"/>
      <c r="AJ48" s="634"/>
      <c r="AK48" s="634"/>
      <c r="AL48" s="634"/>
      <c r="AM48" s="634"/>
      <c r="AN48" s="634"/>
      <c r="AO48" s="634"/>
      <c r="AP48" s="634"/>
      <c r="AQ48" s="634"/>
      <c r="AR48" s="634"/>
      <c r="AS48" s="634"/>
      <c r="AT48" s="634"/>
      <c r="AU48" s="634"/>
      <c r="AV48" s="634"/>
      <c r="AW48" s="634"/>
      <c r="DG48" s="634"/>
    </row>
    <row r="49" spans="1:111" s="628" customFormat="1">
      <c r="A49" s="629"/>
      <c r="B49" s="629"/>
      <c r="C49" s="634"/>
      <c r="D49" s="39"/>
      <c r="E49" s="634"/>
      <c r="F49" s="634"/>
      <c r="G49" s="40"/>
      <c r="H49" s="40"/>
      <c r="I49" s="40"/>
      <c r="J49" s="40"/>
      <c r="K49" s="40"/>
      <c r="L49" s="629"/>
      <c r="M49" s="629"/>
      <c r="N49" s="629"/>
      <c r="O49" s="629"/>
      <c r="R49" s="41"/>
      <c r="S49" s="41"/>
      <c r="T49" s="41"/>
      <c r="V49" s="250"/>
      <c r="X49" s="629"/>
      <c r="Y49" s="634"/>
      <c r="Z49" s="634"/>
      <c r="AA49" s="42"/>
      <c r="AB49" s="634"/>
      <c r="AC49" s="230"/>
      <c r="AD49" s="634"/>
      <c r="AE49" s="634"/>
      <c r="AF49" s="634"/>
      <c r="AG49" s="634"/>
      <c r="AH49" s="634"/>
      <c r="AI49" s="634"/>
      <c r="AJ49" s="634"/>
      <c r="AK49" s="634"/>
      <c r="AL49" s="634"/>
      <c r="AM49" s="634"/>
      <c r="AN49" s="634"/>
      <c r="AO49" s="634"/>
      <c r="AP49" s="634"/>
      <c r="AQ49" s="634"/>
      <c r="AR49" s="634"/>
      <c r="AS49" s="634"/>
      <c r="AT49" s="634"/>
      <c r="AU49" s="634"/>
      <c r="AV49" s="634"/>
      <c r="AW49" s="634"/>
      <c r="DG49" s="634"/>
    </row>
    <row r="54" spans="1:111">
      <c r="DC54" s="685"/>
    </row>
    <row r="55" spans="1:111">
      <c r="DC55" s="685"/>
    </row>
    <row r="56" spans="1:111">
      <c r="DC56" s="685"/>
    </row>
    <row r="57" spans="1:111">
      <c r="AX57" s="685"/>
      <c r="AY57" s="685"/>
      <c r="AZ57" s="685"/>
      <c r="BA57" s="685"/>
      <c r="BB57" s="685"/>
      <c r="BC57" s="685"/>
      <c r="BD57" s="685"/>
      <c r="BE57" s="685"/>
      <c r="BF57" s="685"/>
      <c r="BG57" s="685"/>
      <c r="BH57" s="685"/>
      <c r="BI57" s="685"/>
      <c r="BJ57" s="685"/>
      <c r="BK57" s="685"/>
      <c r="BL57" s="685"/>
      <c r="BM57" s="685"/>
      <c r="BN57" s="685"/>
      <c r="BO57" s="685"/>
      <c r="BP57" s="685"/>
      <c r="BQ57" s="685"/>
      <c r="BR57" s="685"/>
      <c r="BS57" s="685"/>
      <c r="BT57" s="685"/>
      <c r="BU57" s="685"/>
      <c r="BV57" s="685"/>
      <c r="BW57" s="685"/>
      <c r="BX57" s="685"/>
      <c r="BY57" s="685"/>
      <c r="BZ57" s="685"/>
      <c r="CA57" s="685"/>
      <c r="CB57" s="685"/>
      <c r="CC57" s="685"/>
      <c r="CD57" s="685"/>
      <c r="CE57" s="685"/>
      <c r="CF57" s="685"/>
      <c r="CG57" s="685"/>
      <c r="CH57" s="685"/>
      <c r="CI57" s="685"/>
      <c r="CJ57" s="685"/>
      <c r="CK57" s="685"/>
      <c r="CL57" s="685"/>
      <c r="CM57" s="685"/>
      <c r="CN57" s="685"/>
      <c r="CO57" s="685"/>
      <c r="CP57" s="685"/>
      <c r="CQ57" s="685"/>
      <c r="CR57" s="685"/>
      <c r="CS57" s="685"/>
      <c r="CT57" s="685"/>
      <c r="CU57" s="685"/>
      <c r="CV57" s="685"/>
      <c r="CW57" s="685"/>
      <c r="CX57" s="685"/>
      <c r="CY57" s="685"/>
      <c r="CZ57" s="685"/>
      <c r="DA57" s="685"/>
      <c r="DB57" s="685"/>
      <c r="DC57" s="685"/>
    </row>
    <row r="58" spans="1:111">
      <c r="AX58" s="685"/>
      <c r="AY58" s="685"/>
      <c r="AZ58" s="685"/>
      <c r="BA58" s="685"/>
      <c r="BB58" s="685"/>
      <c r="BC58" s="685"/>
      <c r="BD58" s="685"/>
      <c r="BE58" s="685"/>
      <c r="BF58" s="685"/>
      <c r="BG58" s="685"/>
      <c r="BH58" s="685"/>
      <c r="BI58" s="685"/>
      <c r="BJ58" s="685"/>
      <c r="BK58" s="685"/>
      <c r="BL58" s="685"/>
      <c r="BM58" s="685"/>
      <c r="BN58" s="685"/>
      <c r="BO58" s="685"/>
      <c r="BP58" s="685"/>
      <c r="BQ58" s="685"/>
      <c r="BR58" s="685"/>
      <c r="BS58" s="685"/>
      <c r="BT58" s="685"/>
      <c r="BU58" s="685"/>
      <c r="BV58" s="685"/>
      <c r="BW58" s="685"/>
      <c r="BX58" s="685"/>
      <c r="BY58" s="685"/>
      <c r="BZ58" s="685"/>
      <c r="CA58" s="685"/>
      <c r="CB58" s="685"/>
      <c r="CC58" s="685"/>
      <c r="CD58" s="685"/>
      <c r="CE58" s="685"/>
      <c r="CF58" s="685"/>
      <c r="CG58" s="685"/>
      <c r="CH58" s="685"/>
      <c r="CI58" s="685"/>
      <c r="CJ58" s="685"/>
      <c r="CK58" s="685"/>
      <c r="CL58" s="685"/>
      <c r="CM58" s="685"/>
      <c r="CN58" s="685"/>
      <c r="CO58" s="685"/>
      <c r="CP58" s="685"/>
      <c r="CQ58" s="685"/>
      <c r="CR58" s="685"/>
      <c r="CS58" s="685"/>
      <c r="CT58" s="685"/>
      <c r="CU58" s="685"/>
      <c r="CV58" s="685"/>
      <c r="CW58" s="685"/>
      <c r="CX58" s="685"/>
      <c r="CY58" s="685"/>
      <c r="CZ58" s="685"/>
      <c r="DA58" s="685"/>
      <c r="DB58" s="685"/>
      <c r="DC58" s="685"/>
    </row>
    <row r="59" spans="1:111">
      <c r="AX59" s="685"/>
      <c r="AY59" s="685"/>
      <c r="AZ59" s="685"/>
      <c r="BA59" s="685"/>
      <c r="BB59" s="685"/>
      <c r="BC59" s="685"/>
      <c r="BD59" s="685"/>
      <c r="BE59" s="685"/>
      <c r="BF59" s="685"/>
      <c r="BG59" s="685"/>
      <c r="BH59" s="685"/>
      <c r="BI59" s="685"/>
      <c r="BJ59" s="685"/>
      <c r="BK59" s="685"/>
      <c r="BL59" s="685"/>
      <c r="BM59" s="685"/>
      <c r="BN59" s="685"/>
      <c r="BO59" s="685"/>
      <c r="BP59" s="685"/>
      <c r="BQ59" s="685"/>
      <c r="BR59" s="685"/>
      <c r="BS59" s="685"/>
      <c r="BT59" s="685"/>
      <c r="BU59" s="685"/>
      <c r="BV59" s="685"/>
      <c r="BW59" s="685"/>
      <c r="BX59" s="685"/>
      <c r="BY59" s="685"/>
      <c r="BZ59" s="685"/>
      <c r="CA59" s="685"/>
      <c r="CB59" s="685"/>
      <c r="CC59" s="685"/>
      <c r="CD59" s="685"/>
      <c r="CE59" s="685"/>
      <c r="CF59" s="685"/>
      <c r="CG59" s="685"/>
      <c r="CH59" s="685"/>
      <c r="CI59" s="685"/>
      <c r="CJ59" s="685"/>
      <c r="CK59" s="685"/>
      <c r="CL59" s="685"/>
      <c r="CM59" s="685"/>
      <c r="CN59" s="685"/>
      <c r="CO59" s="685"/>
      <c r="CP59" s="685"/>
      <c r="CQ59" s="685"/>
      <c r="CR59" s="685"/>
      <c r="CS59" s="685"/>
      <c r="CT59" s="685"/>
      <c r="CU59" s="685"/>
      <c r="CV59" s="685"/>
      <c r="CW59" s="685"/>
      <c r="CX59" s="685"/>
      <c r="CY59" s="685"/>
      <c r="CZ59" s="685"/>
      <c r="DA59" s="685"/>
      <c r="DB59" s="685"/>
      <c r="DC59" s="685"/>
    </row>
    <row r="60" spans="1:111">
      <c r="AX60" s="685"/>
      <c r="AY60" s="685"/>
      <c r="AZ60" s="685"/>
      <c r="BA60" s="685"/>
      <c r="BB60" s="685"/>
      <c r="BC60" s="685"/>
      <c r="BD60" s="685"/>
      <c r="BE60" s="685"/>
      <c r="BF60" s="685"/>
      <c r="BG60" s="685"/>
      <c r="BH60" s="685"/>
      <c r="BI60" s="685"/>
      <c r="BJ60" s="685"/>
      <c r="BK60" s="685"/>
      <c r="BL60" s="685"/>
      <c r="BM60" s="685"/>
      <c r="BN60" s="685"/>
      <c r="BO60" s="685"/>
      <c r="BP60" s="685"/>
      <c r="BQ60" s="685"/>
      <c r="BR60" s="685"/>
      <c r="BS60" s="685"/>
      <c r="BT60" s="685"/>
      <c r="BU60" s="685"/>
      <c r="BV60" s="685"/>
      <c r="BW60" s="685"/>
      <c r="BX60" s="685"/>
      <c r="BY60" s="685"/>
      <c r="BZ60" s="685"/>
      <c r="CA60" s="685"/>
      <c r="CB60" s="685"/>
      <c r="CC60" s="685"/>
      <c r="CD60" s="685"/>
      <c r="CE60" s="685"/>
      <c r="CF60" s="685"/>
      <c r="CG60" s="685"/>
      <c r="CH60" s="685"/>
      <c r="CI60" s="685"/>
      <c r="CJ60" s="685"/>
      <c r="CK60" s="685"/>
      <c r="CL60" s="685"/>
      <c r="CM60" s="685"/>
      <c r="CN60" s="685"/>
      <c r="CO60" s="685"/>
      <c r="CP60" s="685"/>
      <c r="CQ60" s="685"/>
      <c r="CR60" s="685"/>
      <c r="CS60" s="685"/>
      <c r="CT60" s="685"/>
      <c r="CU60" s="685"/>
      <c r="CV60" s="685"/>
      <c r="CW60" s="685"/>
      <c r="CX60" s="685"/>
      <c r="CY60" s="685"/>
      <c r="CZ60" s="685"/>
      <c r="DA60" s="685"/>
      <c r="DB60" s="685"/>
      <c r="DC60" s="685"/>
    </row>
    <row r="61" spans="1:111">
      <c r="AX61" s="685"/>
      <c r="AY61" s="685"/>
      <c r="AZ61" s="685"/>
      <c r="BA61" s="685"/>
      <c r="BB61" s="685"/>
      <c r="BC61" s="685"/>
      <c r="BD61" s="685"/>
      <c r="BE61" s="685"/>
      <c r="BF61" s="685"/>
      <c r="BG61" s="685"/>
      <c r="BH61" s="685"/>
      <c r="BI61" s="685"/>
      <c r="BJ61" s="685"/>
      <c r="BK61" s="685"/>
      <c r="BL61" s="685"/>
      <c r="BM61" s="685"/>
      <c r="BN61" s="685"/>
      <c r="BO61" s="685"/>
      <c r="BP61" s="685"/>
      <c r="BQ61" s="685"/>
      <c r="BR61" s="685"/>
      <c r="BS61" s="685"/>
      <c r="BT61" s="685"/>
      <c r="BU61" s="685"/>
      <c r="BV61" s="685"/>
      <c r="BW61" s="685"/>
      <c r="BX61" s="685"/>
      <c r="BY61" s="685"/>
      <c r="BZ61" s="685"/>
      <c r="CA61" s="685"/>
      <c r="CB61" s="685"/>
      <c r="CC61" s="685"/>
      <c r="CD61" s="685"/>
      <c r="CE61" s="685"/>
      <c r="CF61" s="685"/>
      <c r="CG61" s="685"/>
      <c r="CH61" s="685"/>
      <c r="CI61" s="685"/>
      <c r="CJ61" s="685"/>
      <c r="CK61" s="685"/>
      <c r="CL61" s="685"/>
      <c r="CM61" s="685"/>
      <c r="CN61" s="685"/>
      <c r="CO61" s="685"/>
      <c r="CP61" s="685"/>
      <c r="CQ61" s="685"/>
      <c r="CR61" s="685"/>
      <c r="CS61" s="685"/>
      <c r="CT61" s="685"/>
      <c r="CU61" s="685"/>
      <c r="CV61" s="685"/>
      <c r="CW61" s="685"/>
      <c r="CX61" s="685"/>
      <c r="CY61" s="685"/>
      <c r="CZ61" s="685"/>
      <c r="DA61" s="685"/>
      <c r="DB61" s="685"/>
      <c r="DC61" s="685"/>
    </row>
    <row r="62" spans="1:111">
      <c r="L62" s="684"/>
      <c r="M62" s="684"/>
      <c r="N62" s="684"/>
      <c r="O62" s="684"/>
      <c r="AX62" s="685"/>
      <c r="AY62" s="685"/>
      <c r="AZ62" s="685"/>
      <c r="BA62" s="685"/>
      <c r="BB62" s="685"/>
      <c r="BC62" s="685"/>
      <c r="BD62" s="685"/>
      <c r="BE62" s="685"/>
      <c r="BF62" s="685"/>
      <c r="BG62" s="685"/>
      <c r="BH62" s="685"/>
      <c r="BI62" s="685"/>
      <c r="BJ62" s="685"/>
      <c r="BK62" s="685"/>
      <c r="BL62" s="685"/>
      <c r="BM62" s="685"/>
      <c r="BN62" s="685"/>
      <c r="BO62" s="685"/>
      <c r="BP62" s="685"/>
      <c r="BQ62" s="685"/>
      <c r="BR62" s="685"/>
      <c r="BS62" s="685"/>
      <c r="BT62" s="685"/>
      <c r="BU62" s="685"/>
      <c r="BV62" s="685"/>
      <c r="BW62" s="685"/>
      <c r="BX62" s="685"/>
      <c r="BY62" s="685"/>
      <c r="BZ62" s="685"/>
      <c r="CA62" s="685"/>
      <c r="CB62" s="685"/>
      <c r="CC62" s="685"/>
      <c r="CD62" s="685"/>
      <c r="CE62" s="685"/>
      <c r="CF62" s="685"/>
      <c r="CG62" s="685"/>
      <c r="CH62" s="685"/>
      <c r="CI62" s="685"/>
      <c r="CJ62" s="685"/>
      <c r="CK62" s="685"/>
      <c r="CL62" s="685"/>
      <c r="CM62" s="685"/>
      <c r="CN62" s="685"/>
      <c r="CO62" s="685"/>
      <c r="CP62" s="685"/>
      <c r="CQ62" s="685"/>
      <c r="CR62" s="685"/>
      <c r="CS62" s="685"/>
      <c r="CT62" s="685"/>
      <c r="CU62" s="685"/>
      <c r="CV62" s="685"/>
      <c r="CW62" s="685"/>
      <c r="CX62" s="685"/>
      <c r="CY62" s="685"/>
      <c r="CZ62" s="685"/>
      <c r="DA62" s="685"/>
      <c r="DB62" s="685"/>
      <c r="DC62" s="685"/>
    </row>
    <row r="63" spans="1:111">
      <c r="L63" s="684"/>
      <c r="M63" s="684"/>
      <c r="N63" s="684"/>
      <c r="O63" s="684"/>
      <c r="AX63" s="685"/>
      <c r="AY63" s="685"/>
      <c r="AZ63" s="685"/>
      <c r="BA63" s="685"/>
      <c r="BB63" s="685"/>
      <c r="BC63" s="685"/>
      <c r="BD63" s="685"/>
      <c r="BE63" s="685"/>
      <c r="BF63" s="685"/>
      <c r="BG63" s="685"/>
      <c r="BH63" s="685"/>
      <c r="BI63" s="685"/>
      <c r="BJ63" s="685"/>
      <c r="BK63" s="685"/>
      <c r="BL63" s="685"/>
      <c r="BM63" s="685"/>
      <c r="BN63" s="685"/>
      <c r="BO63" s="685"/>
      <c r="BP63" s="685"/>
      <c r="BQ63" s="685"/>
      <c r="BR63" s="685"/>
      <c r="BS63" s="685"/>
      <c r="BT63" s="685"/>
      <c r="BU63" s="685"/>
      <c r="BV63" s="685"/>
      <c r="BW63" s="685"/>
      <c r="BX63" s="685"/>
      <c r="BY63" s="685"/>
      <c r="BZ63" s="685"/>
      <c r="CA63" s="685"/>
      <c r="CB63" s="685"/>
      <c r="CC63" s="685"/>
      <c r="CD63" s="685"/>
      <c r="CE63" s="685"/>
      <c r="CF63" s="685"/>
      <c r="CG63" s="685"/>
      <c r="CH63" s="685"/>
      <c r="CI63" s="685"/>
      <c r="CJ63" s="685"/>
      <c r="CK63" s="685"/>
      <c r="CL63" s="685"/>
      <c r="CM63" s="685"/>
      <c r="CN63" s="685"/>
      <c r="CO63" s="685"/>
      <c r="CP63" s="685"/>
      <c r="CQ63" s="685"/>
      <c r="CR63" s="685"/>
      <c r="CS63" s="685"/>
      <c r="CT63" s="685"/>
      <c r="CU63" s="685"/>
      <c r="CV63" s="685"/>
      <c r="CW63" s="685"/>
      <c r="CX63" s="685"/>
      <c r="CY63" s="685"/>
      <c r="CZ63" s="685"/>
      <c r="DA63" s="685"/>
      <c r="DB63" s="685"/>
      <c r="DC63" s="685"/>
    </row>
    <row r="64" spans="1:111">
      <c r="AX64" s="685"/>
      <c r="AY64" s="685"/>
      <c r="AZ64" s="685"/>
      <c r="BA64" s="685"/>
      <c r="BB64" s="685"/>
      <c r="BC64" s="685"/>
      <c r="BD64" s="685"/>
      <c r="BE64" s="685"/>
      <c r="BF64" s="685"/>
      <c r="BG64" s="685"/>
      <c r="BH64" s="685"/>
      <c r="BI64" s="685"/>
      <c r="BJ64" s="685"/>
      <c r="BK64" s="685"/>
      <c r="BL64" s="685"/>
      <c r="BM64" s="685"/>
      <c r="BN64" s="685"/>
      <c r="BO64" s="685"/>
      <c r="BP64" s="685"/>
      <c r="BQ64" s="685"/>
      <c r="BR64" s="685"/>
      <c r="BS64" s="685"/>
      <c r="BT64" s="685"/>
      <c r="BU64" s="685"/>
      <c r="BV64" s="685"/>
      <c r="BW64" s="685"/>
      <c r="BX64" s="685"/>
      <c r="BY64" s="685"/>
      <c r="BZ64" s="685"/>
      <c r="CA64" s="685"/>
      <c r="CB64" s="685"/>
      <c r="CC64" s="685"/>
      <c r="CD64" s="685"/>
      <c r="CE64" s="685"/>
      <c r="CF64" s="685"/>
      <c r="CG64" s="685"/>
      <c r="CH64" s="685"/>
      <c r="CI64" s="685"/>
      <c r="CJ64" s="685"/>
      <c r="CK64" s="685"/>
      <c r="CL64" s="685"/>
      <c r="CM64" s="685"/>
      <c r="CN64" s="685"/>
      <c r="CO64" s="685"/>
      <c r="CP64" s="685"/>
      <c r="CQ64" s="685"/>
      <c r="CR64" s="685"/>
      <c r="CS64" s="685"/>
      <c r="CT64" s="685"/>
      <c r="CU64" s="685"/>
      <c r="CV64" s="685"/>
      <c r="CW64" s="685"/>
      <c r="CX64" s="685"/>
      <c r="CY64" s="685"/>
      <c r="CZ64" s="685"/>
      <c r="DA64" s="685"/>
      <c r="DB64" s="685"/>
      <c r="DC64" s="685"/>
    </row>
    <row r="65" spans="12:107">
      <c r="AX65" s="685"/>
      <c r="AY65" s="685"/>
      <c r="AZ65" s="685"/>
      <c r="BA65" s="685"/>
      <c r="BB65" s="685"/>
      <c r="BC65" s="685"/>
      <c r="BD65" s="685"/>
      <c r="BE65" s="685"/>
      <c r="BF65" s="685"/>
      <c r="BG65" s="685"/>
      <c r="BH65" s="685"/>
      <c r="BI65" s="685"/>
      <c r="BJ65" s="685"/>
      <c r="BK65" s="685"/>
      <c r="BL65" s="685"/>
      <c r="BM65" s="685"/>
      <c r="BN65" s="685"/>
      <c r="BO65" s="685"/>
      <c r="BP65" s="685"/>
      <c r="BQ65" s="685"/>
      <c r="BR65" s="685"/>
      <c r="BS65" s="685"/>
      <c r="BT65" s="685"/>
      <c r="BU65" s="685"/>
      <c r="BV65" s="685"/>
      <c r="BW65" s="685"/>
      <c r="BX65" s="685"/>
      <c r="BY65" s="685"/>
      <c r="BZ65" s="685"/>
      <c r="CA65" s="685"/>
      <c r="CB65" s="685"/>
      <c r="CC65" s="685"/>
      <c r="CD65" s="685"/>
      <c r="CE65" s="685"/>
      <c r="CF65" s="685"/>
      <c r="CG65" s="685"/>
      <c r="CH65" s="685"/>
      <c r="CI65" s="685"/>
      <c r="CJ65" s="685"/>
      <c r="CK65" s="685"/>
      <c r="CL65" s="685"/>
      <c r="CM65" s="685"/>
      <c r="CN65" s="685"/>
      <c r="CO65" s="685"/>
      <c r="CP65" s="685"/>
      <c r="CQ65" s="685"/>
      <c r="CR65" s="685"/>
      <c r="CS65" s="685"/>
      <c r="CT65" s="685"/>
      <c r="CU65" s="685"/>
      <c r="CV65" s="685"/>
      <c r="CW65" s="685"/>
      <c r="CX65" s="685"/>
      <c r="CY65" s="685"/>
      <c r="CZ65" s="685"/>
      <c r="DA65" s="685"/>
      <c r="DB65" s="685"/>
      <c r="DC65" s="685"/>
    </row>
    <row r="66" spans="12:107">
      <c r="L66" s="684"/>
      <c r="M66" s="684"/>
      <c r="N66" s="684"/>
      <c r="O66" s="684"/>
      <c r="AX66" s="685"/>
      <c r="AY66" s="685"/>
      <c r="AZ66" s="685"/>
      <c r="BA66" s="685"/>
      <c r="BB66" s="685"/>
      <c r="BC66" s="685"/>
      <c r="BD66" s="685"/>
      <c r="BE66" s="685"/>
      <c r="BF66" s="685"/>
      <c r="BG66" s="685"/>
      <c r="BH66" s="685"/>
      <c r="BI66" s="685"/>
      <c r="BJ66" s="685"/>
      <c r="BK66" s="685"/>
      <c r="BL66" s="685"/>
      <c r="BM66" s="685"/>
      <c r="BN66" s="685"/>
      <c r="BO66" s="685"/>
      <c r="BP66" s="685"/>
      <c r="BQ66" s="685"/>
      <c r="BR66" s="685"/>
      <c r="BS66" s="685"/>
      <c r="BT66" s="685"/>
      <c r="BU66" s="685"/>
      <c r="BV66" s="685"/>
      <c r="BW66" s="685"/>
      <c r="BX66" s="685"/>
      <c r="BY66" s="685"/>
      <c r="BZ66" s="685"/>
      <c r="CA66" s="685"/>
      <c r="CB66" s="685"/>
      <c r="CC66" s="685"/>
      <c r="CD66" s="685"/>
      <c r="CE66" s="685"/>
      <c r="CF66" s="685"/>
      <c r="CG66" s="685"/>
      <c r="CH66" s="685"/>
      <c r="CI66" s="685"/>
      <c r="CJ66" s="685"/>
      <c r="CK66" s="685"/>
      <c r="CL66" s="685"/>
      <c r="CM66" s="685"/>
      <c r="CN66" s="685"/>
      <c r="CO66" s="685"/>
      <c r="CP66" s="685"/>
      <c r="CQ66" s="685"/>
      <c r="CR66" s="685"/>
      <c r="CS66" s="685"/>
      <c r="CT66" s="685"/>
      <c r="CU66" s="685"/>
      <c r="CV66" s="685"/>
      <c r="CW66" s="685"/>
      <c r="CX66" s="685"/>
      <c r="CY66" s="685"/>
      <c r="CZ66" s="685"/>
      <c r="DA66" s="685"/>
      <c r="DB66" s="685"/>
      <c r="DC66" s="685"/>
    </row>
    <row r="67" spans="12:107">
      <c r="L67" s="684"/>
      <c r="M67" s="684"/>
      <c r="N67" s="684"/>
      <c r="O67" s="684"/>
      <c r="AX67" s="685"/>
      <c r="AY67" s="685"/>
      <c r="AZ67" s="685"/>
      <c r="BA67" s="685"/>
      <c r="BB67" s="685"/>
      <c r="BC67" s="685"/>
      <c r="BD67" s="685"/>
      <c r="BE67" s="685"/>
      <c r="BF67" s="685"/>
      <c r="BG67" s="685"/>
      <c r="BH67" s="685"/>
      <c r="BI67" s="685"/>
      <c r="BJ67" s="685"/>
      <c r="BK67" s="685"/>
      <c r="BL67" s="685"/>
      <c r="BM67" s="685"/>
      <c r="BN67" s="685"/>
      <c r="BO67" s="685"/>
      <c r="BP67" s="685"/>
      <c r="BQ67" s="685"/>
      <c r="BR67" s="685"/>
      <c r="BS67" s="685"/>
      <c r="BT67" s="685"/>
      <c r="BU67" s="685"/>
      <c r="BV67" s="685"/>
      <c r="BW67" s="685"/>
      <c r="BX67" s="685"/>
      <c r="BY67" s="685"/>
      <c r="BZ67" s="685"/>
      <c r="CA67" s="685"/>
      <c r="CB67" s="685"/>
      <c r="CC67" s="685"/>
      <c r="CD67" s="685"/>
      <c r="CE67" s="685"/>
      <c r="CF67" s="685"/>
      <c r="CG67" s="685"/>
      <c r="CH67" s="685"/>
      <c r="CI67" s="685"/>
      <c r="CJ67" s="685"/>
      <c r="CK67" s="685"/>
      <c r="CL67" s="685"/>
      <c r="CM67" s="685"/>
      <c r="CN67" s="685"/>
      <c r="CO67" s="685"/>
      <c r="CP67" s="685"/>
      <c r="CQ67" s="685"/>
      <c r="CR67" s="685"/>
      <c r="CS67" s="685"/>
      <c r="CT67" s="685"/>
      <c r="CU67" s="685"/>
      <c r="CV67" s="685"/>
      <c r="CW67" s="685"/>
      <c r="CX67" s="685"/>
      <c r="CY67" s="685"/>
      <c r="CZ67" s="685"/>
      <c r="DA67" s="685"/>
      <c r="DB67" s="685"/>
      <c r="DC67" s="685"/>
    </row>
    <row r="68" spans="12:107">
      <c r="AX68" s="685"/>
      <c r="AY68" s="685"/>
      <c r="AZ68" s="685"/>
      <c r="BA68" s="685"/>
      <c r="BB68" s="685"/>
      <c r="BC68" s="685"/>
      <c r="BD68" s="685"/>
      <c r="BE68" s="685"/>
      <c r="BF68" s="685"/>
      <c r="BG68" s="685"/>
      <c r="BH68" s="685"/>
      <c r="BI68" s="685"/>
      <c r="BJ68" s="685"/>
      <c r="BK68" s="685"/>
      <c r="BL68" s="685"/>
      <c r="BM68" s="685"/>
      <c r="BN68" s="685"/>
      <c r="BO68" s="685"/>
      <c r="BP68" s="685"/>
      <c r="BQ68" s="685"/>
      <c r="BR68" s="685"/>
      <c r="BS68" s="685"/>
      <c r="BT68" s="685"/>
      <c r="BU68" s="685"/>
      <c r="BV68" s="685"/>
      <c r="BW68" s="685"/>
      <c r="BX68" s="685"/>
      <c r="BY68" s="685"/>
      <c r="BZ68" s="685"/>
      <c r="CA68" s="685"/>
      <c r="CB68" s="685"/>
      <c r="CC68" s="685"/>
      <c r="CD68" s="685"/>
      <c r="CE68" s="685"/>
      <c r="CF68" s="685"/>
      <c r="CG68" s="685"/>
      <c r="CH68" s="685"/>
      <c r="CI68" s="685"/>
      <c r="CJ68" s="685"/>
      <c r="CK68" s="685"/>
      <c r="CL68" s="685"/>
      <c r="CM68" s="685"/>
      <c r="CN68" s="685"/>
      <c r="CO68" s="685"/>
      <c r="CP68" s="685"/>
      <c r="CQ68" s="685"/>
      <c r="CR68" s="685"/>
      <c r="CS68" s="685"/>
      <c r="CT68" s="685"/>
      <c r="CU68" s="685"/>
      <c r="CV68" s="685"/>
      <c r="CW68" s="685"/>
      <c r="CX68" s="685"/>
      <c r="CY68" s="685"/>
      <c r="CZ68" s="685"/>
      <c r="DA68" s="685"/>
      <c r="DB68" s="685"/>
      <c r="DC68" s="685"/>
    </row>
    <row r="69" spans="12:107">
      <c r="AX69" s="685"/>
      <c r="AY69" s="685"/>
      <c r="AZ69" s="685"/>
      <c r="BA69" s="685"/>
      <c r="BB69" s="685"/>
      <c r="BC69" s="685"/>
      <c r="BD69" s="685"/>
      <c r="BE69" s="685"/>
      <c r="BF69" s="685"/>
      <c r="BG69" s="685"/>
      <c r="BH69" s="685"/>
      <c r="BI69" s="685"/>
      <c r="BJ69" s="685"/>
      <c r="BK69" s="685"/>
      <c r="BL69" s="685"/>
      <c r="BM69" s="685"/>
      <c r="BN69" s="685"/>
      <c r="BO69" s="685"/>
      <c r="BP69" s="685"/>
      <c r="BQ69" s="685"/>
      <c r="BR69" s="685"/>
      <c r="BS69" s="685"/>
      <c r="BT69" s="685"/>
      <c r="BU69" s="685"/>
      <c r="BV69" s="685"/>
      <c r="BW69" s="685"/>
      <c r="BX69" s="685"/>
      <c r="BY69" s="685"/>
      <c r="BZ69" s="685"/>
      <c r="CA69" s="685"/>
      <c r="CB69" s="685"/>
      <c r="CC69" s="685"/>
      <c r="CD69" s="685"/>
      <c r="CE69" s="685"/>
      <c r="CF69" s="685"/>
      <c r="CG69" s="685"/>
      <c r="CH69" s="685"/>
      <c r="CI69" s="685"/>
      <c r="CJ69" s="685"/>
      <c r="CK69" s="685"/>
      <c r="CL69" s="685"/>
      <c r="CM69" s="685"/>
      <c r="CN69" s="685"/>
      <c r="CO69" s="685"/>
      <c r="CP69" s="685"/>
      <c r="CQ69" s="685"/>
      <c r="CR69" s="685"/>
      <c r="CS69" s="685"/>
      <c r="CT69" s="685"/>
      <c r="CU69" s="685"/>
      <c r="CV69" s="685"/>
      <c r="CW69" s="685"/>
      <c r="CX69" s="685"/>
      <c r="CY69" s="685"/>
      <c r="CZ69" s="685"/>
      <c r="DA69" s="685"/>
      <c r="DB69" s="685"/>
      <c r="DC69" s="685"/>
    </row>
    <row r="70" spans="12:107">
      <c r="N70" s="684"/>
    </row>
    <row r="71" spans="12:107">
      <c r="N71" s="684"/>
    </row>
    <row r="100" spans="107:107">
      <c r="DC100" s="685"/>
    </row>
    <row r="101" spans="107:107">
      <c r="DC101" s="685"/>
    </row>
    <row r="102" spans="107:107">
      <c r="DC102" s="685"/>
    </row>
    <row r="103" spans="107:107">
      <c r="DC103" s="685"/>
    </row>
    <row r="104" spans="107:107">
      <c r="DC104" s="685"/>
    </row>
    <row r="105" spans="107:107">
      <c r="DC105" s="685"/>
    </row>
    <row r="106" spans="107:107">
      <c r="DC106" s="685"/>
    </row>
    <row r="107" spans="107:107">
      <c r="DC107" s="685"/>
    </row>
    <row r="108" spans="107:107">
      <c r="DC108" s="685"/>
    </row>
    <row r="109" spans="107:107">
      <c r="DC109" s="685"/>
    </row>
    <row r="110" spans="107:107">
      <c r="DC110" s="685"/>
    </row>
    <row r="111" spans="107:107">
      <c r="DC111" s="685"/>
    </row>
    <row r="112" spans="107:107">
      <c r="DC112" s="685"/>
    </row>
    <row r="113" spans="107:107">
      <c r="DC113" s="685"/>
    </row>
    <row r="114" spans="107:107">
      <c r="DC114" s="685"/>
    </row>
    <row r="115" spans="107:107">
      <c r="DC115" s="685"/>
    </row>
    <row r="116" spans="107:107">
      <c r="DC116" s="685"/>
    </row>
    <row r="117" spans="107:107">
      <c r="DC117" s="685"/>
    </row>
    <row r="118" spans="107:107">
      <c r="DC118" s="685"/>
    </row>
    <row r="119" spans="107:107">
      <c r="DC119" s="685"/>
    </row>
    <row r="120" spans="107:107">
      <c r="DC120" s="685"/>
    </row>
    <row r="159" spans="12:106">
      <c r="L159" s="684"/>
      <c r="M159" s="684"/>
      <c r="N159" s="684"/>
      <c r="O159" s="684"/>
      <c r="BB159" s="685"/>
      <c r="BL159" s="685"/>
      <c r="BQ159" s="685"/>
      <c r="CA159" s="685"/>
      <c r="CF159" s="685"/>
      <c r="CP159" s="685"/>
      <c r="CS159" s="685"/>
      <c r="DB159" s="685"/>
    </row>
    <row r="160" spans="12:106">
      <c r="L160" s="684"/>
      <c r="M160" s="684"/>
      <c r="N160" s="684"/>
      <c r="O160" s="684"/>
      <c r="BB160" s="685"/>
      <c r="BL160" s="685"/>
      <c r="BQ160" s="685"/>
      <c r="CA160" s="685"/>
      <c r="CF160" s="685"/>
      <c r="CP160" s="685"/>
      <c r="CS160" s="685"/>
      <c r="DB160" s="685"/>
    </row>
    <row r="161" spans="54:106">
      <c r="BB161" s="685"/>
      <c r="BL161" s="685"/>
      <c r="BQ161" s="685"/>
      <c r="CA161" s="685"/>
      <c r="CF161" s="685"/>
      <c r="CP161" s="685"/>
      <c r="CS161" s="685"/>
      <c r="DB161" s="685"/>
    </row>
    <row r="167" spans="54:106">
      <c r="BQ167" s="685"/>
      <c r="CA167" s="685"/>
      <c r="CF167" s="685"/>
      <c r="CP167" s="685"/>
      <c r="CS167" s="685"/>
      <c r="DB167" s="685"/>
    </row>
    <row r="168" spans="54:106">
      <c r="BQ168" s="685"/>
      <c r="CA168" s="685"/>
      <c r="CF168" s="685"/>
      <c r="CP168" s="685"/>
      <c r="CS168" s="685"/>
      <c r="DB168" s="685"/>
    </row>
    <row r="182" spans="12:15">
      <c r="L182" s="684"/>
      <c r="M182" s="684"/>
      <c r="N182" s="684"/>
      <c r="O182" s="684"/>
    </row>
    <row r="183" spans="12:15">
      <c r="L183" s="684"/>
      <c r="M183" s="684"/>
      <c r="N183" s="684"/>
      <c r="O183" s="684"/>
    </row>
    <row r="193" spans="12:107">
      <c r="DC193" s="685"/>
    </row>
    <row r="194" spans="12:107">
      <c r="DC194" s="685"/>
    </row>
    <row r="195" spans="12:107">
      <c r="DC195" s="685"/>
    </row>
    <row r="196" spans="12:107">
      <c r="DC196" s="685"/>
    </row>
    <row r="197" spans="12:107">
      <c r="DC197" s="685"/>
    </row>
    <row r="198" spans="12:107">
      <c r="DC198" s="685"/>
    </row>
    <row r="199" spans="12:107">
      <c r="DC199" s="685"/>
    </row>
    <row r="200" spans="12:107">
      <c r="DC200" s="685"/>
    </row>
    <row r="201" spans="12:107">
      <c r="DC201" s="685"/>
    </row>
    <row r="202" spans="12:107">
      <c r="DC202" s="685"/>
    </row>
    <row r="203" spans="12:107">
      <c r="DC203" s="685"/>
    </row>
    <row r="205" spans="12:107">
      <c r="L205" s="684"/>
      <c r="M205" s="684"/>
      <c r="N205" s="684"/>
      <c r="O205" s="684"/>
    </row>
    <row r="206" spans="12:107">
      <c r="L206" s="684"/>
      <c r="M206" s="684"/>
      <c r="N206" s="684"/>
      <c r="O206" s="684"/>
    </row>
    <row r="253" spans="107:107">
      <c r="DC253" s="685"/>
    </row>
    <row r="254" spans="107:107">
      <c r="DC254" s="685"/>
    </row>
    <row r="255" spans="107:107">
      <c r="DC255" s="685"/>
    </row>
    <row r="256" spans="107:107">
      <c r="DC256" s="685"/>
    </row>
    <row r="257" spans="107:107">
      <c r="DC257" s="685"/>
    </row>
    <row r="258" spans="107:107">
      <c r="DC258" s="685"/>
    </row>
    <row r="259" spans="107:107">
      <c r="DC259" s="685"/>
    </row>
    <row r="260" spans="107:107">
      <c r="DC260" s="685"/>
    </row>
    <row r="261" spans="107:107">
      <c r="DC261" s="685"/>
    </row>
    <row r="262" spans="107:107">
      <c r="DC262" s="685"/>
    </row>
    <row r="263" spans="107:107">
      <c r="DC263" s="685"/>
    </row>
    <row r="264" spans="107:107">
      <c r="DC264" s="685"/>
    </row>
    <row r="265" spans="107:107">
      <c r="DC265" s="685"/>
    </row>
    <row r="266" spans="107:107">
      <c r="DC266" s="685"/>
    </row>
    <row r="267" spans="107:107">
      <c r="DC267" s="685"/>
    </row>
    <row r="268" spans="107:107">
      <c r="DC268" s="685"/>
    </row>
    <row r="1047470" spans="30:30">
      <c r="AD1047470" s="13"/>
    </row>
    <row r="1047471" spans="30:30">
      <c r="AD1047471" s="13"/>
    </row>
    <row r="1047472" spans="30:30">
      <c r="AD1047472" s="633"/>
    </row>
    <row r="1047473" spans="30:30">
      <c r="AD1047473" s="633"/>
    </row>
    <row r="1047474" spans="30:30">
      <c r="AD1047474" s="633"/>
    </row>
    <row r="1047475" spans="30:30">
      <c r="AD1047475" s="633"/>
    </row>
    <row r="1047476" spans="30:30">
      <c r="AD1047476" s="633"/>
    </row>
    <row r="1047477" spans="30:30">
      <c r="AD1047477" s="633"/>
    </row>
    <row r="1047478" spans="30:30">
      <c r="AD1047478" s="633"/>
    </row>
    <row r="1047479" spans="30:30">
      <c r="AD1047479" s="633"/>
    </row>
    <row r="1047480" spans="30:30">
      <c r="AD1047480" s="633"/>
    </row>
    <row r="1047481" spans="30:30">
      <c r="AD1047481" s="633"/>
    </row>
  </sheetData>
  <autoFilter ref="C7:DN27"/>
  <mergeCells count="226">
    <mergeCell ref="DC253:DC268"/>
    <mergeCell ref="L182:L183"/>
    <mergeCell ref="M182:M183"/>
    <mergeCell ref="N182:N183"/>
    <mergeCell ref="O182:O183"/>
    <mergeCell ref="DC193:DC203"/>
    <mergeCell ref="L205:L206"/>
    <mergeCell ref="M205:M206"/>
    <mergeCell ref="N205:N206"/>
    <mergeCell ref="O205:O206"/>
    <mergeCell ref="CF159:CF161"/>
    <mergeCell ref="CP159:CP161"/>
    <mergeCell ref="CS159:CS161"/>
    <mergeCell ref="DB159:DB161"/>
    <mergeCell ref="BQ167:BQ168"/>
    <mergeCell ref="CA167:CA168"/>
    <mergeCell ref="CF167:CF168"/>
    <mergeCell ref="CP167:CP168"/>
    <mergeCell ref="CS167:CS168"/>
    <mergeCell ref="DB167:DB168"/>
    <mergeCell ref="DC100:DC116"/>
    <mergeCell ref="DC117:DC120"/>
    <mergeCell ref="L159:L160"/>
    <mergeCell ref="M159:M160"/>
    <mergeCell ref="N159:N160"/>
    <mergeCell ref="O159:O160"/>
    <mergeCell ref="BB159:BB161"/>
    <mergeCell ref="BL159:BL161"/>
    <mergeCell ref="BQ159:BQ161"/>
    <mergeCell ref="CA159:CA161"/>
    <mergeCell ref="DB64:DB69"/>
    <mergeCell ref="L66:L67"/>
    <mergeCell ref="M66:M67"/>
    <mergeCell ref="N66:N67"/>
    <mergeCell ref="O66:O67"/>
    <mergeCell ref="N70:N71"/>
    <mergeCell ref="CV64:CV69"/>
    <mergeCell ref="CW64:CW69"/>
    <mergeCell ref="CX64:CX69"/>
    <mergeCell ref="CY64:CY69"/>
    <mergeCell ref="CZ64:CZ69"/>
    <mergeCell ref="DA64:DA69"/>
    <mergeCell ref="CP64:CP69"/>
    <mergeCell ref="CQ64:CQ69"/>
    <mergeCell ref="CR64:CR69"/>
    <mergeCell ref="CS64:CS69"/>
    <mergeCell ref="CT64:CT69"/>
    <mergeCell ref="CU64:CU69"/>
    <mergeCell ref="CJ64:CJ69"/>
    <mergeCell ref="CK64:CK69"/>
    <mergeCell ref="CL64:CL69"/>
    <mergeCell ref="CM64:CM69"/>
    <mergeCell ref="CN64:CN69"/>
    <mergeCell ref="CO64:CO69"/>
    <mergeCell ref="CD64:CD69"/>
    <mergeCell ref="CE64:CE69"/>
    <mergeCell ref="CF64:CF69"/>
    <mergeCell ref="CG64:CG69"/>
    <mergeCell ref="CH64:CH69"/>
    <mergeCell ref="CI64:CI69"/>
    <mergeCell ref="BX64:BX69"/>
    <mergeCell ref="BY64:BY69"/>
    <mergeCell ref="BZ64:BZ69"/>
    <mergeCell ref="CA64:CA69"/>
    <mergeCell ref="CB64:CB69"/>
    <mergeCell ref="CC64:CC69"/>
    <mergeCell ref="BR64:BR69"/>
    <mergeCell ref="BS64:BS69"/>
    <mergeCell ref="BT64:BT69"/>
    <mergeCell ref="BU64:BU69"/>
    <mergeCell ref="BV64:BV69"/>
    <mergeCell ref="BW64:BW69"/>
    <mergeCell ref="BL64:BL69"/>
    <mergeCell ref="BM64:BM69"/>
    <mergeCell ref="BN64:BN69"/>
    <mergeCell ref="BO64:BO69"/>
    <mergeCell ref="BP64:BP69"/>
    <mergeCell ref="BQ64:BQ69"/>
    <mergeCell ref="BF64:BF69"/>
    <mergeCell ref="BG64:BG69"/>
    <mergeCell ref="BH64:BH69"/>
    <mergeCell ref="BI64:BI69"/>
    <mergeCell ref="BJ64:BJ69"/>
    <mergeCell ref="BK64:BK69"/>
    <mergeCell ref="AZ64:AZ69"/>
    <mergeCell ref="BA64:BA69"/>
    <mergeCell ref="BB64:BB69"/>
    <mergeCell ref="BC64:BC69"/>
    <mergeCell ref="BD64:BD69"/>
    <mergeCell ref="BE64:BE69"/>
    <mergeCell ref="L62:L63"/>
    <mergeCell ref="M62:M63"/>
    <mergeCell ref="N62:N63"/>
    <mergeCell ref="O62:O63"/>
    <mergeCell ref="AX64:AX69"/>
    <mergeCell ref="AY64:AY69"/>
    <mergeCell ref="CW59:CW63"/>
    <mergeCell ref="CX59:CX63"/>
    <mergeCell ref="CY59:CY63"/>
    <mergeCell ref="CZ59:CZ63"/>
    <mergeCell ref="DA59:DA63"/>
    <mergeCell ref="DB59:DB63"/>
    <mergeCell ref="CQ59:CQ63"/>
    <mergeCell ref="CR59:CR63"/>
    <mergeCell ref="CS59:CS63"/>
    <mergeCell ref="CT59:CT63"/>
    <mergeCell ref="CU59:CU63"/>
    <mergeCell ref="CV59:CV63"/>
    <mergeCell ref="CK59:CK63"/>
    <mergeCell ref="CL59:CL63"/>
    <mergeCell ref="CM59:CM63"/>
    <mergeCell ref="CN59:CN63"/>
    <mergeCell ref="CO59:CO63"/>
    <mergeCell ref="CP59:CP63"/>
    <mergeCell ref="CE59:CE63"/>
    <mergeCell ref="CF59:CF63"/>
    <mergeCell ref="CG59:CG63"/>
    <mergeCell ref="CH59:CH63"/>
    <mergeCell ref="CI59:CI63"/>
    <mergeCell ref="CJ59:CJ63"/>
    <mergeCell ref="BY59:BY63"/>
    <mergeCell ref="BZ59:BZ63"/>
    <mergeCell ref="CA59:CA63"/>
    <mergeCell ref="CB59:CB63"/>
    <mergeCell ref="CC59:CC63"/>
    <mergeCell ref="CD59:CD63"/>
    <mergeCell ref="BS59:BS63"/>
    <mergeCell ref="BT59:BT63"/>
    <mergeCell ref="BU59:BU63"/>
    <mergeCell ref="BV59:BV63"/>
    <mergeCell ref="BW59:BW63"/>
    <mergeCell ref="BX59:BX63"/>
    <mergeCell ref="BM59:BM63"/>
    <mergeCell ref="BN59:BN63"/>
    <mergeCell ref="BO59:BO63"/>
    <mergeCell ref="BP59:BP63"/>
    <mergeCell ref="BQ59:BQ63"/>
    <mergeCell ref="BR59:BR63"/>
    <mergeCell ref="BG59:BG63"/>
    <mergeCell ref="BH59:BH63"/>
    <mergeCell ref="BI59:BI63"/>
    <mergeCell ref="BJ59:BJ63"/>
    <mergeCell ref="BK59:BK63"/>
    <mergeCell ref="BL59:BL63"/>
    <mergeCell ref="DB57:DB58"/>
    <mergeCell ref="AX59:AX63"/>
    <mergeCell ref="AY59:AY63"/>
    <mergeCell ref="AZ59:AZ63"/>
    <mergeCell ref="BA59:BA63"/>
    <mergeCell ref="BB59:BB63"/>
    <mergeCell ref="BC59:BC63"/>
    <mergeCell ref="BD59:BD63"/>
    <mergeCell ref="BE59:BE63"/>
    <mergeCell ref="BF59:BF63"/>
    <mergeCell ref="CV57:CV58"/>
    <mergeCell ref="CW57:CW58"/>
    <mergeCell ref="CX57:CX58"/>
    <mergeCell ref="CY57:CY58"/>
    <mergeCell ref="CZ57:CZ58"/>
    <mergeCell ref="DA57:DA58"/>
    <mergeCell ref="CP57:CP58"/>
    <mergeCell ref="CQ57:CQ58"/>
    <mergeCell ref="CR57:CR58"/>
    <mergeCell ref="CS57:CS58"/>
    <mergeCell ref="CT57:CT58"/>
    <mergeCell ref="CU57:CU58"/>
    <mergeCell ref="CJ57:CJ58"/>
    <mergeCell ref="CK57:CK58"/>
    <mergeCell ref="CL57:CL58"/>
    <mergeCell ref="CM57:CM58"/>
    <mergeCell ref="CN57:CN58"/>
    <mergeCell ref="CO57:CO58"/>
    <mergeCell ref="CD57:CD58"/>
    <mergeCell ref="CE57:CE58"/>
    <mergeCell ref="CF57:CF58"/>
    <mergeCell ref="CG57:CG58"/>
    <mergeCell ref="CH57:CH58"/>
    <mergeCell ref="CI57:CI58"/>
    <mergeCell ref="BX57:BX58"/>
    <mergeCell ref="BY57:BY58"/>
    <mergeCell ref="BZ57:BZ58"/>
    <mergeCell ref="CA57:CA58"/>
    <mergeCell ref="CB57:CB58"/>
    <mergeCell ref="CC57:CC58"/>
    <mergeCell ref="BR57:BR58"/>
    <mergeCell ref="BS57:BS58"/>
    <mergeCell ref="BT57:BT58"/>
    <mergeCell ref="BU57:BU58"/>
    <mergeCell ref="BV57:BV58"/>
    <mergeCell ref="BW57:BW58"/>
    <mergeCell ref="BL57:BL58"/>
    <mergeCell ref="BM57:BM58"/>
    <mergeCell ref="BN57:BN58"/>
    <mergeCell ref="BO57:BO58"/>
    <mergeCell ref="BP57:BP58"/>
    <mergeCell ref="BQ57:BQ58"/>
    <mergeCell ref="BF57:BF58"/>
    <mergeCell ref="BG57:BG58"/>
    <mergeCell ref="BH57:BH58"/>
    <mergeCell ref="BI57:BI58"/>
    <mergeCell ref="BJ57:BJ58"/>
    <mergeCell ref="BK57:BK58"/>
    <mergeCell ref="O46:O47"/>
    <mergeCell ref="DC54:DC69"/>
    <mergeCell ref="AX57:AX58"/>
    <mergeCell ref="AY57:AY58"/>
    <mergeCell ref="AZ57:AZ58"/>
    <mergeCell ref="BA57:BA58"/>
    <mergeCell ref="BB57:BB58"/>
    <mergeCell ref="BC57:BC58"/>
    <mergeCell ref="BD57:BD58"/>
    <mergeCell ref="BE57:BE58"/>
    <mergeCell ref="I8:I26"/>
    <mergeCell ref="J8:J26"/>
    <mergeCell ref="P8:P12"/>
    <mergeCell ref="P13:P16"/>
    <mergeCell ref="P17:P19"/>
    <mergeCell ref="P20:P22"/>
    <mergeCell ref="P23:P26"/>
    <mergeCell ref="N1:V1"/>
    <mergeCell ref="I2:X2"/>
    <mergeCell ref="DG2:DL2"/>
    <mergeCell ref="F3:Z3"/>
    <mergeCell ref="N4:V4"/>
    <mergeCell ref="V6:AD6"/>
    <mergeCell ref="DK6:DN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dimension ref="A1:DO1047576"/>
  <sheetViews>
    <sheetView topLeftCell="C1" workbookViewId="0">
      <selection activeCell="C1" sqref="C1"/>
    </sheetView>
  </sheetViews>
  <sheetFormatPr baseColWidth="10" defaultRowHeight="12"/>
  <cols>
    <col min="1" max="2" width="0" style="264" hidden="1" customWidth="1"/>
    <col min="3" max="3" width="13.5703125" style="257" customWidth="1"/>
    <col min="4" max="4" width="11.28515625" style="265" customWidth="1"/>
    <col min="5" max="5" width="0" style="257" hidden="1" customWidth="1"/>
    <col min="6" max="6" width="14" style="257" customWidth="1"/>
    <col min="7" max="7" width="3.85546875" style="266" customWidth="1"/>
    <col min="8" max="8" width="0" style="266" hidden="1" customWidth="1"/>
    <col min="9" max="9" width="11.42578125" style="266"/>
    <col min="10" max="10" width="3.7109375" style="266" customWidth="1"/>
    <col min="11" max="11" width="0" style="266" hidden="1" customWidth="1"/>
    <col min="12" max="15" width="0" style="264" hidden="1" customWidth="1"/>
    <col min="16" max="16" width="17.28515625" style="258" customWidth="1"/>
    <col min="17" max="17" width="6.140625" style="258" customWidth="1"/>
    <col min="18" max="18" width="0" style="552" hidden="1" customWidth="1"/>
    <col min="19" max="19" width="20.140625" style="552" customWidth="1"/>
    <col min="20" max="20" width="23" style="552" customWidth="1"/>
    <col min="21" max="21" width="21.85546875" style="258" customWidth="1"/>
    <col min="22" max="22" width="20.5703125" style="258" customWidth="1"/>
    <col min="23" max="23" width="11.42578125" style="258"/>
    <col min="24" max="24" width="11.42578125" style="264"/>
    <col min="25" max="25" width="11.42578125" style="257"/>
    <col min="26" max="26" width="20.140625" style="257" customWidth="1"/>
    <col min="27" max="27" width="0" style="553" hidden="1" customWidth="1"/>
    <col min="28" max="28" width="0" style="256" hidden="1" customWidth="1"/>
    <col min="29" max="29" width="30.140625" style="256" customWidth="1"/>
    <col min="30" max="30" width="14.85546875" style="256" customWidth="1"/>
    <col min="31" max="38" width="8.28515625" style="256" hidden="1" customWidth="1"/>
    <col min="39" max="48" width="8.28515625" style="257" hidden="1" customWidth="1"/>
    <col min="49" max="49" width="12" style="257" customWidth="1"/>
    <col min="50" max="110" width="8.28515625" style="258" hidden="1" customWidth="1"/>
    <col min="111" max="111" width="40.5703125" style="257" customWidth="1"/>
    <col min="112" max="112" width="29.85546875" style="258" customWidth="1"/>
    <col min="113" max="113" width="12.42578125" style="258" customWidth="1"/>
    <col min="114" max="114" width="13" style="258" customWidth="1"/>
    <col min="115" max="115" width="15.28515625" style="258" customWidth="1"/>
    <col min="116" max="116" width="15.42578125" style="258" customWidth="1"/>
    <col min="117" max="117" width="18.42578125" style="258" customWidth="1"/>
    <col min="118" max="118" width="21.5703125" style="258" customWidth="1"/>
    <col min="119" max="119" width="16" style="258" customWidth="1"/>
    <col min="120" max="16384" width="11.42578125" style="258"/>
  </cols>
  <sheetData>
    <row r="1" spans="1:119">
      <c r="A1" s="251"/>
      <c r="B1" s="251"/>
      <c r="C1" s="251"/>
      <c r="D1" s="252"/>
      <c r="E1" s="251"/>
      <c r="F1" s="251"/>
      <c r="G1" s="251"/>
      <c r="H1" s="251"/>
      <c r="I1" s="251"/>
      <c r="J1" s="251"/>
      <c r="K1" s="251"/>
      <c r="L1" s="251"/>
      <c r="M1" s="251"/>
      <c r="N1" s="874" t="s">
        <v>156</v>
      </c>
      <c r="O1" s="874"/>
      <c r="P1" s="874"/>
      <c r="Q1" s="874"/>
      <c r="R1" s="874"/>
      <c r="S1" s="874"/>
      <c r="T1" s="874"/>
      <c r="U1" s="874"/>
      <c r="V1" s="874"/>
      <c r="W1" s="253"/>
      <c r="X1" s="254"/>
      <c r="Y1" s="251"/>
      <c r="Z1" s="251"/>
      <c r="AA1" s="255"/>
      <c r="DG1" s="251"/>
    </row>
    <row r="2" spans="1:119" ht="18.75" customHeight="1">
      <c r="A2" s="251"/>
      <c r="B2" s="251"/>
      <c r="C2" s="251"/>
      <c r="D2" s="252"/>
      <c r="E2" s="251"/>
      <c r="F2" s="251"/>
      <c r="G2" s="251"/>
      <c r="H2" s="251"/>
      <c r="I2" s="874" t="s">
        <v>114</v>
      </c>
      <c r="J2" s="874"/>
      <c r="K2" s="874"/>
      <c r="L2" s="874"/>
      <c r="M2" s="874"/>
      <c r="N2" s="874"/>
      <c r="O2" s="874"/>
      <c r="P2" s="874"/>
      <c r="Q2" s="874"/>
      <c r="R2" s="874"/>
      <c r="S2" s="874"/>
      <c r="T2" s="874"/>
      <c r="U2" s="874"/>
      <c r="V2" s="874"/>
      <c r="W2" s="874"/>
      <c r="X2" s="874"/>
      <c r="Y2" s="251"/>
      <c r="Z2" s="251"/>
      <c r="AA2" s="255"/>
      <c r="DG2" s="875" t="s">
        <v>441</v>
      </c>
      <c r="DH2" s="875"/>
      <c r="DI2" s="875"/>
      <c r="DJ2" s="875"/>
      <c r="DK2" s="875"/>
      <c r="DL2" s="875"/>
    </row>
    <row r="3" spans="1:119" ht="18.75" customHeight="1">
      <c r="A3" s="251"/>
      <c r="B3" s="251"/>
      <c r="C3" s="251"/>
      <c r="D3" s="252"/>
      <c r="E3" s="251"/>
      <c r="F3" s="874" t="s">
        <v>269</v>
      </c>
      <c r="G3" s="874"/>
      <c r="H3" s="874"/>
      <c r="I3" s="874"/>
      <c r="J3" s="874"/>
      <c r="K3" s="874"/>
      <c r="L3" s="874"/>
      <c r="M3" s="874"/>
      <c r="N3" s="874"/>
      <c r="O3" s="874"/>
      <c r="P3" s="874"/>
      <c r="Q3" s="874"/>
      <c r="R3" s="874"/>
      <c r="S3" s="874"/>
      <c r="T3" s="874"/>
      <c r="U3" s="874"/>
      <c r="V3" s="874"/>
      <c r="W3" s="874"/>
      <c r="X3" s="874"/>
      <c r="Y3" s="874"/>
      <c r="Z3" s="874"/>
      <c r="AA3" s="255"/>
      <c r="DG3" s="251"/>
    </row>
    <row r="4" spans="1:119">
      <c r="A4" s="251"/>
      <c r="B4" s="251"/>
      <c r="C4" s="251"/>
      <c r="D4" s="252"/>
      <c r="E4" s="251"/>
      <c r="F4" s="251"/>
      <c r="G4" s="251"/>
      <c r="H4" s="251"/>
      <c r="I4" s="251"/>
      <c r="J4" s="251"/>
      <c r="K4" s="251"/>
      <c r="L4" s="251"/>
      <c r="M4" s="259"/>
      <c r="N4" s="874" t="s">
        <v>1693</v>
      </c>
      <c r="O4" s="874"/>
      <c r="P4" s="874"/>
      <c r="Q4" s="874"/>
      <c r="R4" s="874"/>
      <c r="S4" s="874"/>
      <c r="T4" s="874"/>
      <c r="U4" s="874"/>
      <c r="V4" s="874"/>
      <c r="W4" s="253"/>
      <c r="X4" s="254"/>
      <c r="Y4" s="260"/>
      <c r="Z4" s="261"/>
      <c r="AA4" s="262"/>
      <c r="AB4" s="263"/>
      <c r="AC4" s="263"/>
      <c r="AD4" s="263"/>
      <c r="AE4" s="263"/>
      <c r="AF4" s="263"/>
      <c r="AG4" s="263"/>
      <c r="AH4" s="263"/>
      <c r="AI4" s="263"/>
      <c r="AJ4" s="263"/>
      <c r="AK4" s="263"/>
      <c r="AL4" s="263"/>
      <c r="AM4" s="259"/>
      <c r="AN4" s="261"/>
      <c r="AO4" s="261"/>
      <c r="AP4" s="261"/>
      <c r="AQ4" s="261"/>
      <c r="AR4" s="261"/>
      <c r="AS4" s="261"/>
      <c r="AT4" s="261"/>
      <c r="AU4" s="261"/>
      <c r="AV4" s="261"/>
      <c r="AW4" s="260"/>
      <c r="AX4" s="258">
        <v>2012</v>
      </c>
      <c r="BM4" s="258">
        <v>2013</v>
      </c>
      <c r="CB4" s="258">
        <v>2014</v>
      </c>
      <c r="CQ4" s="258">
        <v>2015</v>
      </c>
      <c r="DG4" s="261"/>
    </row>
    <row r="5" spans="1:119">
      <c r="A5" s="251"/>
      <c r="B5" s="251"/>
      <c r="C5" s="251"/>
      <c r="D5" s="252"/>
      <c r="E5" s="251"/>
      <c r="F5" s="251"/>
      <c r="G5" s="251"/>
      <c r="H5" s="251"/>
      <c r="I5" s="251"/>
      <c r="J5" s="251"/>
      <c r="K5" s="251"/>
      <c r="L5" s="251"/>
      <c r="M5" s="259"/>
      <c r="N5" s="251"/>
      <c r="O5" s="251"/>
      <c r="P5" s="251"/>
      <c r="Q5" s="251"/>
      <c r="R5" s="251"/>
      <c r="S5" s="251"/>
      <c r="T5" s="251"/>
      <c r="U5" s="251"/>
      <c r="V5" s="251"/>
      <c r="W5" s="253"/>
      <c r="X5" s="254"/>
      <c r="Y5" s="260"/>
      <c r="Z5" s="261"/>
      <c r="AA5" s="262"/>
      <c r="AB5" s="263"/>
      <c r="AC5" s="263"/>
      <c r="AD5" s="263"/>
      <c r="AE5" s="263"/>
      <c r="AF5" s="263"/>
      <c r="AG5" s="263"/>
      <c r="AH5" s="263"/>
      <c r="AI5" s="263"/>
      <c r="AJ5" s="263"/>
      <c r="AK5" s="263"/>
      <c r="AL5" s="263"/>
      <c r="AM5" s="259"/>
      <c r="AN5" s="261"/>
      <c r="AO5" s="261"/>
      <c r="AP5" s="261"/>
      <c r="AQ5" s="261"/>
      <c r="AR5" s="261"/>
      <c r="AS5" s="261"/>
      <c r="AT5" s="261"/>
      <c r="AU5" s="261"/>
      <c r="AV5" s="261"/>
      <c r="AW5" s="260"/>
      <c r="DG5" s="261"/>
    </row>
    <row r="6" spans="1:119">
      <c r="I6" s="251"/>
      <c r="J6" s="251"/>
      <c r="K6" s="251"/>
      <c r="L6" s="259"/>
      <c r="M6" s="259"/>
      <c r="N6" s="251"/>
      <c r="O6" s="259"/>
      <c r="P6" s="267"/>
      <c r="Q6" s="267"/>
      <c r="R6" s="268"/>
      <c r="S6" s="268"/>
      <c r="T6" s="268"/>
      <c r="U6" s="267"/>
      <c r="V6" s="876" t="s">
        <v>0</v>
      </c>
      <c r="W6" s="877"/>
      <c r="X6" s="877"/>
      <c r="Y6" s="877"/>
      <c r="Z6" s="877"/>
      <c r="AA6" s="877"/>
      <c r="AB6" s="877"/>
      <c r="AC6" s="877"/>
      <c r="AD6" s="878"/>
      <c r="AE6" s="263"/>
      <c r="AF6" s="263"/>
      <c r="AG6" s="263"/>
      <c r="AH6" s="263"/>
      <c r="AI6" s="263"/>
      <c r="AJ6" s="263"/>
      <c r="AK6" s="263"/>
      <c r="AL6" s="263"/>
      <c r="AM6" s="259"/>
      <c r="AN6" s="267"/>
      <c r="AO6" s="267"/>
      <c r="AP6" s="267"/>
      <c r="AQ6" s="267"/>
      <c r="AR6" s="267"/>
      <c r="AS6" s="267"/>
      <c r="AT6" s="267"/>
      <c r="AU6" s="267"/>
      <c r="AV6" s="267"/>
      <c r="AW6" s="260"/>
      <c r="DG6" s="258"/>
      <c r="DK6" s="879" t="s">
        <v>1</v>
      </c>
      <c r="DL6" s="879"/>
      <c r="DM6" s="879"/>
      <c r="DN6" s="879"/>
    </row>
    <row r="7" spans="1:119" s="275" customFormat="1" ht="90.75" customHeight="1">
      <c r="A7" s="269" t="s">
        <v>2</v>
      </c>
      <c r="B7" s="269" t="s">
        <v>3</v>
      </c>
      <c r="C7" s="270" t="s">
        <v>4</v>
      </c>
      <c r="D7" s="270" t="s">
        <v>5</v>
      </c>
      <c r="E7" s="270" t="s">
        <v>6</v>
      </c>
      <c r="F7" s="270" t="s">
        <v>7</v>
      </c>
      <c r="G7" s="270" t="s">
        <v>5</v>
      </c>
      <c r="H7" s="270" t="s">
        <v>6</v>
      </c>
      <c r="I7" s="270" t="s">
        <v>8</v>
      </c>
      <c r="J7" s="270" t="s">
        <v>5</v>
      </c>
      <c r="K7" s="270" t="s">
        <v>6</v>
      </c>
      <c r="L7" s="270" t="s">
        <v>9</v>
      </c>
      <c r="M7" s="270" t="s">
        <v>10</v>
      </c>
      <c r="N7" s="270" t="s">
        <v>11</v>
      </c>
      <c r="O7" s="270" t="s">
        <v>12</v>
      </c>
      <c r="P7" s="270" t="s">
        <v>13</v>
      </c>
      <c r="Q7" s="270" t="s">
        <v>14</v>
      </c>
      <c r="R7" s="271" t="s">
        <v>6</v>
      </c>
      <c r="S7" s="271" t="s">
        <v>15</v>
      </c>
      <c r="T7" s="271" t="s">
        <v>16</v>
      </c>
      <c r="U7" s="269" t="s">
        <v>17</v>
      </c>
      <c r="V7" s="269" t="s">
        <v>18</v>
      </c>
      <c r="W7" s="269" t="s">
        <v>19</v>
      </c>
      <c r="X7" s="269" t="s">
        <v>20</v>
      </c>
      <c r="Y7" s="269" t="s">
        <v>155</v>
      </c>
      <c r="Z7" s="269" t="s">
        <v>21</v>
      </c>
      <c r="AA7" s="271" t="s">
        <v>22</v>
      </c>
      <c r="AB7" s="269" t="s">
        <v>23</v>
      </c>
      <c r="AC7" s="269" t="s">
        <v>25</v>
      </c>
      <c r="AD7" s="269" t="s">
        <v>1761</v>
      </c>
      <c r="AE7" s="269" t="s">
        <v>24</v>
      </c>
      <c r="AF7" s="269" t="s">
        <v>25</v>
      </c>
      <c r="AG7" s="269" t="s">
        <v>26</v>
      </c>
      <c r="AH7" s="269" t="s">
        <v>27</v>
      </c>
      <c r="AI7" s="269" t="s">
        <v>28</v>
      </c>
      <c r="AJ7" s="269" t="s">
        <v>29</v>
      </c>
      <c r="AK7" s="269" t="s">
        <v>30</v>
      </c>
      <c r="AL7" s="269" t="s">
        <v>31</v>
      </c>
      <c r="AM7" s="269" t="s">
        <v>32</v>
      </c>
      <c r="AN7" s="269" t="s">
        <v>33</v>
      </c>
      <c r="AO7" s="269" t="s">
        <v>34</v>
      </c>
      <c r="AP7" s="269" t="s">
        <v>35</v>
      </c>
      <c r="AQ7" s="269" t="s">
        <v>36</v>
      </c>
      <c r="AR7" s="269" t="s">
        <v>37</v>
      </c>
      <c r="AS7" s="269" t="s">
        <v>38</v>
      </c>
      <c r="AT7" s="269" t="s">
        <v>39</v>
      </c>
      <c r="AU7" s="269" t="s">
        <v>40</v>
      </c>
      <c r="AV7" s="269" t="s">
        <v>41</v>
      </c>
      <c r="AW7" s="269" t="s">
        <v>42</v>
      </c>
      <c r="AX7" s="272" t="s">
        <v>43</v>
      </c>
      <c r="AY7" s="272" t="s">
        <v>44</v>
      </c>
      <c r="AZ7" s="272" t="s">
        <v>45</v>
      </c>
      <c r="BA7" s="272" t="s">
        <v>46</v>
      </c>
      <c r="BB7" s="272" t="s">
        <v>47</v>
      </c>
      <c r="BC7" s="272" t="s">
        <v>48</v>
      </c>
      <c r="BD7" s="272" t="s">
        <v>49</v>
      </c>
      <c r="BE7" s="272" t="s">
        <v>50</v>
      </c>
      <c r="BF7" s="272" t="s">
        <v>51</v>
      </c>
      <c r="BG7" s="272" t="s">
        <v>52</v>
      </c>
      <c r="BH7" s="272" t="s">
        <v>53</v>
      </c>
      <c r="BI7" s="272" t="s">
        <v>54</v>
      </c>
      <c r="BJ7" s="272" t="s">
        <v>55</v>
      </c>
      <c r="BK7" s="272" t="s">
        <v>56</v>
      </c>
      <c r="BL7" s="272" t="s">
        <v>57</v>
      </c>
      <c r="BM7" s="272" t="s">
        <v>43</v>
      </c>
      <c r="BN7" s="272" t="s">
        <v>44</v>
      </c>
      <c r="BO7" s="272" t="s">
        <v>45</v>
      </c>
      <c r="BP7" s="272" t="s">
        <v>46</v>
      </c>
      <c r="BQ7" s="272" t="s">
        <v>47</v>
      </c>
      <c r="BR7" s="272" t="s">
        <v>48</v>
      </c>
      <c r="BS7" s="272" t="s">
        <v>49</v>
      </c>
      <c r="BT7" s="272" t="s">
        <v>50</v>
      </c>
      <c r="BU7" s="272" t="s">
        <v>51</v>
      </c>
      <c r="BV7" s="272" t="s">
        <v>52</v>
      </c>
      <c r="BW7" s="272" t="s">
        <v>53</v>
      </c>
      <c r="BX7" s="272" t="s">
        <v>54</v>
      </c>
      <c r="BY7" s="272" t="s">
        <v>55</v>
      </c>
      <c r="BZ7" s="272" t="s">
        <v>56</v>
      </c>
      <c r="CA7" s="272" t="s">
        <v>58</v>
      </c>
      <c r="CB7" s="272" t="s">
        <v>43</v>
      </c>
      <c r="CC7" s="272" t="s">
        <v>44</v>
      </c>
      <c r="CD7" s="272" t="s">
        <v>45</v>
      </c>
      <c r="CE7" s="272" t="s">
        <v>46</v>
      </c>
      <c r="CF7" s="272" t="s">
        <v>47</v>
      </c>
      <c r="CG7" s="272" t="s">
        <v>48</v>
      </c>
      <c r="CH7" s="272" t="s">
        <v>49</v>
      </c>
      <c r="CI7" s="272" t="s">
        <v>50</v>
      </c>
      <c r="CJ7" s="272" t="s">
        <v>51</v>
      </c>
      <c r="CK7" s="272" t="s">
        <v>52</v>
      </c>
      <c r="CL7" s="272" t="s">
        <v>53</v>
      </c>
      <c r="CM7" s="272" t="s">
        <v>54</v>
      </c>
      <c r="CN7" s="272" t="s">
        <v>55</v>
      </c>
      <c r="CO7" s="272" t="s">
        <v>56</v>
      </c>
      <c r="CP7" s="272" t="s">
        <v>59</v>
      </c>
      <c r="CQ7" s="273" t="s">
        <v>43</v>
      </c>
      <c r="CR7" s="273" t="s">
        <v>44</v>
      </c>
      <c r="CS7" s="273" t="s">
        <v>45</v>
      </c>
      <c r="CT7" s="273" t="s">
        <v>46</v>
      </c>
      <c r="CU7" s="273" t="s">
        <v>47</v>
      </c>
      <c r="CV7" s="273" t="s">
        <v>48</v>
      </c>
      <c r="CW7" s="273" t="s">
        <v>49</v>
      </c>
      <c r="CX7" s="273" t="s">
        <v>50</v>
      </c>
      <c r="CY7" s="273" t="s">
        <v>51</v>
      </c>
      <c r="CZ7" s="273" t="s">
        <v>52</v>
      </c>
      <c r="DA7" s="273" t="s">
        <v>53</v>
      </c>
      <c r="DB7" s="273" t="s">
        <v>54</v>
      </c>
      <c r="DC7" s="273" t="s">
        <v>55</v>
      </c>
      <c r="DD7" s="273" t="s">
        <v>56</v>
      </c>
      <c r="DE7" s="273" t="s">
        <v>60</v>
      </c>
      <c r="DF7" s="273" t="s">
        <v>61</v>
      </c>
      <c r="DG7" s="269" t="s">
        <v>62</v>
      </c>
      <c r="DH7" s="269" t="s">
        <v>63</v>
      </c>
      <c r="DI7" s="269" t="s">
        <v>64</v>
      </c>
      <c r="DJ7" s="269" t="s">
        <v>65</v>
      </c>
      <c r="DK7" s="270" t="s">
        <v>66</v>
      </c>
      <c r="DL7" s="270" t="s">
        <v>67</v>
      </c>
      <c r="DM7" s="270" t="s">
        <v>68</v>
      </c>
      <c r="DN7" s="270" t="s">
        <v>69</v>
      </c>
      <c r="DO7" s="274"/>
    </row>
    <row r="8" spans="1:119" s="288" customFormat="1" ht="80.25" customHeight="1">
      <c r="A8" s="276">
        <v>380</v>
      </c>
      <c r="B8" s="276" t="s">
        <v>1762</v>
      </c>
      <c r="C8" s="880" t="s">
        <v>468</v>
      </c>
      <c r="D8" s="870">
        <v>4</v>
      </c>
      <c r="E8" s="277">
        <v>0.7</v>
      </c>
      <c r="F8" s="867" t="s">
        <v>1763</v>
      </c>
      <c r="G8" s="870">
        <v>9.3000000000000007</v>
      </c>
      <c r="H8" s="278">
        <v>0.14000000000000001</v>
      </c>
      <c r="I8" s="873" t="s">
        <v>1764</v>
      </c>
      <c r="J8" s="870" t="s">
        <v>1765</v>
      </c>
      <c r="K8" s="279">
        <v>0.01</v>
      </c>
      <c r="L8" s="280" t="s">
        <v>1766</v>
      </c>
      <c r="M8" s="280" t="s">
        <v>1766</v>
      </c>
      <c r="N8" s="277" t="s">
        <v>1767</v>
      </c>
      <c r="O8" s="280" t="s">
        <v>1768</v>
      </c>
      <c r="P8" s="873" t="s">
        <v>1769</v>
      </c>
      <c r="Q8" s="870"/>
      <c r="R8" s="279">
        <v>0.04</v>
      </c>
      <c r="S8" s="901" t="s">
        <v>1770</v>
      </c>
      <c r="T8" s="904" t="s">
        <v>1771</v>
      </c>
      <c r="U8" s="880" t="s">
        <v>1772</v>
      </c>
      <c r="V8" s="880" t="s">
        <v>1773</v>
      </c>
      <c r="W8" s="885" t="s">
        <v>553</v>
      </c>
      <c r="X8" s="885" t="s">
        <v>71</v>
      </c>
      <c r="Y8" s="867" t="s">
        <v>586</v>
      </c>
      <c r="Z8" s="880" t="s">
        <v>1774</v>
      </c>
      <c r="AA8" s="279">
        <v>0.4</v>
      </c>
      <c r="AB8" s="281">
        <f>+((((E8*H8)*K8)*R8)*AA8)*100</f>
        <v>1.5679999999999999E-3</v>
      </c>
      <c r="AC8" s="887">
        <v>0.98</v>
      </c>
      <c r="AD8" s="889"/>
      <c r="AE8" s="281">
        <v>0.94079999999999997</v>
      </c>
      <c r="AF8" s="282">
        <v>90</v>
      </c>
      <c r="AG8" s="282"/>
      <c r="AH8" s="281">
        <v>0.94079999999999997</v>
      </c>
      <c r="AI8" s="282">
        <v>90</v>
      </c>
      <c r="AJ8" s="282"/>
      <c r="AK8" s="281">
        <v>0.94079999999999997</v>
      </c>
      <c r="AL8" s="282">
        <v>90</v>
      </c>
      <c r="AM8" s="282"/>
      <c r="AN8" s="283">
        <v>55920000</v>
      </c>
      <c r="AO8" s="283">
        <v>13169000</v>
      </c>
      <c r="AP8" s="283"/>
      <c r="AQ8" s="283">
        <v>13695000</v>
      </c>
      <c r="AR8" s="283"/>
      <c r="AS8" s="283">
        <v>14243000</v>
      </c>
      <c r="AT8" s="283"/>
      <c r="AU8" s="283">
        <v>14813000</v>
      </c>
      <c r="AV8" s="283"/>
      <c r="AW8" s="880" t="s">
        <v>1775</v>
      </c>
      <c r="AX8" s="284"/>
      <c r="AY8" s="284"/>
      <c r="AZ8" s="284"/>
      <c r="BA8" s="284"/>
      <c r="BB8" s="284"/>
      <c r="BC8" s="284"/>
      <c r="BD8" s="284"/>
      <c r="BE8" s="284"/>
      <c r="BF8" s="284"/>
      <c r="BG8" s="284"/>
      <c r="BH8" s="284"/>
      <c r="BI8" s="284"/>
      <c r="BJ8" s="284"/>
      <c r="BK8" s="284"/>
      <c r="BL8" s="284"/>
      <c r="BM8" s="284"/>
      <c r="BN8" s="284"/>
      <c r="BO8" s="284"/>
      <c r="BP8" s="284"/>
      <c r="BQ8" s="284"/>
      <c r="BR8" s="284"/>
      <c r="BS8" s="284"/>
      <c r="BT8" s="284"/>
      <c r="BU8" s="284"/>
      <c r="BV8" s="284"/>
      <c r="BW8" s="284"/>
      <c r="BX8" s="284"/>
      <c r="BY8" s="284"/>
      <c r="BZ8" s="284"/>
      <c r="CA8" s="284"/>
      <c r="CB8" s="284"/>
      <c r="CC8" s="284"/>
      <c r="CD8" s="284"/>
      <c r="CE8" s="284"/>
      <c r="CF8" s="284"/>
      <c r="CG8" s="284"/>
      <c r="CH8" s="284"/>
      <c r="CI8" s="284"/>
      <c r="CJ8" s="284"/>
      <c r="CK8" s="284"/>
      <c r="CL8" s="284"/>
      <c r="CM8" s="284"/>
      <c r="CN8" s="284"/>
      <c r="CO8" s="284"/>
      <c r="CP8" s="284"/>
      <c r="CQ8" s="284"/>
      <c r="CR8" s="284"/>
      <c r="CS8" s="284"/>
      <c r="CT8" s="284"/>
      <c r="CU8" s="284"/>
      <c r="CV8" s="284"/>
      <c r="CW8" s="284"/>
      <c r="CX8" s="284"/>
      <c r="CY8" s="284"/>
      <c r="CZ8" s="284"/>
      <c r="DA8" s="284"/>
      <c r="DB8" s="284"/>
      <c r="DC8" s="284"/>
      <c r="DD8" s="284"/>
      <c r="DE8" s="284"/>
      <c r="DF8" s="284"/>
      <c r="DG8" s="285" t="s">
        <v>1776</v>
      </c>
      <c r="DH8" s="286" t="s">
        <v>1777</v>
      </c>
      <c r="DI8" s="286" t="s">
        <v>1778</v>
      </c>
      <c r="DJ8" s="286" t="s">
        <v>1779</v>
      </c>
      <c r="DK8" s="286" t="s">
        <v>1780</v>
      </c>
      <c r="DL8" s="286" t="s">
        <v>1781</v>
      </c>
      <c r="DM8" s="287">
        <v>99000000</v>
      </c>
      <c r="DN8" s="882">
        <v>20524816014</v>
      </c>
    </row>
    <row r="9" spans="1:119" s="288" customFormat="1" ht="63.75" customHeight="1">
      <c r="A9" s="276"/>
      <c r="B9" s="276"/>
      <c r="C9" s="907"/>
      <c r="D9" s="871"/>
      <c r="E9" s="277"/>
      <c r="F9" s="868"/>
      <c r="G9" s="871"/>
      <c r="H9" s="278"/>
      <c r="I9" s="873"/>
      <c r="J9" s="871"/>
      <c r="K9" s="279"/>
      <c r="L9" s="280"/>
      <c r="M9" s="280"/>
      <c r="N9" s="277"/>
      <c r="O9" s="280"/>
      <c r="P9" s="873"/>
      <c r="Q9" s="871"/>
      <c r="R9" s="279"/>
      <c r="S9" s="902"/>
      <c r="T9" s="905"/>
      <c r="U9" s="881"/>
      <c r="V9" s="881"/>
      <c r="W9" s="886"/>
      <c r="X9" s="886"/>
      <c r="Y9" s="869"/>
      <c r="Z9" s="881"/>
      <c r="AA9" s="279"/>
      <c r="AB9" s="281"/>
      <c r="AC9" s="888"/>
      <c r="AD9" s="890"/>
      <c r="AE9" s="281"/>
      <c r="AF9" s="282"/>
      <c r="AG9" s="282"/>
      <c r="AH9" s="281"/>
      <c r="AI9" s="282"/>
      <c r="AJ9" s="282"/>
      <c r="AK9" s="281"/>
      <c r="AL9" s="282"/>
      <c r="AM9" s="282"/>
      <c r="AN9" s="283"/>
      <c r="AO9" s="283"/>
      <c r="AP9" s="283"/>
      <c r="AQ9" s="283"/>
      <c r="AR9" s="283"/>
      <c r="AS9" s="283"/>
      <c r="AT9" s="283"/>
      <c r="AU9" s="283"/>
      <c r="AV9" s="283"/>
      <c r="AW9" s="881"/>
      <c r="AX9" s="284"/>
      <c r="AY9" s="284"/>
      <c r="AZ9" s="284"/>
      <c r="BA9" s="284"/>
      <c r="BB9" s="284"/>
      <c r="BC9" s="284"/>
      <c r="BD9" s="284"/>
      <c r="BE9" s="284"/>
      <c r="BF9" s="284"/>
      <c r="BG9" s="284"/>
      <c r="BH9" s="284"/>
      <c r="BI9" s="284"/>
      <c r="BJ9" s="284"/>
      <c r="BK9" s="284"/>
      <c r="BL9" s="284"/>
      <c r="BM9" s="284"/>
      <c r="BN9" s="284"/>
      <c r="BO9" s="284"/>
      <c r="BP9" s="284"/>
      <c r="BQ9" s="284"/>
      <c r="BR9" s="284"/>
      <c r="BS9" s="284"/>
      <c r="BT9" s="284"/>
      <c r="BU9" s="284"/>
      <c r="BV9" s="284"/>
      <c r="BW9" s="284"/>
      <c r="BX9" s="284"/>
      <c r="BY9" s="284"/>
      <c r="BZ9" s="284"/>
      <c r="CA9" s="284"/>
      <c r="CB9" s="284"/>
      <c r="CC9" s="284"/>
      <c r="CD9" s="284"/>
      <c r="CE9" s="284"/>
      <c r="CF9" s="284"/>
      <c r="CG9" s="284"/>
      <c r="CH9" s="284"/>
      <c r="CI9" s="284"/>
      <c r="CJ9" s="284"/>
      <c r="CK9" s="284"/>
      <c r="CL9" s="284"/>
      <c r="CM9" s="284"/>
      <c r="CN9" s="284"/>
      <c r="CO9" s="284"/>
      <c r="CP9" s="284"/>
      <c r="CQ9" s="284"/>
      <c r="CR9" s="284"/>
      <c r="CS9" s="284"/>
      <c r="CT9" s="284"/>
      <c r="CU9" s="284"/>
      <c r="CV9" s="284"/>
      <c r="CW9" s="284"/>
      <c r="CX9" s="284"/>
      <c r="CY9" s="284"/>
      <c r="CZ9" s="284"/>
      <c r="DA9" s="284"/>
      <c r="DB9" s="284"/>
      <c r="DC9" s="284"/>
      <c r="DD9" s="284"/>
      <c r="DE9" s="284"/>
      <c r="DF9" s="284"/>
      <c r="DG9" s="289" t="s">
        <v>1782</v>
      </c>
      <c r="DH9" s="290" t="s">
        <v>1783</v>
      </c>
      <c r="DI9" s="286" t="s">
        <v>1778</v>
      </c>
      <c r="DJ9" s="286" t="s">
        <v>1779</v>
      </c>
      <c r="DK9" s="286" t="s">
        <v>1180</v>
      </c>
      <c r="DL9" s="286" t="s">
        <v>1781</v>
      </c>
      <c r="DM9" s="291">
        <v>0</v>
      </c>
      <c r="DN9" s="883"/>
    </row>
    <row r="10" spans="1:119" s="288" customFormat="1" ht="66" customHeight="1">
      <c r="A10" s="276">
        <v>381</v>
      </c>
      <c r="B10" s="276" t="s">
        <v>1762</v>
      </c>
      <c r="C10" s="907"/>
      <c r="D10" s="871"/>
      <c r="E10" s="277">
        <v>0.7</v>
      </c>
      <c r="F10" s="868"/>
      <c r="G10" s="871"/>
      <c r="H10" s="278">
        <v>0.14000000000000001</v>
      </c>
      <c r="I10" s="873"/>
      <c r="J10" s="871"/>
      <c r="K10" s="279">
        <v>0.01</v>
      </c>
      <c r="L10" s="280" t="s">
        <v>1766</v>
      </c>
      <c r="M10" s="280" t="s">
        <v>1766</v>
      </c>
      <c r="N10" s="277" t="s">
        <v>1767</v>
      </c>
      <c r="O10" s="280" t="s">
        <v>1768</v>
      </c>
      <c r="P10" s="873"/>
      <c r="Q10" s="871"/>
      <c r="R10" s="279">
        <v>0.04</v>
      </c>
      <c r="S10" s="902"/>
      <c r="T10" s="905"/>
      <c r="U10" s="280" t="s">
        <v>1784</v>
      </c>
      <c r="V10" s="280" t="s">
        <v>1785</v>
      </c>
      <c r="W10" s="291" t="s">
        <v>553</v>
      </c>
      <c r="X10" s="291" t="s">
        <v>71</v>
      </c>
      <c r="Y10" s="280" t="s">
        <v>586</v>
      </c>
      <c r="Z10" s="282" t="s">
        <v>1786</v>
      </c>
      <c r="AA10" s="279">
        <v>0.3</v>
      </c>
      <c r="AB10" s="281">
        <f t="shared" ref="AB10:AB34" si="0">+((((E10*H10)*K10)*R10)*AA10)*100</f>
        <v>1.176E-3</v>
      </c>
      <c r="AC10" s="278">
        <v>0.95</v>
      </c>
      <c r="AD10" s="282"/>
      <c r="AE10" s="281">
        <v>0.1176</v>
      </c>
      <c r="AF10" s="282">
        <v>45</v>
      </c>
      <c r="AG10" s="282"/>
      <c r="AH10" s="281">
        <v>0.1176</v>
      </c>
      <c r="AI10" s="282">
        <v>45</v>
      </c>
      <c r="AJ10" s="282"/>
      <c r="AK10" s="281">
        <v>0.1176</v>
      </c>
      <c r="AL10" s="282">
        <v>45</v>
      </c>
      <c r="AM10" s="282"/>
      <c r="AN10" s="283">
        <v>0</v>
      </c>
      <c r="AO10" s="283">
        <v>0</v>
      </c>
      <c r="AP10" s="283"/>
      <c r="AQ10" s="283">
        <v>0</v>
      </c>
      <c r="AR10" s="283"/>
      <c r="AS10" s="283">
        <v>0</v>
      </c>
      <c r="AT10" s="283"/>
      <c r="AU10" s="283">
        <v>0</v>
      </c>
      <c r="AV10" s="283"/>
      <c r="AW10" s="282" t="s">
        <v>1775</v>
      </c>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c r="BT10" s="284"/>
      <c r="BU10" s="284"/>
      <c r="BV10" s="284"/>
      <c r="BW10" s="284"/>
      <c r="BX10" s="284"/>
      <c r="BY10" s="284"/>
      <c r="BZ10" s="284"/>
      <c r="CA10" s="284"/>
      <c r="CB10" s="284"/>
      <c r="CC10" s="284"/>
      <c r="CD10" s="284"/>
      <c r="CE10" s="284"/>
      <c r="CF10" s="284"/>
      <c r="CG10" s="284"/>
      <c r="CH10" s="284"/>
      <c r="CI10" s="284"/>
      <c r="CJ10" s="284"/>
      <c r="CK10" s="284"/>
      <c r="CL10" s="284"/>
      <c r="CM10" s="284"/>
      <c r="CN10" s="284"/>
      <c r="CO10" s="284"/>
      <c r="CP10" s="284"/>
      <c r="CQ10" s="284"/>
      <c r="CR10" s="284"/>
      <c r="CS10" s="284"/>
      <c r="CT10" s="284"/>
      <c r="CU10" s="284"/>
      <c r="CV10" s="284"/>
      <c r="CW10" s="284"/>
      <c r="CX10" s="284"/>
      <c r="CY10" s="284"/>
      <c r="CZ10" s="284"/>
      <c r="DA10" s="284"/>
      <c r="DB10" s="284"/>
      <c r="DC10" s="284"/>
      <c r="DD10" s="284"/>
      <c r="DE10" s="284"/>
      <c r="DF10" s="284"/>
      <c r="DG10" s="292" t="s">
        <v>1787</v>
      </c>
      <c r="DH10" s="286" t="s">
        <v>1788</v>
      </c>
      <c r="DI10" s="286" t="s">
        <v>1778</v>
      </c>
      <c r="DJ10" s="286" t="s">
        <v>1779</v>
      </c>
      <c r="DK10" s="286" t="s">
        <v>1789</v>
      </c>
      <c r="DL10" s="286" t="s">
        <v>1781</v>
      </c>
      <c r="DM10" s="293">
        <v>3642885294</v>
      </c>
      <c r="DN10" s="883"/>
    </row>
    <row r="11" spans="1:119" s="288" customFormat="1" ht="77.25" customHeight="1">
      <c r="A11" s="276">
        <v>382</v>
      </c>
      <c r="B11" s="276" t="s">
        <v>1762</v>
      </c>
      <c r="C11" s="907"/>
      <c r="D11" s="871"/>
      <c r="E11" s="277">
        <v>0.7</v>
      </c>
      <c r="F11" s="868"/>
      <c r="G11" s="871"/>
      <c r="H11" s="278">
        <v>0.14000000000000001</v>
      </c>
      <c r="I11" s="873"/>
      <c r="J11" s="871"/>
      <c r="K11" s="279">
        <v>0.01</v>
      </c>
      <c r="L11" s="280" t="s">
        <v>1766</v>
      </c>
      <c r="M11" s="280" t="s">
        <v>1766</v>
      </c>
      <c r="N11" s="277" t="s">
        <v>1767</v>
      </c>
      <c r="O11" s="280" t="s">
        <v>1768</v>
      </c>
      <c r="P11" s="873"/>
      <c r="Q11" s="871"/>
      <c r="R11" s="279">
        <v>0.04</v>
      </c>
      <c r="S11" s="902"/>
      <c r="T11" s="905"/>
      <c r="U11" s="280" t="s">
        <v>1790</v>
      </c>
      <c r="V11" s="280" t="s">
        <v>1791</v>
      </c>
      <c r="W11" s="291" t="s">
        <v>553</v>
      </c>
      <c r="X11" s="291" t="s">
        <v>71</v>
      </c>
      <c r="Y11" s="280" t="s">
        <v>586</v>
      </c>
      <c r="Z11" s="294" t="s">
        <v>1792</v>
      </c>
      <c r="AA11" s="279">
        <v>0.3</v>
      </c>
      <c r="AB11" s="281">
        <f t="shared" si="0"/>
        <v>1.176E-3</v>
      </c>
      <c r="AC11" s="294">
        <v>45</v>
      </c>
      <c r="AD11" s="294"/>
      <c r="AE11" s="281">
        <v>0.1176</v>
      </c>
      <c r="AF11" s="294">
        <v>45</v>
      </c>
      <c r="AG11" s="294"/>
      <c r="AH11" s="281">
        <v>0.1176</v>
      </c>
      <c r="AI11" s="294">
        <v>45</v>
      </c>
      <c r="AJ11" s="294"/>
      <c r="AK11" s="281">
        <v>0.1176</v>
      </c>
      <c r="AL11" s="294">
        <v>45</v>
      </c>
      <c r="AM11" s="294"/>
      <c r="AN11" s="283">
        <v>0</v>
      </c>
      <c r="AO11" s="283">
        <v>0</v>
      </c>
      <c r="AP11" s="283"/>
      <c r="AQ11" s="283">
        <v>0</v>
      </c>
      <c r="AR11" s="283"/>
      <c r="AS11" s="283">
        <v>0</v>
      </c>
      <c r="AT11" s="283"/>
      <c r="AU11" s="283">
        <v>0</v>
      </c>
      <c r="AV11" s="283"/>
      <c r="AW11" s="282" t="s">
        <v>1775</v>
      </c>
      <c r="AX11" s="284"/>
      <c r="AY11" s="284"/>
      <c r="AZ11" s="284"/>
      <c r="BA11" s="284"/>
      <c r="BB11" s="284"/>
      <c r="BC11" s="284"/>
      <c r="BD11" s="284"/>
      <c r="BE11" s="284"/>
      <c r="BF11" s="284"/>
      <c r="BG11" s="284"/>
      <c r="BH11" s="284"/>
      <c r="BI11" s="284"/>
      <c r="BJ11" s="284"/>
      <c r="BK11" s="284"/>
      <c r="BL11" s="284"/>
      <c r="BM11" s="284"/>
      <c r="BN11" s="284"/>
      <c r="BO11" s="284"/>
      <c r="BP11" s="284"/>
      <c r="BQ11" s="284"/>
      <c r="BR11" s="284"/>
      <c r="BS11" s="284"/>
      <c r="BT11" s="284"/>
      <c r="BU11" s="284"/>
      <c r="BV11" s="284"/>
      <c r="BW11" s="284"/>
      <c r="BX11" s="284"/>
      <c r="BY11" s="284"/>
      <c r="BZ11" s="284"/>
      <c r="CA11" s="284"/>
      <c r="CB11" s="284"/>
      <c r="CC11" s="284"/>
      <c r="CD11" s="284"/>
      <c r="CE11" s="284"/>
      <c r="CF11" s="284"/>
      <c r="CG11" s="284"/>
      <c r="CH11" s="284"/>
      <c r="CI11" s="284"/>
      <c r="CJ11" s="284"/>
      <c r="CK11" s="284"/>
      <c r="CL11" s="284"/>
      <c r="CM11" s="284"/>
      <c r="CN11" s="284"/>
      <c r="CO11" s="284"/>
      <c r="CP11" s="284"/>
      <c r="CQ11" s="284"/>
      <c r="CR11" s="284"/>
      <c r="CS11" s="284"/>
      <c r="CT11" s="284"/>
      <c r="CU11" s="284"/>
      <c r="CV11" s="284"/>
      <c r="CW11" s="284"/>
      <c r="CX11" s="284"/>
      <c r="CY11" s="284"/>
      <c r="CZ11" s="284"/>
      <c r="DA11" s="284"/>
      <c r="DB11" s="284"/>
      <c r="DC11" s="284"/>
      <c r="DD11" s="284"/>
      <c r="DE11" s="284"/>
      <c r="DF11" s="284"/>
      <c r="DG11" s="285" t="s">
        <v>1793</v>
      </c>
      <c r="DH11" s="286" t="s">
        <v>1794</v>
      </c>
      <c r="DI11" s="286" t="s">
        <v>1778</v>
      </c>
      <c r="DJ11" s="286" t="s">
        <v>1779</v>
      </c>
      <c r="DK11" s="286" t="s">
        <v>1789</v>
      </c>
      <c r="DL11" s="286" t="s">
        <v>1781</v>
      </c>
      <c r="DM11" s="287">
        <v>16728930720</v>
      </c>
      <c r="DN11" s="883"/>
    </row>
    <row r="12" spans="1:119" s="288" customFormat="1" ht="69.75" customHeight="1">
      <c r="A12" s="276">
        <v>383</v>
      </c>
      <c r="B12" s="276" t="s">
        <v>1762</v>
      </c>
      <c r="C12" s="907"/>
      <c r="D12" s="871"/>
      <c r="E12" s="277">
        <v>0.7</v>
      </c>
      <c r="F12" s="868"/>
      <c r="G12" s="871"/>
      <c r="H12" s="278">
        <v>0.14000000000000001</v>
      </c>
      <c r="I12" s="873"/>
      <c r="J12" s="871"/>
      <c r="K12" s="279">
        <v>0.01</v>
      </c>
      <c r="L12" s="280" t="s">
        <v>1766</v>
      </c>
      <c r="M12" s="280" t="s">
        <v>1766</v>
      </c>
      <c r="N12" s="277" t="s">
        <v>1767</v>
      </c>
      <c r="O12" s="280" t="s">
        <v>1768</v>
      </c>
      <c r="P12" s="295" t="s">
        <v>1795</v>
      </c>
      <c r="Q12" s="871"/>
      <c r="R12" s="279">
        <v>0.05</v>
      </c>
      <c r="S12" s="902"/>
      <c r="T12" s="905"/>
      <c r="U12" s="280" t="s">
        <v>1796</v>
      </c>
      <c r="V12" s="280" t="s">
        <v>1797</v>
      </c>
      <c r="W12" s="291" t="s">
        <v>70</v>
      </c>
      <c r="X12" s="291" t="s">
        <v>71</v>
      </c>
      <c r="Y12" s="280" t="s">
        <v>586</v>
      </c>
      <c r="Z12" s="294" t="s">
        <v>1798</v>
      </c>
      <c r="AA12" s="279">
        <v>1</v>
      </c>
      <c r="AB12" s="281">
        <f t="shared" si="0"/>
        <v>4.8999999999999998E-3</v>
      </c>
      <c r="AC12" s="278">
        <v>0.97</v>
      </c>
      <c r="AD12" s="282"/>
      <c r="AE12" s="281">
        <v>0.14699999999999999</v>
      </c>
      <c r="AF12" s="282">
        <v>95</v>
      </c>
      <c r="AG12" s="282"/>
      <c r="AH12" s="281">
        <v>0.14699999999999999</v>
      </c>
      <c r="AI12" s="282">
        <v>96</v>
      </c>
      <c r="AJ12" s="282"/>
      <c r="AK12" s="281">
        <v>0.14699999999999999</v>
      </c>
      <c r="AL12" s="282">
        <v>97</v>
      </c>
      <c r="AM12" s="294"/>
      <c r="AN12" s="283">
        <v>0</v>
      </c>
      <c r="AO12" s="283">
        <v>0</v>
      </c>
      <c r="AP12" s="283"/>
      <c r="AQ12" s="283">
        <v>0</v>
      </c>
      <c r="AR12" s="283"/>
      <c r="AS12" s="283">
        <v>0</v>
      </c>
      <c r="AT12" s="283"/>
      <c r="AU12" s="283">
        <v>0</v>
      </c>
      <c r="AV12" s="283"/>
      <c r="AW12" s="282" t="s">
        <v>1775</v>
      </c>
      <c r="AX12" s="284"/>
      <c r="AY12" s="284"/>
      <c r="AZ12" s="284"/>
      <c r="BA12" s="284"/>
      <c r="BB12" s="284"/>
      <c r="BC12" s="284"/>
      <c r="BD12" s="284"/>
      <c r="BE12" s="284"/>
      <c r="BF12" s="284"/>
      <c r="BG12" s="284"/>
      <c r="BH12" s="284"/>
      <c r="BI12" s="284"/>
      <c r="BJ12" s="284"/>
      <c r="BK12" s="284"/>
      <c r="BL12" s="284"/>
      <c r="BM12" s="284"/>
      <c r="BN12" s="284"/>
      <c r="BO12" s="284"/>
      <c r="BP12" s="284"/>
      <c r="BQ12" s="284"/>
      <c r="BR12" s="284"/>
      <c r="BS12" s="284"/>
      <c r="BT12" s="284"/>
      <c r="BU12" s="284"/>
      <c r="BV12" s="284"/>
      <c r="BW12" s="284"/>
      <c r="BX12" s="284"/>
      <c r="BY12" s="284"/>
      <c r="BZ12" s="284"/>
      <c r="CA12" s="284"/>
      <c r="CB12" s="284"/>
      <c r="CC12" s="284"/>
      <c r="CD12" s="284"/>
      <c r="CE12" s="284"/>
      <c r="CF12" s="284"/>
      <c r="CG12" s="284"/>
      <c r="CH12" s="284"/>
      <c r="CI12" s="284"/>
      <c r="CJ12" s="284"/>
      <c r="CK12" s="284"/>
      <c r="CL12" s="284"/>
      <c r="CM12" s="284"/>
      <c r="CN12" s="284"/>
      <c r="CO12" s="284"/>
      <c r="CP12" s="284"/>
      <c r="CQ12" s="284"/>
      <c r="CR12" s="284"/>
      <c r="CS12" s="284"/>
      <c r="CT12" s="284"/>
      <c r="CU12" s="284"/>
      <c r="CV12" s="284"/>
      <c r="CW12" s="284"/>
      <c r="CX12" s="284"/>
      <c r="CY12" s="284"/>
      <c r="CZ12" s="284"/>
      <c r="DA12" s="284"/>
      <c r="DB12" s="284"/>
      <c r="DC12" s="284"/>
      <c r="DD12" s="284"/>
      <c r="DE12" s="284"/>
      <c r="DF12" s="284"/>
      <c r="DG12" s="296" t="s">
        <v>1799</v>
      </c>
      <c r="DH12" s="286" t="s">
        <v>1777</v>
      </c>
      <c r="DI12" s="286" t="s">
        <v>1778</v>
      </c>
      <c r="DJ12" s="286" t="s">
        <v>1779</v>
      </c>
      <c r="DK12" s="286" t="s">
        <v>1180</v>
      </c>
      <c r="DL12" s="286" t="s">
        <v>1781</v>
      </c>
      <c r="DM12" s="287">
        <v>54000000</v>
      </c>
      <c r="DN12" s="883"/>
    </row>
    <row r="13" spans="1:119" s="288" customFormat="1" ht="96.75" customHeight="1">
      <c r="A13" s="276">
        <v>384</v>
      </c>
      <c r="B13" s="276" t="s">
        <v>1762</v>
      </c>
      <c r="C13" s="881"/>
      <c r="D13" s="872"/>
      <c r="E13" s="277">
        <v>0.7</v>
      </c>
      <c r="F13" s="869"/>
      <c r="G13" s="872"/>
      <c r="H13" s="278">
        <v>0.14000000000000001</v>
      </c>
      <c r="I13" s="873"/>
      <c r="J13" s="872"/>
      <c r="K13" s="279">
        <v>0.01</v>
      </c>
      <c r="L13" s="280" t="s">
        <v>1766</v>
      </c>
      <c r="M13" s="280" t="s">
        <v>1766</v>
      </c>
      <c r="N13" s="277" t="s">
        <v>1767</v>
      </c>
      <c r="O13" s="280" t="s">
        <v>1768</v>
      </c>
      <c r="P13" s="295" t="s">
        <v>1800</v>
      </c>
      <c r="Q13" s="872"/>
      <c r="R13" s="279">
        <v>0.91</v>
      </c>
      <c r="S13" s="903"/>
      <c r="T13" s="906"/>
      <c r="U13" s="280" t="s">
        <v>1801</v>
      </c>
      <c r="V13" s="280" t="s">
        <v>1802</v>
      </c>
      <c r="W13" s="291" t="s">
        <v>553</v>
      </c>
      <c r="X13" s="291" t="s">
        <v>71</v>
      </c>
      <c r="Y13" s="280" t="s">
        <v>586</v>
      </c>
      <c r="Z13" s="280" t="s">
        <v>1803</v>
      </c>
      <c r="AA13" s="279">
        <v>1</v>
      </c>
      <c r="AB13" s="281">
        <f t="shared" si="0"/>
        <v>8.9179999999999995E-2</v>
      </c>
      <c r="AC13" s="280">
        <v>45</v>
      </c>
      <c r="AD13" s="280"/>
      <c r="AE13" s="281">
        <v>0.14699999999999999</v>
      </c>
      <c r="AF13" s="280">
        <v>45</v>
      </c>
      <c r="AG13" s="280"/>
      <c r="AH13" s="281">
        <v>0.14699999999999999</v>
      </c>
      <c r="AI13" s="280">
        <v>45</v>
      </c>
      <c r="AJ13" s="280"/>
      <c r="AK13" s="281">
        <v>0.14699999999999999</v>
      </c>
      <c r="AL13" s="280">
        <v>45</v>
      </c>
      <c r="AM13" s="280"/>
      <c r="AN13" s="283">
        <v>0</v>
      </c>
      <c r="AO13" s="283">
        <v>0</v>
      </c>
      <c r="AP13" s="283"/>
      <c r="AQ13" s="283">
        <v>0</v>
      </c>
      <c r="AR13" s="283"/>
      <c r="AS13" s="283">
        <v>0</v>
      </c>
      <c r="AT13" s="283"/>
      <c r="AU13" s="283">
        <v>0</v>
      </c>
      <c r="AV13" s="283"/>
      <c r="AW13" s="282" t="s">
        <v>1775</v>
      </c>
      <c r="AX13" s="284"/>
      <c r="AY13" s="284"/>
      <c r="AZ13" s="284"/>
      <c r="BA13" s="284"/>
      <c r="BB13" s="284"/>
      <c r="BC13" s="284"/>
      <c r="BD13" s="284"/>
      <c r="BE13" s="284"/>
      <c r="BF13" s="284"/>
      <c r="BG13" s="284"/>
      <c r="BH13" s="284"/>
      <c r="BI13" s="284"/>
      <c r="BJ13" s="284"/>
      <c r="BK13" s="284"/>
      <c r="BL13" s="284"/>
      <c r="BM13" s="284"/>
      <c r="BN13" s="284"/>
      <c r="BO13" s="284"/>
      <c r="BP13" s="284"/>
      <c r="BQ13" s="284"/>
      <c r="BR13" s="284"/>
      <c r="BS13" s="284"/>
      <c r="BT13" s="284"/>
      <c r="BU13" s="284"/>
      <c r="BV13" s="284"/>
      <c r="BW13" s="284"/>
      <c r="BX13" s="284"/>
      <c r="BY13" s="284"/>
      <c r="BZ13" s="284"/>
      <c r="CA13" s="284"/>
      <c r="CB13" s="284"/>
      <c r="CC13" s="284"/>
      <c r="CD13" s="284"/>
      <c r="CE13" s="284"/>
      <c r="CF13" s="284"/>
      <c r="CG13" s="284"/>
      <c r="CH13" s="284"/>
      <c r="CI13" s="284"/>
      <c r="CJ13" s="284"/>
      <c r="CK13" s="284"/>
      <c r="CL13" s="284"/>
      <c r="CM13" s="284"/>
      <c r="CN13" s="284"/>
      <c r="CO13" s="284"/>
      <c r="CP13" s="284"/>
      <c r="CQ13" s="284"/>
      <c r="CR13" s="284"/>
      <c r="CS13" s="284"/>
      <c r="CT13" s="284"/>
      <c r="CU13" s="284"/>
      <c r="CV13" s="284"/>
      <c r="CW13" s="284"/>
      <c r="CX13" s="284"/>
      <c r="CY13" s="284"/>
      <c r="CZ13" s="284"/>
      <c r="DA13" s="284"/>
      <c r="DB13" s="284"/>
      <c r="DC13" s="284"/>
      <c r="DD13" s="284"/>
      <c r="DE13" s="284"/>
      <c r="DF13" s="284"/>
      <c r="DG13" s="297" t="s">
        <v>1804</v>
      </c>
      <c r="DH13" s="286" t="s">
        <v>1805</v>
      </c>
      <c r="DI13" s="286" t="s">
        <v>1806</v>
      </c>
      <c r="DJ13" s="286" t="s">
        <v>1779</v>
      </c>
      <c r="DK13" s="286" t="s">
        <v>1807</v>
      </c>
      <c r="DL13" s="286" t="s">
        <v>1781</v>
      </c>
      <c r="DM13" s="291">
        <v>0</v>
      </c>
      <c r="DN13" s="884"/>
    </row>
    <row r="14" spans="1:119" s="288" customFormat="1" ht="27" customHeight="1">
      <c r="A14" s="276"/>
      <c r="B14" s="276"/>
      <c r="C14" s="891" t="s">
        <v>1808</v>
      </c>
      <c r="D14" s="892"/>
      <c r="E14" s="892"/>
      <c r="F14" s="892"/>
      <c r="G14" s="892"/>
      <c r="H14" s="298"/>
      <c r="I14" s="298"/>
      <c r="J14" s="298"/>
      <c r="K14" s="298"/>
      <c r="L14" s="298"/>
      <c r="M14" s="298"/>
      <c r="N14" s="298"/>
      <c r="O14" s="298"/>
      <c r="P14" s="298"/>
      <c r="Q14" s="298"/>
      <c r="R14" s="298"/>
      <c r="S14" s="298"/>
      <c r="T14" s="298"/>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9">
        <v>20524816014</v>
      </c>
    </row>
    <row r="15" spans="1:119" s="288" customFormat="1" ht="79.5" customHeight="1">
      <c r="A15" s="276">
        <v>385</v>
      </c>
      <c r="B15" s="276" t="s">
        <v>1762</v>
      </c>
      <c r="C15" s="893" t="s">
        <v>468</v>
      </c>
      <c r="D15" s="895">
        <v>4</v>
      </c>
      <c r="E15" s="300">
        <v>0.7</v>
      </c>
      <c r="F15" s="897" t="s">
        <v>1763</v>
      </c>
      <c r="G15" s="895">
        <v>9.3000000000000007</v>
      </c>
      <c r="H15" s="301">
        <v>0.14000000000000001</v>
      </c>
      <c r="I15" s="899" t="s">
        <v>1809</v>
      </c>
      <c r="J15" s="895" t="s">
        <v>1810</v>
      </c>
      <c r="K15" s="302">
        <v>0.67</v>
      </c>
      <c r="L15" s="303" t="s">
        <v>1811</v>
      </c>
      <c r="M15" s="303" t="s">
        <v>1811</v>
      </c>
      <c r="N15" s="303" t="s">
        <v>1812</v>
      </c>
      <c r="O15" s="303" t="s">
        <v>1813</v>
      </c>
      <c r="P15" s="895" t="s">
        <v>1814</v>
      </c>
      <c r="Q15" s="895"/>
      <c r="R15" s="302">
        <v>0.4</v>
      </c>
      <c r="S15" s="908" t="s">
        <v>1815</v>
      </c>
      <c r="T15" s="911" t="s">
        <v>1816</v>
      </c>
      <c r="U15" s="304" t="s">
        <v>1817</v>
      </c>
      <c r="V15" s="304" t="s">
        <v>1818</v>
      </c>
      <c r="W15" s="305" t="s">
        <v>553</v>
      </c>
      <c r="X15" s="305" t="s">
        <v>71</v>
      </c>
      <c r="Y15" s="306" t="s">
        <v>586</v>
      </c>
      <c r="Z15" s="304" t="s">
        <v>1817</v>
      </c>
      <c r="AA15" s="302">
        <v>0.8</v>
      </c>
      <c r="AB15" s="307">
        <f t="shared" si="0"/>
        <v>2.1011200000000008</v>
      </c>
      <c r="AC15" s="308">
        <v>1</v>
      </c>
      <c r="AD15" s="309"/>
      <c r="AE15" s="307">
        <v>3.4496000000000007</v>
      </c>
      <c r="AF15" s="310">
        <v>100</v>
      </c>
      <c r="AG15" s="310"/>
      <c r="AH15" s="307">
        <v>3.4496000000000007</v>
      </c>
      <c r="AI15" s="310">
        <v>100</v>
      </c>
      <c r="AJ15" s="310"/>
      <c r="AK15" s="307">
        <v>3.4496000000000007</v>
      </c>
      <c r="AL15" s="310">
        <v>100</v>
      </c>
      <c r="AM15" s="310"/>
      <c r="AN15" s="311">
        <v>181466000</v>
      </c>
      <c r="AO15" s="311">
        <v>42734000</v>
      </c>
      <c r="AP15" s="311"/>
      <c r="AQ15" s="311">
        <v>44443000</v>
      </c>
      <c r="AR15" s="311"/>
      <c r="AS15" s="311">
        <v>46220000</v>
      </c>
      <c r="AT15" s="311"/>
      <c r="AU15" s="311">
        <v>48069000</v>
      </c>
      <c r="AV15" s="311"/>
      <c r="AW15" s="310" t="s">
        <v>1775</v>
      </c>
      <c r="AX15" s="309"/>
      <c r="AY15" s="309"/>
      <c r="AZ15" s="309"/>
      <c r="BA15" s="309"/>
      <c r="BB15" s="309"/>
      <c r="BC15" s="309"/>
      <c r="BD15" s="309"/>
      <c r="BE15" s="309"/>
      <c r="BF15" s="309"/>
      <c r="BG15" s="309"/>
      <c r="BH15" s="309"/>
      <c r="BI15" s="309"/>
      <c r="BJ15" s="309"/>
      <c r="BK15" s="309"/>
      <c r="BL15" s="309"/>
      <c r="BM15" s="309"/>
      <c r="BN15" s="309"/>
      <c r="BO15" s="309"/>
      <c r="BP15" s="309"/>
      <c r="BQ15" s="309"/>
      <c r="BR15" s="309"/>
      <c r="BS15" s="309"/>
      <c r="BT15" s="309"/>
      <c r="BU15" s="309"/>
      <c r="BV15" s="309"/>
      <c r="BW15" s="309"/>
      <c r="BX15" s="309"/>
      <c r="BY15" s="309"/>
      <c r="BZ15" s="309"/>
      <c r="CA15" s="309"/>
      <c r="CB15" s="309"/>
      <c r="CC15" s="309"/>
      <c r="CD15" s="309"/>
      <c r="CE15" s="309"/>
      <c r="CF15" s="309"/>
      <c r="CG15" s="309"/>
      <c r="CH15" s="309"/>
      <c r="CI15" s="309"/>
      <c r="CJ15" s="309"/>
      <c r="CK15" s="309"/>
      <c r="CL15" s="309"/>
      <c r="CM15" s="309"/>
      <c r="CN15" s="309"/>
      <c r="CO15" s="309"/>
      <c r="CP15" s="309"/>
      <c r="CQ15" s="309"/>
      <c r="CR15" s="309"/>
      <c r="CS15" s="309"/>
      <c r="CT15" s="309"/>
      <c r="CU15" s="309"/>
      <c r="CV15" s="309"/>
      <c r="CW15" s="309"/>
      <c r="CX15" s="309"/>
      <c r="CY15" s="309"/>
      <c r="CZ15" s="309"/>
      <c r="DA15" s="309"/>
      <c r="DB15" s="309"/>
      <c r="DC15" s="309"/>
      <c r="DD15" s="309"/>
      <c r="DE15" s="309"/>
      <c r="DF15" s="309"/>
      <c r="DG15" s="312" t="s">
        <v>1819</v>
      </c>
      <c r="DH15" s="313" t="s">
        <v>1820</v>
      </c>
      <c r="DI15" s="314" t="s">
        <v>1821</v>
      </c>
      <c r="DJ15" s="314" t="s">
        <v>1779</v>
      </c>
      <c r="DK15" s="315" t="s">
        <v>1822</v>
      </c>
      <c r="DL15" s="316" t="s">
        <v>1823</v>
      </c>
      <c r="DM15" s="317">
        <v>42109053735</v>
      </c>
      <c r="DN15" s="914">
        <v>42475870127</v>
      </c>
    </row>
    <row r="16" spans="1:119" s="288" customFormat="1" ht="72">
      <c r="A16" s="276"/>
      <c r="B16" s="276"/>
      <c r="C16" s="894"/>
      <c r="D16" s="896"/>
      <c r="E16" s="300"/>
      <c r="F16" s="898"/>
      <c r="G16" s="896"/>
      <c r="H16" s="301"/>
      <c r="I16" s="899"/>
      <c r="J16" s="896"/>
      <c r="K16" s="302"/>
      <c r="L16" s="303"/>
      <c r="M16" s="303"/>
      <c r="N16" s="303"/>
      <c r="O16" s="303"/>
      <c r="P16" s="896"/>
      <c r="Q16" s="896"/>
      <c r="R16" s="302"/>
      <c r="S16" s="909"/>
      <c r="T16" s="912"/>
      <c r="U16" s="301" t="s">
        <v>1824</v>
      </c>
      <c r="V16" s="301" t="s">
        <v>1824</v>
      </c>
      <c r="W16" s="318" t="s">
        <v>553</v>
      </c>
      <c r="X16" s="318" t="s">
        <v>71</v>
      </c>
      <c r="Y16" s="303" t="s">
        <v>586</v>
      </c>
      <c r="Z16" s="319" t="s">
        <v>1825</v>
      </c>
      <c r="AA16" s="302"/>
      <c r="AB16" s="307"/>
      <c r="AC16" s="309"/>
      <c r="AD16" s="309"/>
      <c r="AE16" s="307"/>
      <c r="AF16" s="310"/>
      <c r="AG16" s="310"/>
      <c r="AH16" s="307"/>
      <c r="AI16" s="310"/>
      <c r="AJ16" s="310"/>
      <c r="AK16" s="307"/>
      <c r="AL16" s="310"/>
      <c r="AM16" s="310"/>
      <c r="AN16" s="311"/>
      <c r="AO16" s="311"/>
      <c r="AP16" s="311"/>
      <c r="AQ16" s="311"/>
      <c r="AR16" s="311"/>
      <c r="AS16" s="311"/>
      <c r="AT16" s="311"/>
      <c r="AU16" s="311"/>
      <c r="AV16" s="311"/>
      <c r="AW16" s="310" t="s">
        <v>1775</v>
      </c>
      <c r="AX16" s="309"/>
      <c r="AY16" s="309"/>
      <c r="AZ16" s="309"/>
      <c r="BA16" s="309"/>
      <c r="BB16" s="309"/>
      <c r="BC16" s="309"/>
      <c r="BD16" s="309"/>
      <c r="BE16" s="309"/>
      <c r="BF16" s="309"/>
      <c r="BG16" s="309"/>
      <c r="BH16" s="309"/>
      <c r="BI16" s="309"/>
      <c r="BJ16" s="309"/>
      <c r="BK16" s="309"/>
      <c r="BL16" s="309"/>
      <c r="BM16" s="309"/>
      <c r="BN16" s="309"/>
      <c r="BO16" s="309"/>
      <c r="BP16" s="309"/>
      <c r="BQ16" s="309"/>
      <c r="BR16" s="309"/>
      <c r="BS16" s="309"/>
      <c r="BT16" s="309"/>
      <c r="BU16" s="309"/>
      <c r="BV16" s="309"/>
      <c r="BW16" s="309"/>
      <c r="BX16" s="309"/>
      <c r="BY16" s="309"/>
      <c r="BZ16" s="309"/>
      <c r="CA16" s="309"/>
      <c r="CB16" s="309"/>
      <c r="CC16" s="309"/>
      <c r="CD16" s="309"/>
      <c r="CE16" s="309"/>
      <c r="CF16" s="309"/>
      <c r="CG16" s="309"/>
      <c r="CH16" s="309"/>
      <c r="CI16" s="309"/>
      <c r="CJ16" s="309"/>
      <c r="CK16" s="309"/>
      <c r="CL16" s="309"/>
      <c r="CM16" s="309"/>
      <c r="CN16" s="309"/>
      <c r="CO16" s="309"/>
      <c r="CP16" s="309"/>
      <c r="CQ16" s="309"/>
      <c r="CR16" s="309"/>
      <c r="CS16" s="309"/>
      <c r="CT16" s="309"/>
      <c r="CU16" s="309"/>
      <c r="CV16" s="309"/>
      <c r="CW16" s="309"/>
      <c r="CX16" s="309"/>
      <c r="CY16" s="309"/>
      <c r="CZ16" s="309"/>
      <c r="DA16" s="309"/>
      <c r="DB16" s="309"/>
      <c r="DC16" s="309"/>
      <c r="DD16" s="309"/>
      <c r="DE16" s="309"/>
      <c r="DF16" s="309"/>
      <c r="DG16" s="312" t="s">
        <v>1826</v>
      </c>
      <c r="DH16" s="313" t="s">
        <v>1827</v>
      </c>
      <c r="DI16" s="314" t="s">
        <v>1821</v>
      </c>
      <c r="DJ16" s="314" t="s">
        <v>1779</v>
      </c>
      <c r="DK16" s="314" t="s">
        <v>1828</v>
      </c>
      <c r="DL16" s="320" t="s">
        <v>1781</v>
      </c>
      <c r="DM16" s="320">
        <v>333816392</v>
      </c>
      <c r="DN16" s="915"/>
    </row>
    <row r="17" spans="1:119" s="288" customFormat="1" ht="48">
      <c r="A17" s="276"/>
      <c r="B17" s="276"/>
      <c r="C17" s="894"/>
      <c r="D17" s="896"/>
      <c r="E17" s="300"/>
      <c r="F17" s="898"/>
      <c r="G17" s="896"/>
      <c r="H17" s="301"/>
      <c r="I17" s="899"/>
      <c r="J17" s="896"/>
      <c r="K17" s="302"/>
      <c r="L17" s="303"/>
      <c r="M17" s="303"/>
      <c r="N17" s="303"/>
      <c r="O17" s="303"/>
      <c r="P17" s="896"/>
      <c r="Q17" s="900"/>
      <c r="R17" s="302"/>
      <c r="S17" s="910"/>
      <c r="T17" s="913"/>
      <c r="U17" s="321" t="s">
        <v>1829</v>
      </c>
      <c r="V17" s="321" t="s">
        <v>1829</v>
      </c>
      <c r="W17" s="318" t="s">
        <v>553</v>
      </c>
      <c r="X17" s="318" t="s">
        <v>71</v>
      </c>
      <c r="Y17" s="303" t="s">
        <v>586</v>
      </c>
      <c r="Z17" s="322" t="s">
        <v>1830</v>
      </c>
      <c r="AA17" s="302">
        <v>0.05</v>
      </c>
      <c r="AB17" s="307">
        <f t="shared" ref="AB17" si="1">+((((E17*H17)*K17)*R17)*AA17)*100</f>
        <v>0</v>
      </c>
      <c r="AC17" s="308">
        <v>0.5</v>
      </c>
      <c r="AD17" s="309"/>
      <c r="AE17" s="307">
        <v>0.21560000000000004</v>
      </c>
      <c r="AF17" s="310">
        <v>1</v>
      </c>
      <c r="AG17" s="310"/>
      <c r="AH17" s="307">
        <v>0.21560000000000004</v>
      </c>
      <c r="AI17" s="310">
        <v>1</v>
      </c>
      <c r="AJ17" s="310"/>
      <c r="AK17" s="307">
        <v>0.21560000000000004</v>
      </c>
      <c r="AL17" s="310">
        <v>1</v>
      </c>
      <c r="AM17" s="323"/>
      <c r="AN17" s="311">
        <v>0</v>
      </c>
      <c r="AO17" s="311">
        <v>0</v>
      </c>
      <c r="AP17" s="311"/>
      <c r="AQ17" s="311">
        <v>0</v>
      </c>
      <c r="AR17" s="311"/>
      <c r="AS17" s="311">
        <v>0</v>
      </c>
      <c r="AT17" s="311"/>
      <c r="AU17" s="311">
        <v>0</v>
      </c>
      <c r="AV17" s="311"/>
      <c r="AW17" s="310" t="s">
        <v>1775</v>
      </c>
      <c r="AX17" s="309"/>
      <c r="AY17" s="309"/>
      <c r="AZ17" s="309"/>
      <c r="BA17" s="309"/>
      <c r="BB17" s="309"/>
      <c r="BC17" s="309"/>
      <c r="BD17" s="309"/>
      <c r="BE17" s="309"/>
      <c r="BF17" s="309"/>
      <c r="BG17" s="309"/>
      <c r="BH17" s="309"/>
      <c r="BI17" s="309"/>
      <c r="BJ17" s="309"/>
      <c r="BK17" s="309"/>
      <c r="BL17" s="309"/>
      <c r="BM17" s="309"/>
      <c r="BN17" s="309"/>
      <c r="BO17" s="309"/>
      <c r="BP17" s="309"/>
      <c r="BQ17" s="309"/>
      <c r="BR17" s="309"/>
      <c r="BS17" s="309"/>
      <c r="BT17" s="309"/>
      <c r="BU17" s="309"/>
      <c r="BV17" s="309"/>
      <c r="BW17" s="309"/>
      <c r="BX17" s="309"/>
      <c r="BY17" s="309"/>
      <c r="BZ17" s="309"/>
      <c r="CA17" s="309"/>
      <c r="CB17" s="309"/>
      <c r="CC17" s="309"/>
      <c r="CD17" s="309"/>
      <c r="CE17" s="309"/>
      <c r="CF17" s="309"/>
      <c r="CG17" s="309"/>
      <c r="CH17" s="309"/>
      <c r="CI17" s="309"/>
      <c r="CJ17" s="309"/>
      <c r="CK17" s="309"/>
      <c r="CL17" s="309"/>
      <c r="CM17" s="309"/>
      <c r="CN17" s="309"/>
      <c r="CO17" s="309"/>
      <c r="CP17" s="309"/>
      <c r="CQ17" s="309"/>
      <c r="CR17" s="309"/>
      <c r="CS17" s="309"/>
      <c r="CT17" s="309"/>
      <c r="CU17" s="309"/>
      <c r="CV17" s="309"/>
      <c r="CW17" s="309"/>
      <c r="CX17" s="309"/>
      <c r="CY17" s="309"/>
      <c r="CZ17" s="309"/>
      <c r="DA17" s="309"/>
      <c r="DB17" s="309"/>
      <c r="DC17" s="309"/>
      <c r="DD17" s="309"/>
      <c r="DE17" s="309"/>
      <c r="DF17" s="309"/>
      <c r="DG17" s="324" t="s">
        <v>1831</v>
      </c>
      <c r="DH17" s="313" t="s">
        <v>1832</v>
      </c>
      <c r="DI17" s="314" t="s">
        <v>1821</v>
      </c>
      <c r="DJ17" s="314" t="s">
        <v>1779</v>
      </c>
      <c r="DK17" s="314" t="s">
        <v>1828</v>
      </c>
      <c r="DL17" s="320" t="s">
        <v>1781</v>
      </c>
      <c r="DM17" s="325">
        <v>33000000</v>
      </c>
      <c r="DN17" s="916"/>
    </row>
    <row r="18" spans="1:119" s="288" customFormat="1" ht="123.75" customHeight="1">
      <c r="A18" s="276">
        <v>386</v>
      </c>
      <c r="B18" s="276" t="s">
        <v>1762</v>
      </c>
      <c r="C18" s="894"/>
      <c r="D18" s="896"/>
      <c r="E18" s="300">
        <v>0.7</v>
      </c>
      <c r="F18" s="898"/>
      <c r="G18" s="896"/>
      <c r="H18" s="301">
        <v>0.14000000000000001</v>
      </c>
      <c r="I18" s="899"/>
      <c r="J18" s="896"/>
      <c r="K18" s="302">
        <v>0.67</v>
      </c>
      <c r="L18" s="303" t="s">
        <v>1811</v>
      </c>
      <c r="M18" s="303" t="s">
        <v>1811</v>
      </c>
      <c r="N18" s="303" t="s">
        <v>1812</v>
      </c>
      <c r="O18" s="303" t="s">
        <v>1813</v>
      </c>
      <c r="P18" s="900"/>
      <c r="Q18" s="326"/>
      <c r="R18" s="327">
        <v>0.4</v>
      </c>
      <c r="S18" s="328" t="s">
        <v>1833</v>
      </c>
      <c r="T18" s="327"/>
      <c r="U18" s="329" t="s">
        <v>1834</v>
      </c>
      <c r="V18" s="329" t="s">
        <v>1834</v>
      </c>
      <c r="W18" s="330" t="s">
        <v>70</v>
      </c>
      <c r="X18" s="330" t="s">
        <v>71</v>
      </c>
      <c r="Y18" s="331">
        <v>1</v>
      </c>
      <c r="Z18" s="332" t="s">
        <v>1835</v>
      </c>
      <c r="AA18" s="327">
        <v>0.05</v>
      </c>
      <c r="AB18" s="333">
        <f t="shared" si="0"/>
        <v>0.13132000000000005</v>
      </c>
      <c r="AC18" s="330">
        <v>0</v>
      </c>
      <c r="AD18" s="334"/>
      <c r="AE18" s="333">
        <v>0.21560000000000004</v>
      </c>
      <c r="AF18" s="329">
        <v>2</v>
      </c>
      <c r="AG18" s="329"/>
      <c r="AH18" s="333">
        <v>0.21560000000000004</v>
      </c>
      <c r="AI18" s="329">
        <v>3</v>
      </c>
      <c r="AJ18" s="329"/>
      <c r="AK18" s="333">
        <v>0.21560000000000004</v>
      </c>
      <c r="AL18" s="329">
        <v>4</v>
      </c>
      <c r="AM18" s="329"/>
      <c r="AN18" s="335">
        <v>0</v>
      </c>
      <c r="AO18" s="335">
        <v>0</v>
      </c>
      <c r="AP18" s="335"/>
      <c r="AQ18" s="335">
        <v>0</v>
      </c>
      <c r="AR18" s="335"/>
      <c r="AS18" s="335">
        <v>0</v>
      </c>
      <c r="AT18" s="335"/>
      <c r="AU18" s="335">
        <v>0</v>
      </c>
      <c r="AV18" s="335"/>
      <c r="AW18" s="329" t="s">
        <v>1775</v>
      </c>
      <c r="AX18" s="334"/>
      <c r="AY18" s="334"/>
      <c r="AZ18" s="334"/>
      <c r="BA18" s="334"/>
      <c r="BB18" s="334"/>
      <c r="BC18" s="334"/>
      <c r="BD18" s="334"/>
      <c r="BE18" s="334"/>
      <c r="BF18" s="334"/>
      <c r="BG18" s="334"/>
      <c r="BH18" s="334"/>
      <c r="BI18" s="334"/>
      <c r="BJ18" s="334"/>
      <c r="BK18" s="334"/>
      <c r="BL18" s="334"/>
      <c r="BM18" s="334"/>
      <c r="BN18" s="334"/>
      <c r="BO18" s="334"/>
      <c r="BP18" s="334"/>
      <c r="BQ18" s="334"/>
      <c r="BR18" s="334"/>
      <c r="BS18" s="334"/>
      <c r="BT18" s="334"/>
      <c r="BU18" s="334"/>
      <c r="BV18" s="334"/>
      <c r="BW18" s="334"/>
      <c r="BX18" s="334"/>
      <c r="BY18" s="334"/>
      <c r="BZ18" s="334"/>
      <c r="CA18" s="334"/>
      <c r="CB18" s="334"/>
      <c r="CC18" s="334"/>
      <c r="CD18" s="334"/>
      <c r="CE18" s="334"/>
      <c r="CF18" s="334"/>
      <c r="CG18" s="334"/>
      <c r="CH18" s="334"/>
      <c r="CI18" s="334"/>
      <c r="CJ18" s="334"/>
      <c r="CK18" s="334"/>
      <c r="CL18" s="334"/>
      <c r="CM18" s="334"/>
      <c r="CN18" s="334"/>
      <c r="CO18" s="334"/>
      <c r="CP18" s="334"/>
      <c r="CQ18" s="334"/>
      <c r="CR18" s="334"/>
      <c r="CS18" s="334"/>
      <c r="CT18" s="334"/>
      <c r="CU18" s="334"/>
      <c r="CV18" s="334"/>
      <c r="CW18" s="334"/>
      <c r="CX18" s="334"/>
      <c r="CY18" s="334"/>
      <c r="CZ18" s="334"/>
      <c r="DA18" s="334"/>
      <c r="DB18" s="334"/>
      <c r="DC18" s="334"/>
      <c r="DD18" s="334"/>
      <c r="DE18" s="334"/>
      <c r="DF18" s="334"/>
      <c r="DG18" s="329"/>
      <c r="DH18" s="332"/>
      <c r="DI18" s="336"/>
      <c r="DJ18" s="336"/>
      <c r="DK18" s="334"/>
      <c r="DL18" s="337"/>
      <c r="DM18" s="334"/>
      <c r="DN18" s="334"/>
    </row>
    <row r="19" spans="1:119" s="288" customFormat="1" ht="75" customHeight="1">
      <c r="A19" s="276">
        <v>387</v>
      </c>
      <c r="B19" s="276" t="s">
        <v>1762</v>
      </c>
      <c r="C19" s="894"/>
      <c r="D19" s="896"/>
      <c r="E19" s="300">
        <v>0.7</v>
      </c>
      <c r="F19" s="898"/>
      <c r="G19" s="896"/>
      <c r="H19" s="301">
        <v>0.14000000000000001</v>
      </c>
      <c r="I19" s="899"/>
      <c r="J19" s="896"/>
      <c r="K19" s="302">
        <v>0.67</v>
      </c>
      <c r="L19" s="303" t="s">
        <v>1811</v>
      </c>
      <c r="M19" s="303" t="s">
        <v>1811</v>
      </c>
      <c r="N19" s="303" t="s">
        <v>1812</v>
      </c>
      <c r="O19" s="303" t="s">
        <v>1813</v>
      </c>
      <c r="P19" s="895" t="s">
        <v>1836</v>
      </c>
      <c r="Q19" s="899"/>
      <c r="R19" s="302">
        <v>0.4</v>
      </c>
      <c r="S19" s="917" t="s">
        <v>1837</v>
      </c>
      <c r="T19" s="918" t="s">
        <v>1838</v>
      </c>
      <c r="U19" s="338" t="s">
        <v>1839</v>
      </c>
      <c r="V19" s="338" t="s">
        <v>1840</v>
      </c>
      <c r="W19" s="305" t="s">
        <v>70</v>
      </c>
      <c r="X19" s="305" t="s">
        <v>71</v>
      </c>
      <c r="Y19" s="339" t="s">
        <v>586</v>
      </c>
      <c r="Z19" s="338" t="s">
        <v>1841</v>
      </c>
      <c r="AA19" s="302">
        <v>0.05</v>
      </c>
      <c r="AB19" s="307">
        <f t="shared" si="0"/>
        <v>0.13132000000000005</v>
      </c>
      <c r="AC19" s="340">
        <v>0.4</v>
      </c>
      <c r="AD19" s="309"/>
      <c r="AE19" s="307">
        <v>0.21560000000000004</v>
      </c>
      <c r="AF19" s="303">
        <v>53</v>
      </c>
      <c r="AG19" s="303"/>
      <c r="AH19" s="307">
        <v>0.21560000000000004</v>
      </c>
      <c r="AI19" s="303">
        <v>66</v>
      </c>
      <c r="AJ19" s="303"/>
      <c r="AK19" s="307">
        <v>0.21560000000000004</v>
      </c>
      <c r="AL19" s="303">
        <v>76</v>
      </c>
      <c r="AM19" s="321"/>
      <c r="AN19" s="311">
        <v>0</v>
      </c>
      <c r="AO19" s="311">
        <v>0</v>
      </c>
      <c r="AP19" s="311"/>
      <c r="AQ19" s="311">
        <v>0</v>
      </c>
      <c r="AR19" s="311"/>
      <c r="AS19" s="311">
        <v>0</v>
      </c>
      <c r="AT19" s="311"/>
      <c r="AU19" s="311">
        <v>0</v>
      </c>
      <c r="AV19" s="311"/>
      <c r="AW19" s="310" t="s">
        <v>1775</v>
      </c>
      <c r="AX19" s="309"/>
      <c r="AY19" s="309"/>
      <c r="AZ19" s="309"/>
      <c r="BA19" s="309"/>
      <c r="BB19" s="309"/>
      <c r="BC19" s="309"/>
      <c r="BD19" s="309"/>
      <c r="BE19" s="309"/>
      <c r="BF19" s="309"/>
      <c r="BG19" s="309"/>
      <c r="BH19" s="309"/>
      <c r="BI19" s="309"/>
      <c r="BJ19" s="309"/>
      <c r="BK19" s="309"/>
      <c r="BL19" s="309"/>
      <c r="BM19" s="309"/>
      <c r="BN19" s="309"/>
      <c r="BO19" s="309"/>
      <c r="BP19" s="309"/>
      <c r="BQ19" s="309"/>
      <c r="BR19" s="309"/>
      <c r="BS19" s="309"/>
      <c r="BT19" s="309"/>
      <c r="BU19" s="309"/>
      <c r="BV19" s="309"/>
      <c r="BW19" s="309"/>
      <c r="BX19" s="309"/>
      <c r="BY19" s="309"/>
      <c r="BZ19" s="309"/>
      <c r="CA19" s="309"/>
      <c r="CB19" s="309"/>
      <c r="CC19" s="309"/>
      <c r="CD19" s="309"/>
      <c r="CE19" s="309"/>
      <c r="CF19" s="309"/>
      <c r="CG19" s="309"/>
      <c r="CH19" s="309"/>
      <c r="CI19" s="309"/>
      <c r="CJ19" s="309"/>
      <c r="CK19" s="309"/>
      <c r="CL19" s="309"/>
      <c r="CM19" s="309"/>
      <c r="CN19" s="309"/>
      <c r="CO19" s="309"/>
      <c r="CP19" s="309"/>
      <c r="CQ19" s="309"/>
      <c r="CR19" s="309"/>
      <c r="CS19" s="309"/>
      <c r="CT19" s="309"/>
      <c r="CU19" s="309"/>
      <c r="CV19" s="309"/>
      <c r="CW19" s="309"/>
      <c r="CX19" s="309"/>
      <c r="CY19" s="309"/>
      <c r="CZ19" s="309"/>
      <c r="DA19" s="309"/>
      <c r="DB19" s="309"/>
      <c r="DC19" s="309"/>
      <c r="DD19" s="309"/>
      <c r="DE19" s="309"/>
      <c r="DF19" s="309"/>
      <c r="DG19" s="341" t="s">
        <v>1842</v>
      </c>
      <c r="DH19" s="342" t="s">
        <v>1843</v>
      </c>
      <c r="DI19" s="314" t="s">
        <v>1821</v>
      </c>
      <c r="DJ19" s="314" t="s">
        <v>1779</v>
      </c>
      <c r="DK19" s="303" t="s">
        <v>1828</v>
      </c>
      <c r="DL19" s="914" t="s">
        <v>1781</v>
      </c>
      <c r="DM19" s="914">
        <v>200000000</v>
      </c>
      <c r="DN19" s="914">
        <v>200000000</v>
      </c>
    </row>
    <row r="20" spans="1:119" s="288" customFormat="1" ht="61.5" customHeight="1">
      <c r="A20" s="276"/>
      <c r="B20" s="276"/>
      <c r="C20" s="894"/>
      <c r="D20" s="896"/>
      <c r="E20" s="300"/>
      <c r="F20" s="898"/>
      <c r="G20" s="896"/>
      <c r="H20" s="301"/>
      <c r="I20" s="899"/>
      <c r="J20" s="896"/>
      <c r="K20" s="302"/>
      <c r="L20" s="303"/>
      <c r="M20" s="303"/>
      <c r="N20" s="303"/>
      <c r="O20" s="303"/>
      <c r="P20" s="896"/>
      <c r="Q20" s="899"/>
      <c r="R20" s="302"/>
      <c r="S20" s="917"/>
      <c r="T20" s="918"/>
      <c r="U20" s="893" t="s">
        <v>1844</v>
      </c>
      <c r="V20" s="893" t="s">
        <v>1844</v>
      </c>
      <c r="W20" s="922" t="s">
        <v>1845</v>
      </c>
      <c r="X20" s="922" t="s">
        <v>71</v>
      </c>
      <c r="Y20" s="897" t="s">
        <v>586</v>
      </c>
      <c r="Z20" s="893" t="s">
        <v>1846</v>
      </c>
      <c r="AA20" s="302"/>
      <c r="AB20" s="307"/>
      <c r="AC20" s="314" t="s">
        <v>1847</v>
      </c>
      <c r="AD20" s="343"/>
      <c r="AE20" s="307"/>
      <c r="AF20" s="303"/>
      <c r="AG20" s="303"/>
      <c r="AH20" s="307"/>
      <c r="AI20" s="303"/>
      <c r="AJ20" s="303"/>
      <c r="AK20" s="307"/>
      <c r="AL20" s="303"/>
      <c r="AM20" s="321"/>
      <c r="AN20" s="311"/>
      <c r="AO20" s="311"/>
      <c r="AP20" s="311"/>
      <c r="AQ20" s="311"/>
      <c r="AR20" s="311"/>
      <c r="AS20" s="311"/>
      <c r="AT20" s="311"/>
      <c r="AU20" s="311"/>
      <c r="AV20" s="311"/>
      <c r="AW20" s="310" t="s">
        <v>1775</v>
      </c>
      <c r="AX20" s="309"/>
      <c r="AY20" s="309"/>
      <c r="AZ20" s="309"/>
      <c r="BA20" s="309"/>
      <c r="BB20" s="309"/>
      <c r="BC20" s="309"/>
      <c r="BD20" s="309"/>
      <c r="BE20" s="309"/>
      <c r="BF20" s="309"/>
      <c r="BG20" s="309"/>
      <c r="BH20" s="309"/>
      <c r="BI20" s="309"/>
      <c r="BJ20" s="309"/>
      <c r="BK20" s="309"/>
      <c r="BL20" s="309"/>
      <c r="BM20" s="309"/>
      <c r="BN20" s="309"/>
      <c r="BO20" s="309"/>
      <c r="BP20" s="309"/>
      <c r="BQ20" s="309"/>
      <c r="BR20" s="309"/>
      <c r="BS20" s="309"/>
      <c r="BT20" s="309"/>
      <c r="BU20" s="309"/>
      <c r="BV20" s="309"/>
      <c r="BW20" s="309"/>
      <c r="BX20" s="309"/>
      <c r="BY20" s="309"/>
      <c r="BZ20" s="309"/>
      <c r="CA20" s="309"/>
      <c r="CB20" s="309"/>
      <c r="CC20" s="309"/>
      <c r="CD20" s="309"/>
      <c r="CE20" s="309"/>
      <c r="CF20" s="309"/>
      <c r="CG20" s="309"/>
      <c r="CH20" s="309"/>
      <c r="CI20" s="309"/>
      <c r="CJ20" s="309"/>
      <c r="CK20" s="309"/>
      <c r="CL20" s="309"/>
      <c r="CM20" s="309"/>
      <c r="CN20" s="309"/>
      <c r="CO20" s="309"/>
      <c r="CP20" s="309"/>
      <c r="CQ20" s="309"/>
      <c r="CR20" s="309"/>
      <c r="CS20" s="309"/>
      <c r="CT20" s="309"/>
      <c r="CU20" s="309"/>
      <c r="CV20" s="309"/>
      <c r="CW20" s="309"/>
      <c r="CX20" s="309"/>
      <c r="CY20" s="309"/>
      <c r="CZ20" s="309"/>
      <c r="DA20" s="309"/>
      <c r="DB20" s="309"/>
      <c r="DC20" s="309"/>
      <c r="DD20" s="309"/>
      <c r="DE20" s="309"/>
      <c r="DF20" s="309"/>
      <c r="DG20" s="341" t="s">
        <v>1848</v>
      </c>
      <c r="DH20" s="342" t="s">
        <v>1849</v>
      </c>
      <c r="DI20" s="314" t="s">
        <v>1821</v>
      </c>
      <c r="DJ20" s="314" t="s">
        <v>1779</v>
      </c>
      <c r="DK20" s="303" t="s">
        <v>1828</v>
      </c>
      <c r="DL20" s="915"/>
      <c r="DM20" s="915"/>
      <c r="DN20" s="915"/>
    </row>
    <row r="21" spans="1:119" s="288" customFormat="1" ht="48">
      <c r="A21" s="276"/>
      <c r="B21" s="276"/>
      <c r="C21" s="894"/>
      <c r="D21" s="896"/>
      <c r="E21" s="300"/>
      <c r="F21" s="898"/>
      <c r="G21" s="896"/>
      <c r="H21" s="301"/>
      <c r="I21" s="899"/>
      <c r="J21" s="896"/>
      <c r="K21" s="302"/>
      <c r="L21" s="303"/>
      <c r="M21" s="303"/>
      <c r="N21" s="303"/>
      <c r="O21" s="303"/>
      <c r="P21" s="896"/>
      <c r="Q21" s="899"/>
      <c r="R21" s="302"/>
      <c r="S21" s="917"/>
      <c r="T21" s="918"/>
      <c r="U21" s="925"/>
      <c r="V21" s="925"/>
      <c r="W21" s="924"/>
      <c r="X21" s="924"/>
      <c r="Y21" s="926"/>
      <c r="Z21" s="925"/>
      <c r="AA21" s="302"/>
      <c r="AB21" s="307"/>
      <c r="AC21" s="344" t="s">
        <v>1850</v>
      </c>
      <c r="AD21" s="343"/>
      <c r="AE21" s="307"/>
      <c r="AF21" s="303"/>
      <c r="AG21" s="303"/>
      <c r="AH21" s="307"/>
      <c r="AI21" s="303"/>
      <c r="AJ21" s="303"/>
      <c r="AK21" s="307"/>
      <c r="AL21" s="303"/>
      <c r="AM21" s="321"/>
      <c r="AN21" s="311"/>
      <c r="AO21" s="311"/>
      <c r="AP21" s="311"/>
      <c r="AQ21" s="311"/>
      <c r="AR21" s="311"/>
      <c r="AS21" s="311"/>
      <c r="AT21" s="311"/>
      <c r="AU21" s="311"/>
      <c r="AV21" s="311"/>
      <c r="AW21" s="310" t="s">
        <v>1775</v>
      </c>
      <c r="AX21" s="309"/>
      <c r="AY21" s="309"/>
      <c r="AZ21" s="309"/>
      <c r="BA21" s="309"/>
      <c r="BB21" s="309"/>
      <c r="BC21" s="309"/>
      <c r="BD21" s="309"/>
      <c r="BE21" s="309"/>
      <c r="BF21" s="309"/>
      <c r="BG21" s="309"/>
      <c r="BH21" s="309"/>
      <c r="BI21" s="309"/>
      <c r="BJ21" s="309"/>
      <c r="BK21" s="309"/>
      <c r="BL21" s="309"/>
      <c r="BM21" s="309"/>
      <c r="BN21" s="309"/>
      <c r="BO21" s="309"/>
      <c r="BP21" s="309"/>
      <c r="BQ21" s="309"/>
      <c r="BR21" s="309"/>
      <c r="BS21" s="309"/>
      <c r="BT21" s="309"/>
      <c r="BU21" s="309"/>
      <c r="BV21" s="309"/>
      <c r="BW21" s="309"/>
      <c r="BX21" s="309"/>
      <c r="BY21" s="309"/>
      <c r="BZ21" s="309"/>
      <c r="CA21" s="309"/>
      <c r="CB21" s="309"/>
      <c r="CC21" s="309"/>
      <c r="CD21" s="309"/>
      <c r="CE21" s="309"/>
      <c r="CF21" s="309"/>
      <c r="CG21" s="309"/>
      <c r="CH21" s="309"/>
      <c r="CI21" s="309"/>
      <c r="CJ21" s="309"/>
      <c r="CK21" s="309"/>
      <c r="CL21" s="309"/>
      <c r="CM21" s="309"/>
      <c r="CN21" s="309"/>
      <c r="CO21" s="309"/>
      <c r="CP21" s="309"/>
      <c r="CQ21" s="309"/>
      <c r="CR21" s="309"/>
      <c r="CS21" s="309"/>
      <c r="CT21" s="309"/>
      <c r="CU21" s="309"/>
      <c r="CV21" s="309"/>
      <c r="CW21" s="309"/>
      <c r="CX21" s="309"/>
      <c r="CY21" s="309"/>
      <c r="CZ21" s="309"/>
      <c r="DA21" s="309"/>
      <c r="DB21" s="309"/>
      <c r="DC21" s="309"/>
      <c r="DD21" s="309"/>
      <c r="DE21" s="309"/>
      <c r="DF21" s="309"/>
      <c r="DG21" s="341" t="s">
        <v>1851</v>
      </c>
      <c r="DH21" s="342" t="s">
        <v>1852</v>
      </c>
      <c r="DI21" s="314" t="s">
        <v>1821</v>
      </c>
      <c r="DJ21" s="314" t="s">
        <v>1779</v>
      </c>
      <c r="DK21" s="303" t="s">
        <v>1828</v>
      </c>
      <c r="DL21" s="915"/>
      <c r="DM21" s="915"/>
      <c r="DN21" s="915"/>
    </row>
    <row r="22" spans="1:119" s="288" customFormat="1" ht="108">
      <c r="A22" s="276">
        <v>389</v>
      </c>
      <c r="B22" s="276" t="s">
        <v>1762</v>
      </c>
      <c r="C22" s="894"/>
      <c r="D22" s="896"/>
      <c r="E22" s="300">
        <v>0.7</v>
      </c>
      <c r="F22" s="898"/>
      <c r="G22" s="896"/>
      <c r="H22" s="301">
        <v>0.14000000000000001</v>
      </c>
      <c r="I22" s="899"/>
      <c r="J22" s="896"/>
      <c r="K22" s="302">
        <v>0.67</v>
      </c>
      <c r="L22" s="303" t="s">
        <v>1811</v>
      </c>
      <c r="M22" s="303" t="s">
        <v>1811</v>
      </c>
      <c r="N22" s="303" t="s">
        <v>1812</v>
      </c>
      <c r="O22" s="303" t="s">
        <v>1813</v>
      </c>
      <c r="P22" s="896"/>
      <c r="Q22" s="345"/>
      <c r="R22" s="302">
        <v>0.4</v>
      </c>
      <c r="S22" s="328" t="s">
        <v>1833</v>
      </c>
      <c r="T22" s="346"/>
      <c r="U22" s="347" t="s">
        <v>1853</v>
      </c>
      <c r="V22" s="347" t="s">
        <v>1853</v>
      </c>
      <c r="W22" s="330" t="s">
        <v>70</v>
      </c>
      <c r="X22" s="330" t="s">
        <v>71</v>
      </c>
      <c r="Y22" s="331" t="s">
        <v>586</v>
      </c>
      <c r="Z22" s="348" t="s">
        <v>1854</v>
      </c>
      <c r="AA22" s="327">
        <v>0.05</v>
      </c>
      <c r="AB22" s="333">
        <f t="shared" si="0"/>
        <v>0.13132000000000005</v>
      </c>
      <c r="AC22" s="332"/>
      <c r="AD22" s="329"/>
      <c r="AE22" s="333">
        <v>0.21560000000000004</v>
      </c>
      <c r="AF22" s="329">
        <v>0.4</v>
      </c>
      <c r="AG22" s="329"/>
      <c r="AH22" s="333">
        <v>0.21560000000000004</v>
      </c>
      <c r="AI22" s="329">
        <v>0.6</v>
      </c>
      <c r="AJ22" s="329"/>
      <c r="AK22" s="333">
        <v>0.21560000000000004</v>
      </c>
      <c r="AL22" s="329">
        <v>0.8</v>
      </c>
      <c r="AM22" s="349"/>
      <c r="AN22" s="335">
        <v>0</v>
      </c>
      <c r="AO22" s="335">
        <v>0</v>
      </c>
      <c r="AP22" s="335"/>
      <c r="AQ22" s="335">
        <v>0</v>
      </c>
      <c r="AR22" s="335"/>
      <c r="AS22" s="335">
        <v>0</v>
      </c>
      <c r="AT22" s="335"/>
      <c r="AU22" s="335">
        <v>0</v>
      </c>
      <c r="AV22" s="335"/>
      <c r="AW22" s="329" t="s">
        <v>1775</v>
      </c>
      <c r="AX22" s="334"/>
      <c r="AY22" s="334"/>
      <c r="AZ22" s="334"/>
      <c r="BA22" s="334"/>
      <c r="BB22" s="334"/>
      <c r="BC22" s="334"/>
      <c r="BD22" s="334"/>
      <c r="BE22" s="334"/>
      <c r="BF22" s="334"/>
      <c r="BG22" s="334"/>
      <c r="BH22" s="334"/>
      <c r="BI22" s="334"/>
      <c r="BJ22" s="334"/>
      <c r="BK22" s="334"/>
      <c r="BL22" s="334"/>
      <c r="BM22" s="334"/>
      <c r="BN22" s="334"/>
      <c r="BO22" s="334"/>
      <c r="BP22" s="334"/>
      <c r="BQ22" s="334"/>
      <c r="BR22" s="334"/>
      <c r="BS22" s="334"/>
      <c r="BT22" s="334"/>
      <c r="BU22" s="334"/>
      <c r="BV22" s="334"/>
      <c r="BW22" s="334"/>
      <c r="BX22" s="334"/>
      <c r="BY22" s="334"/>
      <c r="BZ22" s="334"/>
      <c r="CA22" s="334"/>
      <c r="CB22" s="334"/>
      <c r="CC22" s="334"/>
      <c r="CD22" s="334"/>
      <c r="CE22" s="334"/>
      <c r="CF22" s="334"/>
      <c r="CG22" s="334"/>
      <c r="CH22" s="334"/>
      <c r="CI22" s="334"/>
      <c r="CJ22" s="334"/>
      <c r="CK22" s="334"/>
      <c r="CL22" s="334"/>
      <c r="CM22" s="334"/>
      <c r="CN22" s="334"/>
      <c r="CO22" s="334"/>
      <c r="CP22" s="334"/>
      <c r="CQ22" s="334"/>
      <c r="CR22" s="334"/>
      <c r="CS22" s="334"/>
      <c r="CT22" s="334"/>
      <c r="CU22" s="334"/>
      <c r="CV22" s="334"/>
      <c r="CW22" s="334"/>
      <c r="CX22" s="334"/>
      <c r="CY22" s="334"/>
      <c r="CZ22" s="334"/>
      <c r="DA22" s="334"/>
      <c r="DB22" s="334"/>
      <c r="DC22" s="334"/>
      <c r="DD22" s="334"/>
      <c r="DE22" s="334"/>
      <c r="DF22" s="334"/>
      <c r="DG22" s="348"/>
      <c r="DH22" s="334"/>
      <c r="DI22" s="334"/>
      <c r="DJ22" s="334"/>
      <c r="DK22" s="334"/>
      <c r="DL22" s="334"/>
      <c r="DM22" s="334"/>
      <c r="DN22" s="334"/>
    </row>
    <row r="23" spans="1:119" s="288" customFormat="1" ht="72" customHeight="1">
      <c r="A23" s="276">
        <v>392</v>
      </c>
      <c r="B23" s="276" t="s">
        <v>1762</v>
      </c>
      <c r="C23" s="894"/>
      <c r="D23" s="896"/>
      <c r="E23" s="300">
        <v>0.7</v>
      </c>
      <c r="F23" s="898"/>
      <c r="G23" s="896"/>
      <c r="H23" s="301">
        <v>0.14000000000000001</v>
      </c>
      <c r="I23" s="899"/>
      <c r="J23" s="896"/>
      <c r="K23" s="302">
        <v>0.67</v>
      </c>
      <c r="L23" s="303" t="s">
        <v>1855</v>
      </c>
      <c r="M23" s="303" t="s">
        <v>1855</v>
      </c>
      <c r="N23" s="321" t="s">
        <v>1856</v>
      </c>
      <c r="O23" s="303" t="s">
        <v>1857</v>
      </c>
      <c r="P23" s="896"/>
      <c r="Q23" s="895"/>
      <c r="R23" s="302">
        <v>0.2</v>
      </c>
      <c r="S23" s="908" t="s">
        <v>1858</v>
      </c>
      <c r="T23" s="911" t="s">
        <v>1859</v>
      </c>
      <c r="U23" s="919" t="s">
        <v>1860</v>
      </c>
      <c r="V23" s="919" t="s">
        <v>1861</v>
      </c>
      <c r="W23" s="922" t="s">
        <v>553</v>
      </c>
      <c r="X23" s="922" t="s">
        <v>71</v>
      </c>
      <c r="Y23" s="897" t="s">
        <v>586</v>
      </c>
      <c r="Z23" s="893" t="s">
        <v>1862</v>
      </c>
      <c r="AA23" s="302">
        <v>0.17</v>
      </c>
      <c r="AB23" s="307">
        <f t="shared" si="0"/>
        <v>0.22324400000000005</v>
      </c>
      <c r="AC23" s="936">
        <v>0.5</v>
      </c>
      <c r="AD23" s="893"/>
      <c r="AE23" s="307">
        <v>9.1630000000000017E-2</v>
      </c>
      <c r="AF23" s="310">
        <v>100</v>
      </c>
      <c r="AG23" s="310"/>
      <c r="AH23" s="307">
        <v>9.1630000000000017E-2</v>
      </c>
      <c r="AI23" s="310">
        <v>100</v>
      </c>
      <c r="AJ23" s="310"/>
      <c r="AK23" s="307">
        <v>9.1630000000000017E-2</v>
      </c>
      <c r="AL23" s="310">
        <v>100</v>
      </c>
      <c r="AM23" s="350"/>
      <c r="AN23" s="311">
        <v>0</v>
      </c>
      <c r="AO23" s="311">
        <v>0</v>
      </c>
      <c r="AP23" s="311"/>
      <c r="AQ23" s="311">
        <v>0</v>
      </c>
      <c r="AR23" s="311"/>
      <c r="AS23" s="311">
        <v>0</v>
      </c>
      <c r="AT23" s="311"/>
      <c r="AU23" s="311">
        <v>0</v>
      </c>
      <c r="AV23" s="311"/>
      <c r="AW23" s="893" t="s">
        <v>1775</v>
      </c>
      <c r="AX23" s="309"/>
      <c r="AY23" s="309"/>
      <c r="AZ23" s="309"/>
      <c r="BA23" s="309"/>
      <c r="BB23" s="309"/>
      <c r="BC23" s="309"/>
      <c r="BD23" s="309"/>
      <c r="BE23" s="309"/>
      <c r="BF23" s="309"/>
      <c r="BG23" s="309"/>
      <c r="BH23" s="309"/>
      <c r="BI23" s="309"/>
      <c r="BJ23" s="309"/>
      <c r="BK23" s="309"/>
      <c r="BL23" s="309"/>
      <c r="BM23" s="309"/>
      <c r="BN23" s="309"/>
      <c r="BO23" s="309"/>
      <c r="BP23" s="309"/>
      <c r="BQ23" s="309"/>
      <c r="BR23" s="309"/>
      <c r="BS23" s="309"/>
      <c r="BT23" s="309"/>
      <c r="BU23" s="309"/>
      <c r="BV23" s="309"/>
      <c r="BW23" s="309"/>
      <c r="BX23" s="309"/>
      <c r="BY23" s="309"/>
      <c r="BZ23" s="309"/>
      <c r="CA23" s="309"/>
      <c r="CB23" s="309"/>
      <c r="CC23" s="309"/>
      <c r="CD23" s="309"/>
      <c r="CE23" s="309"/>
      <c r="CF23" s="309"/>
      <c r="CG23" s="309"/>
      <c r="CH23" s="309"/>
      <c r="CI23" s="309"/>
      <c r="CJ23" s="309"/>
      <c r="CK23" s="309"/>
      <c r="CL23" s="309"/>
      <c r="CM23" s="309"/>
      <c r="CN23" s="309"/>
      <c r="CO23" s="309"/>
      <c r="CP23" s="309"/>
      <c r="CQ23" s="309"/>
      <c r="CR23" s="309"/>
      <c r="CS23" s="309"/>
      <c r="CT23" s="309"/>
      <c r="CU23" s="309"/>
      <c r="CV23" s="309"/>
      <c r="CW23" s="309"/>
      <c r="CX23" s="309"/>
      <c r="CY23" s="309"/>
      <c r="CZ23" s="309"/>
      <c r="DA23" s="309"/>
      <c r="DB23" s="309"/>
      <c r="DC23" s="309"/>
      <c r="DD23" s="309"/>
      <c r="DE23" s="309"/>
      <c r="DF23" s="309"/>
      <c r="DG23" s="351" t="s">
        <v>1863</v>
      </c>
      <c r="DH23" s="352" t="s">
        <v>1864</v>
      </c>
      <c r="DI23" s="314" t="s">
        <v>1865</v>
      </c>
      <c r="DJ23" s="314" t="s">
        <v>1779</v>
      </c>
      <c r="DK23" s="303" t="s">
        <v>1866</v>
      </c>
      <c r="DL23" s="318" t="s">
        <v>1867</v>
      </c>
      <c r="DM23" s="316">
        <v>299200000</v>
      </c>
      <c r="DN23" s="914">
        <v>514700000</v>
      </c>
    </row>
    <row r="24" spans="1:119" s="288" customFormat="1" ht="113.25" customHeight="1">
      <c r="A24" s="276"/>
      <c r="B24" s="276"/>
      <c r="C24" s="894"/>
      <c r="D24" s="896"/>
      <c r="E24" s="300"/>
      <c r="F24" s="898"/>
      <c r="G24" s="896"/>
      <c r="H24" s="301"/>
      <c r="I24" s="899"/>
      <c r="J24" s="896"/>
      <c r="K24" s="302"/>
      <c r="L24" s="303"/>
      <c r="M24" s="303"/>
      <c r="N24" s="321"/>
      <c r="O24" s="303"/>
      <c r="P24" s="896"/>
      <c r="Q24" s="896"/>
      <c r="R24" s="302"/>
      <c r="S24" s="909"/>
      <c r="T24" s="912"/>
      <c r="U24" s="920"/>
      <c r="V24" s="920"/>
      <c r="W24" s="923"/>
      <c r="X24" s="923"/>
      <c r="Y24" s="898"/>
      <c r="Z24" s="894"/>
      <c r="AA24" s="302"/>
      <c r="AB24" s="307"/>
      <c r="AC24" s="937"/>
      <c r="AD24" s="894"/>
      <c r="AE24" s="307"/>
      <c r="AF24" s="310"/>
      <c r="AG24" s="310"/>
      <c r="AH24" s="307"/>
      <c r="AI24" s="310"/>
      <c r="AJ24" s="310"/>
      <c r="AK24" s="307"/>
      <c r="AL24" s="310"/>
      <c r="AM24" s="350"/>
      <c r="AN24" s="311"/>
      <c r="AO24" s="311"/>
      <c r="AP24" s="311"/>
      <c r="AQ24" s="311"/>
      <c r="AR24" s="311"/>
      <c r="AS24" s="311"/>
      <c r="AT24" s="311"/>
      <c r="AU24" s="311"/>
      <c r="AV24" s="311"/>
      <c r="AW24" s="894"/>
      <c r="AX24" s="309"/>
      <c r="AY24" s="309"/>
      <c r="AZ24" s="309"/>
      <c r="BA24" s="309"/>
      <c r="BB24" s="309"/>
      <c r="BC24" s="309"/>
      <c r="BD24" s="309"/>
      <c r="BE24" s="309"/>
      <c r="BF24" s="309"/>
      <c r="BG24" s="309"/>
      <c r="BH24" s="309"/>
      <c r="BI24" s="309"/>
      <c r="BJ24" s="309"/>
      <c r="BK24" s="309"/>
      <c r="BL24" s="309"/>
      <c r="BM24" s="309"/>
      <c r="BN24" s="309"/>
      <c r="BO24" s="309"/>
      <c r="BP24" s="309"/>
      <c r="BQ24" s="309"/>
      <c r="BR24" s="309"/>
      <c r="BS24" s="309"/>
      <c r="BT24" s="309"/>
      <c r="BU24" s="309"/>
      <c r="BV24" s="309"/>
      <c r="BW24" s="309"/>
      <c r="BX24" s="309"/>
      <c r="BY24" s="309"/>
      <c r="BZ24" s="309"/>
      <c r="CA24" s="309"/>
      <c r="CB24" s="309"/>
      <c r="CC24" s="309"/>
      <c r="CD24" s="309"/>
      <c r="CE24" s="309"/>
      <c r="CF24" s="309"/>
      <c r="CG24" s="309"/>
      <c r="CH24" s="309"/>
      <c r="CI24" s="309"/>
      <c r="CJ24" s="309"/>
      <c r="CK24" s="309"/>
      <c r="CL24" s="309"/>
      <c r="CM24" s="309"/>
      <c r="CN24" s="309"/>
      <c r="CO24" s="309"/>
      <c r="CP24" s="309"/>
      <c r="CQ24" s="309"/>
      <c r="CR24" s="309"/>
      <c r="CS24" s="309"/>
      <c r="CT24" s="309"/>
      <c r="CU24" s="309"/>
      <c r="CV24" s="309"/>
      <c r="CW24" s="309"/>
      <c r="CX24" s="309"/>
      <c r="CY24" s="309"/>
      <c r="CZ24" s="309"/>
      <c r="DA24" s="309"/>
      <c r="DB24" s="309"/>
      <c r="DC24" s="309"/>
      <c r="DD24" s="309"/>
      <c r="DE24" s="309"/>
      <c r="DF24" s="309"/>
      <c r="DG24" s="353" t="s">
        <v>1868</v>
      </c>
      <c r="DH24" s="352" t="s">
        <v>1869</v>
      </c>
      <c r="DI24" s="314" t="s">
        <v>1865</v>
      </c>
      <c r="DJ24" s="314" t="s">
        <v>1779</v>
      </c>
      <c r="DK24" s="303" t="s">
        <v>1866</v>
      </c>
      <c r="DL24" s="318" t="s">
        <v>1867</v>
      </c>
      <c r="DM24" s="316">
        <v>140700000</v>
      </c>
      <c r="DN24" s="923"/>
    </row>
    <row r="25" spans="1:119" s="288" customFormat="1" ht="85.5" customHeight="1">
      <c r="A25" s="276"/>
      <c r="B25" s="276"/>
      <c r="C25" s="894"/>
      <c r="D25" s="896"/>
      <c r="E25" s="300"/>
      <c r="F25" s="898"/>
      <c r="G25" s="896"/>
      <c r="H25" s="301"/>
      <c r="I25" s="899"/>
      <c r="J25" s="896"/>
      <c r="K25" s="302"/>
      <c r="L25" s="303"/>
      <c r="M25" s="303"/>
      <c r="N25" s="321"/>
      <c r="O25" s="303"/>
      <c r="P25" s="896"/>
      <c r="Q25" s="896"/>
      <c r="R25" s="302"/>
      <c r="S25" s="909"/>
      <c r="T25" s="912"/>
      <c r="U25" s="921"/>
      <c r="V25" s="921"/>
      <c r="W25" s="924"/>
      <c r="X25" s="924"/>
      <c r="Y25" s="926"/>
      <c r="Z25" s="925"/>
      <c r="AA25" s="302"/>
      <c r="AB25" s="307"/>
      <c r="AC25" s="938"/>
      <c r="AD25" s="925"/>
      <c r="AE25" s="307"/>
      <c r="AF25" s="310"/>
      <c r="AG25" s="310"/>
      <c r="AH25" s="307"/>
      <c r="AI25" s="310"/>
      <c r="AJ25" s="310"/>
      <c r="AK25" s="307"/>
      <c r="AL25" s="310"/>
      <c r="AM25" s="350"/>
      <c r="AN25" s="311"/>
      <c r="AO25" s="311"/>
      <c r="AP25" s="311"/>
      <c r="AQ25" s="311"/>
      <c r="AR25" s="311"/>
      <c r="AS25" s="311"/>
      <c r="AT25" s="311"/>
      <c r="AU25" s="311"/>
      <c r="AV25" s="311"/>
      <c r="AW25" s="925"/>
      <c r="AX25" s="309"/>
      <c r="AY25" s="309"/>
      <c r="AZ25" s="309"/>
      <c r="BA25" s="309"/>
      <c r="BB25" s="309"/>
      <c r="BC25" s="309"/>
      <c r="BD25" s="309"/>
      <c r="BE25" s="309"/>
      <c r="BF25" s="309"/>
      <c r="BG25" s="309"/>
      <c r="BH25" s="309"/>
      <c r="BI25" s="309"/>
      <c r="BJ25" s="309"/>
      <c r="BK25" s="309"/>
      <c r="BL25" s="309"/>
      <c r="BM25" s="309"/>
      <c r="BN25" s="309"/>
      <c r="BO25" s="309"/>
      <c r="BP25" s="309"/>
      <c r="BQ25" s="309"/>
      <c r="BR25" s="309"/>
      <c r="BS25" s="309"/>
      <c r="BT25" s="309"/>
      <c r="BU25" s="309"/>
      <c r="BV25" s="309"/>
      <c r="BW25" s="309"/>
      <c r="BX25" s="309"/>
      <c r="BY25" s="309"/>
      <c r="BZ25" s="309"/>
      <c r="CA25" s="309"/>
      <c r="CB25" s="309"/>
      <c r="CC25" s="309"/>
      <c r="CD25" s="309"/>
      <c r="CE25" s="309"/>
      <c r="CF25" s="309"/>
      <c r="CG25" s="309"/>
      <c r="CH25" s="309"/>
      <c r="CI25" s="309"/>
      <c r="CJ25" s="309"/>
      <c r="CK25" s="309"/>
      <c r="CL25" s="309"/>
      <c r="CM25" s="309"/>
      <c r="CN25" s="309"/>
      <c r="CO25" s="309"/>
      <c r="CP25" s="309"/>
      <c r="CQ25" s="309"/>
      <c r="CR25" s="309"/>
      <c r="CS25" s="309"/>
      <c r="CT25" s="309"/>
      <c r="CU25" s="309"/>
      <c r="CV25" s="309"/>
      <c r="CW25" s="309"/>
      <c r="CX25" s="309"/>
      <c r="CY25" s="309"/>
      <c r="CZ25" s="309"/>
      <c r="DA25" s="309"/>
      <c r="DB25" s="309"/>
      <c r="DC25" s="309"/>
      <c r="DD25" s="309"/>
      <c r="DE25" s="309"/>
      <c r="DF25" s="309"/>
      <c r="DG25" s="353" t="s">
        <v>1870</v>
      </c>
      <c r="DH25" s="352" t="s">
        <v>1871</v>
      </c>
      <c r="DI25" s="314" t="s">
        <v>1865</v>
      </c>
      <c r="DJ25" s="314" t="s">
        <v>1779</v>
      </c>
      <c r="DK25" s="303" t="s">
        <v>1866</v>
      </c>
      <c r="DL25" s="318" t="s">
        <v>1867</v>
      </c>
      <c r="DM25" s="325">
        <v>37400000</v>
      </c>
      <c r="DN25" s="923"/>
      <c r="DO25" s="354" t="s">
        <v>1872</v>
      </c>
    </row>
    <row r="26" spans="1:119" s="288" customFormat="1" ht="105.75" customHeight="1">
      <c r="A26" s="276">
        <v>393</v>
      </c>
      <c r="B26" s="276" t="s">
        <v>1762</v>
      </c>
      <c r="C26" s="894"/>
      <c r="D26" s="896"/>
      <c r="E26" s="300">
        <v>0.7</v>
      </c>
      <c r="F26" s="898"/>
      <c r="G26" s="896"/>
      <c r="H26" s="301">
        <v>0.14000000000000001</v>
      </c>
      <c r="I26" s="899"/>
      <c r="J26" s="896"/>
      <c r="K26" s="302">
        <v>0.67</v>
      </c>
      <c r="L26" s="303" t="s">
        <v>1855</v>
      </c>
      <c r="M26" s="303" t="s">
        <v>1855</v>
      </c>
      <c r="N26" s="321" t="s">
        <v>1856</v>
      </c>
      <c r="O26" s="303" t="s">
        <v>1857</v>
      </c>
      <c r="P26" s="896"/>
      <c r="Q26" s="900"/>
      <c r="R26" s="302">
        <v>0.2</v>
      </c>
      <c r="S26" s="910"/>
      <c r="T26" s="913"/>
      <c r="U26" s="321" t="s">
        <v>1873</v>
      </c>
      <c r="V26" s="321" t="s">
        <v>1874</v>
      </c>
      <c r="W26" s="318" t="s">
        <v>553</v>
      </c>
      <c r="X26" s="318" t="s">
        <v>71</v>
      </c>
      <c r="Y26" s="303" t="s">
        <v>586</v>
      </c>
      <c r="Z26" s="301" t="s">
        <v>1875</v>
      </c>
      <c r="AA26" s="302">
        <v>0.17</v>
      </c>
      <c r="AB26" s="307">
        <f t="shared" si="0"/>
        <v>0.22324400000000005</v>
      </c>
      <c r="AC26" s="310" t="s">
        <v>1876</v>
      </c>
      <c r="AD26" s="310"/>
      <c r="AE26" s="307">
        <v>9.1630000000000017E-2</v>
      </c>
      <c r="AF26" s="310">
        <v>25</v>
      </c>
      <c r="AG26" s="310"/>
      <c r="AH26" s="307">
        <v>9.1630000000000017E-2</v>
      </c>
      <c r="AI26" s="310">
        <v>25</v>
      </c>
      <c r="AJ26" s="310"/>
      <c r="AK26" s="307">
        <v>9.1630000000000017E-2</v>
      </c>
      <c r="AL26" s="310">
        <v>25</v>
      </c>
      <c r="AM26" s="350"/>
      <c r="AN26" s="311">
        <v>0</v>
      </c>
      <c r="AO26" s="311">
        <v>0</v>
      </c>
      <c r="AP26" s="311"/>
      <c r="AQ26" s="311">
        <v>0</v>
      </c>
      <c r="AR26" s="311"/>
      <c r="AS26" s="311">
        <v>0</v>
      </c>
      <c r="AT26" s="311"/>
      <c r="AU26" s="311">
        <v>0</v>
      </c>
      <c r="AV26" s="311"/>
      <c r="AW26" s="310" t="s">
        <v>1775</v>
      </c>
      <c r="AX26" s="309"/>
      <c r="AY26" s="309"/>
      <c r="AZ26" s="309"/>
      <c r="BA26" s="309"/>
      <c r="BB26" s="309"/>
      <c r="BC26" s="309"/>
      <c r="BD26" s="309"/>
      <c r="BE26" s="309"/>
      <c r="BF26" s="309"/>
      <c r="BG26" s="309"/>
      <c r="BH26" s="309"/>
      <c r="BI26" s="309"/>
      <c r="BJ26" s="309"/>
      <c r="BK26" s="309"/>
      <c r="BL26" s="309"/>
      <c r="BM26" s="309"/>
      <c r="BN26" s="309"/>
      <c r="BO26" s="309"/>
      <c r="BP26" s="309"/>
      <c r="BQ26" s="309"/>
      <c r="BR26" s="309"/>
      <c r="BS26" s="309"/>
      <c r="BT26" s="309"/>
      <c r="BU26" s="309"/>
      <c r="BV26" s="309"/>
      <c r="BW26" s="309"/>
      <c r="BX26" s="309"/>
      <c r="BY26" s="309"/>
      <c r="BZ26" s="309"/>
      <c r="CA26" s="309"/>
      <c r="CB26" s="309"/>
      <c r="CC26" s="309"/>
      <c r="CD26" s="309"/>
      <c r="CE26" s="309"/>
      <c r="CF26" s="309"/>
      <c r="CG26" s="309"/>
      <c r="CH26" s="309"/>
      <c r="CI26" s="309"/>
      <c r="CJ26" s="309"/>
      <c r="CK26" s="309"/>
      <c r="CL26" s="309"/>
      <c r="CM26" s="309"/>
      <c r="CN26" s="309"/>
      <c r="CO26" s="309"/>
      <c r="CP26" s="309"/>
      <c r="CQ26" s="309"/>
      <c r="CR26" s="309"/>
      <c r="CS26" s="309"/>
      <c r="CT26" s="309"/>
      <c r="CU26" s="309"/>
      <c r="CV26" s="309"/>
      <c r="CW26" s="309"/>
      <c r="CX26" s="309"/>
      <c r="CY26" s="309"/>
      <c r="CZ26" s="309"/>
      <c r="DA26" s="309"/>
      <c r="DB26" s="309"/>
      <c r="DC26" s="309"/>
      <c r="DD26" s="309"/>
      <c r="DE26" s="309"/>
      <c r="DF26" s="309"/>
      <c r="DG26" s="355" t="s">
        <v>1877</v>
      </c>
      <c r="DH26" s="352" t="s">
        <v>1878</v>
      </c>
      <c r="DI26" s="314" t="s">
        <v>1865</v>
      </c>
      <c r="DJ26" s="314" t="s">
        <v>1779</v>
      </c>
      <c r="DK26" s="303" t="s">
        <v>1866</v>
      </c>
      <c r="DL26" s="318" t="s">
        <v>1867</v>
      </c>
      <c r="DM26" s="325">
        <v>37400000</v>
      </c>
      <c r="DN26" s="924"/>
    </row>
    <row r="27" spans="1:119" s="288" customFormat="1" ht="133.5" customHeight="1">
      <c r="A27" s="276">
        <v>394</v>
      </c>
      <c r="B27" s="276" t="s">
        <v>1762</v>
      </c>
      <c r="C27" s="894"/>
      <c r="D27" s="896"/>
      <c r="E27" s="300">
        <v>0.7</v>
      </c>
      <c r="F27" s="898"/>
      <c r="G27" s="896"/>
      <c r="H27" s="301">
        <v>0.14000000000000001</v>
      </c>
      <c r="I27" s="899"/>
      <c r="J27" s="896"/>
      <c r="K27" s="302">
        <v>0.67</v>
      </c>
      <c r="L27" s="303" t="s">
        <v>1855</v>
      </c>
      <c r="M27" s="303" t="s">
        <v>1855</v>
      </c>
      <c r="N27" s="321" t="s">
        <v>1856</v>
      </c>
      <c r="O27" s="303" t="s">
        <v>1857</v>
      </c>
      <c r="P27" s="896"/>
      <c r="Q27" s="356"/>
      <c r="R27" s="302">
        <v>0.2</v>
      </c>
      <c r="S27" s="357" t="s">
        <v>1879</v>
      </c>
      <c r="T27" s="302"/>
      <c r="U27" s="321" t="s">
        <v>1880</v>
      </c>
      <c r="V27" s="321" t="s">
        <v>1880</v>
      </c>
      <c r="W27" s="318" t="s">
        <v>553</v>
      </c>
      <c r="X27" s="318" t="s">
        <v>71</v>
      </c>
      <c r="Y27" s="303" t="s">
        <v>586</v>
      </c>
      <c r="Z27" s="301" t="s">
        <v>1881</v>
      </c>
      <c r="AA27" s="302">
        <v>0.17</v>
      </c>
      <c r="AB27" s="307">
        <f t="shared" si="0"/>
        <v>0.22324400000000005</v>
      </c>
      <c r="AC27" s="301">
        <v>0.6</v>
      </c>
      <c r="AD27" s="310"/>
      <c r="AE27" s="307">
        <v>9.1630000000000017E-2</v>
      </c>
      <c r="AF27" s="310">
        <v>90</v>
      </c>
      <c r="AG27" s="310"/>
      <c r="AH27" s="307">
        <v>9.1630000000000017E-2</v>
      </c>
      <c r="AI27" s="310">
        <v>90</v>
      </c>
      <c r="AJ27" s="310"/>
      <c r="AK27" s="307">
        <v>9.1630000000000017E-2</v>
      </c>
      <c r="AL27" s="310">
        <v>90</v>
      </c>
      <c r="AM27" s="350"/>
      <c r="AN27" s="311">
        <v>0</v>
      </c>
      <c r="AO27" s="311">
        <v>0</v>
      </c>
      <c r="AP27" s="311"/>
      <c r="AQ27" s="311">
        <v>0</v>
      </c>
      <c r="AR27" s="311"/>
      <c r="AS27" s="311">
        <v>0</v>
      </c>
      <c r="AT27" s="311"/>
      <c r="AU27" s="311">
        <v>0</v>
      </c>
      <c r="AV27" s="311"/>
      <c r="AW27" s="310" t="s">
        <v>1775</v>
      </c>
      <c r="AX27" s="309"/>
      <c r="AY27" s="309"/>
      <c r="AZ27" s="309"/>
      <c r="BA27" s="309"/>
      <c r="BB27" s="309"/>
      <c r="BC27" s="309"/>
      <c r="BD27" s="309"/>
      <c r="BE27" s="309"/>
      <c r="BF27" s="309"/>
      <c r="BG27" s="309"/>
      <c r="BH27" s="309"/>
      <c r="BI27" s="309"/>
      <c r="BJ27" s="309"/>
      <c r="BK27" s="309"/>
      <c r="BL27" s="309"/>
      <c r="BM27" s="309"/>
      <c r="BN27" s="309"/>
      <c r="BO27" s="309"/>
      <c r="BP27" s="309"/>
      <c r="BQ27" s="309"/>
      <c r="BR27" s="309"/>
      <c r="BS27" s="309"/>
      <c r="BT27" s="309"/>
      <c r="BU27" s="309"/>
      <c r="BV27" s="309"/>
      <c r="BW27" s="309"/>
      <c r="BX27" s="309"/>
      <c r="BY27" s="309"/>
      <c r="BZ27" s="309"/>
      <c r="CA27" s="309"/>
      <c r="CB27" s="309"/>
      <c r="CC27" s="309"/>
      <c r="CD27" s="309"/>
      <c r="CE27" s="309"/>
      <c r="CF27" s="309"/>
      <c r="CG27" s="309"/>
      <c r="CH27" s="309"/>
      <c r="CI27" s="309"/>
      <c r="CJ27" s="309"/>
      <c r="CK27" s="309"/>
      <c r="CL27" s="309"/>
      <c r="CM27" s="309"/>
      <c r="CN27" s="309"/>
      <c r="CO27" s="309"/>
      <c r="CP27" s="309"/>
      <c r="CQ27" s="309"/>
      <c r="CR27" s="309"/>
      <c r="CS27" s="309"/>
      <c r="CT27" s="309"/>
      <c r="CU27" s="309"/>
      <c r="CV27" s="309"/>
      <c r="CW27" s="309"/>
      <c r="CX27" s="309"/>
      <c r="CY27" s="309"/>
      <c r="CZ27" s="309"/>
      <c r="DA27" s="309"/>
      <c r="DB27" s="309"/>
      <c r="DC27" s="309"/>
      <c r="DD27" s="309"/>
      <c r="DE27" s="309"/>
      <c r="DF27" s="309"/>
      <c r="DG27" s="301" t="s">
        <v>1882</v>
      </c>
      <c r="DH27" s="314" t="s">
        <v>1883</v>
      </c>
      <c r="DI27" s="314" t="s">
        <v>1884</v>
      </c>
      <c r="DJ27" s="314" t="s">
        <v>1779</v>
      </c>
      <c r="DK27" s="303" t="s">
        <v>1885</v>
      </c>
      <c r="DL27" s="318" t="s">
        <v>1867</v>
      </c>
      <c r="DM27" s="316">
        <v>365580726</v>
      </c>
      <c r="DN27" s="316">
        <v>365580726</v>
      </c>
    </row>
    <row r="28" spans="1:119" s="288" customFormat="1" ht="147.75" customHeight="1">
      <c r="A28" s="276">
        <v>395</v>
      </c>
      <c r="B28" s="276" t="s">
        <v>1762</v>
      </c>
      <c r="C28" s="894"/>
      <c r="D28" s="896"/>
      <c r="E28" s="300">
        <v>0.7</v>
      </c>
      <c r="F28" s="898"/>
      <c r="G28" s="896"/>
      <c r="H28" s="301">
        <v>0.14000000000000001</v>
      </c>
      <c r="I28" s="899"/>
      <c r="J28" s="896"/>
      <c r="K28" s="302">
        <v>0.67</v>
      </c>
      <c r="L28" s="303" t="s">
        <v>1855</v>
      </c>
      <c r="M28" s="303" t="s">
        <v>1855</v>
      </c>
      <c r="N28" s="321" t="s">
        <v>1856</v>
      </c>
      <c r="O28" s="303" t="s">
        <v>1857</v>
      </c>
      <c r="P28" s="900"/>
      <c r="Q28" s="356"/>
      <c r="R28" s="302">
        <v>0.2</v>
      </c>
      <c r="S28" s="358" t="s">
        <v>1886</v>
      </c>
      <c r="T28" s="302" t="s">
        <v>1887</v>
      </c>
      <c r="U28" s="303" t="s">
        <v>1888</v>
      </c>
      <c r="V28" s="303" t="s">
        <v>1888</v>
      </c>
      <c r="W28" s="318" t="s">
        <v>553</v>
      </c>
      <c r="X28" s="318" t="s">
        <v>71</v>
      </c>
      <c r="Y28" s="303" t="s">
        <v>586</v>
      </c>
      <c r="Z28" s="310" t="s">
        <v>1889</v>
      </c>
      <c r="AA28" s="302">
        <v>0.17</v>
      </c>
      <c r="AB28" s="307">
        <f t="shared" si="0"/>
        <v>0.22324400000000005</v>
      </c>
      <c r="AC28" s="301">
        <v>0.3</v>
      </c>
      <c r="AD28" s="310"/>
      <c r="AE28" s="307">
        <v>9.1630000000000017E-2</v>
      </c>
      <c r="AF28" s="310">
        <v>1</v>
      </c>
      <c r="AG28" s="310"/>
      <c r="AH28" s="307">
        <v>9.1630000000000017E-2</v>
      </c>
      <c r="AI28" s="310">
        <v>1</v>
      </c>
      <c r="AJ28" s="310"/>
      <c r="AK28" s="307">
        <v>9.1630000000000017E-2</v>
      </c>
      <c r="AL28" s="310">
        <v>1</v>
      </c>
      <c r="AM28" s="310"/>
      <c r="AN28" s="311">
        <v>0</v>
      </c>
      <c r="AO28" s="311">
        <v>0</v>
      </c>
      <c r="AP28" s="311"/>
      <c r="AQ28" s="311">
        <v>0</v>
      </c>
      <c r="AR28" s="311"/>
      <c r="AS28" s="311">
        <v>0</v>
      </c>
      <c r="AT28" s="311"/>
      <c r="AU28" s="311">
        <v>0</v>
      </c>
      <c r="AV28" s="311"/>
      <c r="AW28" s="310" t="s">
        <v>1775</v>
      </c>
      <c r="AX28" s="309"/>
      <c r="AY28" s="309"/>
      <c r="AZ28" s="309"/>
      <c r="BA28" s="309"/>
      <c r="BB28" s="309"/>
      <c r="BC28" s="309"/>
      <c r="BD28" s="309"/>
      <c r="BE28" s="309"/>
      <c r="BF28" s="309"/>
      <c r="BG28" s="309"/>
      <c r="BH28" s="309"/>
      <c r="BI28" s="309"/>
      <c r="BJ28" s="309"/>
      <c r="BK28" s="309"/>
      <c r="BL28" s="309"/>
      <c r="BM28" s="309"/>
      <c r="BN28" s="309"/>
      <c r="BO28" s="309"/>
      <c r="BP28" s="309"/>
      <c r="BQ28" s="309"/>
      <c r="BR28" s="309"/>
      <c r="BS28" s="309"/>
      <c r="BT28" s="309"/>
      <c r="BU28" s="309"/>
      <c r="BV28" s="309"/>
      <c r="BW28" s="309"/>
      <c r="BX28" s="309"/>
      <c r="BY28" s="309"/>
      <c r="BZ28" s="309"/>
      <c r="CA28" s="309"/>
      <c r="CB28" s="309"/>
      <c r="CC28" s="309"/>
      <c r="CD28" s="309"/>
      <c r="CE28" s="309"/>
      <c r="CF28" s="309"/>
      <c r="CG28" s="309"/>
      <c r="CH28" s="309"/>
      <c r="CI28" s="309"/>
      <c r="CJ28" s="309"/>
      <c r="CK28" s="309"/>
      <c r="CL28" s="309"/>
      <c r="CM28" s="309"/>
      <c r="CN28" s="309"/>
      <c r="CO28" s="309"/>
      <c r="CP28" s="309"/>
      <c r="CQ28" s="309"/>
      <c r="CR28" s="309"/>
      <c r="CS28" s="309"/>
      <c r="CT28" s="309"/>
      <c r="CU28" s="309"/>
      <c r="CV28" s="309"/>
      <c r="CW28" s="309"/>
      <c r="CX28" s="309"/>
      <c r="CY28" s="309"/>
      <c r="CZ28" s="309"/>
      <c r="DA28" s="309"/>
      <c r="DB28" s="309"/>
      <c r="DC28" s="309"/>
      <c r="DD28" s="309"/>
      <c r="DE28" s="309"/>
      <c r="DF28" s="309"/>
      <c r="DG28" s="310" t="s">
        <v>1890</v>
      </c>
      <c r="DH28" s="314" t="s">
        <v>1891</v>
      </c>
      <c r="DI28" s="314" t="s">
        <v>1884</v>
      </c>
      <c r="DJ28" s="314" t="s">
        <v>1779</v>
      </c>
      <c r="DK28" s="303" t="s">
        <v>1885</v>
      </c>
      <c r="DL28" s="318" t="s">
        <v>1867</v>
      </c>
      <c r="DM28" s="325">
        <v>127493685</v>
      </c>
      <c r="DN28" s="325">
        <v>127493685</v>
      </c>
    </row>
    <row r="29" spans="1:119" s="288" customFormat="1" ht="116.25" customHeight="1">
      <c r="A29" s="276">
        <v>396</v>
      </c>
      <c r="B29" s="276" t="s">
        <v>1762</v>
      </c>
      <c r="C29" s="894"/>
      <c r="D29" s="896"/>
      <c r="E29" s="300">
        <v>0.7</v>
      </c>
      <c r="F29" s="898"/>
      <c r="G29" s="896"/>
      <c r="H29" s="301">
        <v>0.14000000000000001</v>
      </c>
      <c r="I29" s="899"/>
      <c r="J29" s="896"/>
      <c r="K29" s="302">
        <v>0.67</v>
      </c>
      <c r="L29" s="303" t="s">
        <v>1892</v>
      </c>
      <c r="M29" s="303" t="s">
        <v>1892</v>
      </c>
      <c r="N29" s="303" t="s">
        <v>1893</v>
      </c>
      <c r="O29" s="303" t="s">
        <v>1894</v>
      </c>
      <c r="P29" s="899" t="s">
        <v>1895</v>
      </c>
      <c r="Q29" s="895"/>
      <c r="R29" s="302">
        <v>0.4</v>
      </c>
      <c r="S29" s="908" t="s">
        <v>1896</v>
      </c>
      <c r="T29" s="911" t="s">
        <v>1897</v>
      </c>
      <c r="U29" s="303" t="s">
        <v>1898</v>
      </c>
      <c r="V29" s="303" t="s">
        <v>1899</v>
      </c>
      <c r="W29" s="927" t="s">
        <v>70</v>
      </c>
      <c r="X29" s="927" t="s">
        <v>71</v>
      </c>
      <c r="Y29" s="928" t="s">
        <v>586</v>
      </c>
      <c r="Z29" s="928" t="s">
        <v>1900</v>
      </c>
      <c r="AA29" s="302">
        <v>0.5</v>
      </c>
      <c r="AB29" s="307">
        <f t="shared" si="0"/>
        <v>1.3132000000000004</v>
      </c>
      <c r="AC29" s="929">
        <v>0.8</v>
      </c>
      <c r="AD29" s="303"/>
      <c r="AE29" s="307">
        <v>0.26950000000000002</v>
      </c>
      <c r="AF29" s="303">
        <v>200</v>
      </c>
      <c r="AG29" s="303"/>
      <c r="AH29" s="307">
        <v>0.26950000000000002</v>
      </c>
      <c r="AI29" s="303">
        <v>250</v>
      </c>
      <c r="AJ29" s="303"/>
      <c r="AK29" s="307">
        <v>0.26950000000000002</v>
      </c>
      <c r="AL29" s="303">
        <v>299</v>
      </c>
      <c r="AM29" s="303"/>
      <c r="AN29" s="311">
        <v>0</v>
      </c>
      <c r="AO29" s="311">
        <v>0</v>
      </c>
      <c r="AP29" s="311"/>
      <c r="AQ29" s="311">
        <v>0</v>
      </c>
      <c r="AR29" s="311"/>
      <c r="AS29" s="311">
        <v>0</v>
      </c>
      <c r="AT29" s="311"/>
      <c r="AU29" s="311">
        <v>0</v>
      </c>
      <c r="AV29" s="311"/>
      <c r="AW29" s="310" t="s">
        <v>1775</v>
      </c>
      <c r="AX29" s="309"/>
      <c r="AY29" s="309"/>
      <c r="AZ29" s="309"/>
      <c r="BA29" s="309"/>
      <c r="BB29" s="309"/>
      <c r="BC29" s="309"/>
      <c r="BD29" s="309"/>
      <c r="BE29" s="309"/>
      <c r="BF29" s="309"/>
      <c r="BG29" s="309"/>
      <c r="BH29" s="309"/>
      <c r="BI29" s="309"/>
      <c r="BJ29" s="309"/>
      <c r="BK29" s="309"/>
      <c r="BL29" s="309"/>
      <c r="BM29" s="309"/>
      <c r="BN29" s="309"/>
      <c r="BO29" s="309"/>
      <c r="BP29" s="309"/>
      <c r="BQ29" s="309"/>
      <c r="BR29" s="309"/>
      <c r="BS29" s="309"/>
      <c r="BT29" s="309"/>
      <c r="BU29" s="309"/>
      <c r="BV29" s="309"/>
      <c r="BW29" s="309"/>
      <c r="BX29" s="309"/>
      <c r="BY29" s="309"/>
      <c r="BZ29" s="309"/>
      <c r="CA29" s="309"/>
      <c r="CB29" s="309"/>
      <c r="CC29" s="309"/>
      <c r="CD29" s="309"/>
      <c r="CE29" s="309"/>
      <c r="CF29" s="309"/>
      <c r="CG29" s="309"/>
      <c r="CH29" s="309"/>
      <c r="CI29" s="309"/>
      <c r="CJ29" s="309"/>
      <c r="CK29" s="309"/>
      <c r="CL29" s="309"/>
      <c r="CM29" s="309"/>
      <c r="CN29" s="309"/>
      <c r="CO29" s="309"/>
      <c r="CP29" s="309"/>
      <c r="CQ29" s="309"/>
      <c r="CR29" s="309"/>
      <c r="CS29" s="309"/>
      <c r="CT29" s="309"/>
      <c r="CU29" s="309"/>
      <c r="CV29" s="309"/>
      <c r="CW29" s="309"/>
      <c r="CX29" s="309"/>
      <c r="CY29" s="309"/>
      <c r="CZ29" s="309"/>
      <c r="DA29" s="309"/>
      <c r="DB29" s="309"/>
      <c r="DC29" s="309"/>
      <c r="DD29" s="309"/>
      <c r="DE29" s="309"/>
      <c r="DF29" s="309"/>
      <c r="DG29" s="352" t="s">
        <v>1901</v>
      </c>
      <c r="DH29" s="314" t="s">
        <v>1902</v>
      </c>
      <c r="DI29" s="314" t="s">
        <v>1865</v>
      </c>
      <c r="DJ29" s="314" t="s">
        <v>1779</v>
      </c>
      <c r="DK29" s="303" t="s">
        <v>1866</v>
      </c>
      <c r="DL29" s="318" t="s">
        <v>1867</v>
      </c>
      <c r="DM29" s="325">
        <v>244100000</v>
      </c>
      <c r="DN29" s="914">
        <v>380100000</v>
      </c>
    </row>
    <row r="30" spans="1:119" s="288" customFormat="1" ht="87.75" customHeight="1">
      <c r="A30" s="276"/>
      <c r="B30" s="276"/>
      <c r="C30" s="894"/>
      <c r="D30" s="896"/>
      <c r="E30" s="300"/>
      <c r="F30" s="898"/>
      <c r="G30" s="896"/>
      <c r="H30" s="301"/>
      <c r="I30" s="899"/>
      <c r="J30" s="896"/>
      <c r="K30" s="302"/>
      <c r="L30" s="303"/>
      <c r="M30" s="303"/>
      <c r="N30" s="303"/>
      <c r="O30" s="303"/>
      <c r="P30" s="899"/>
      <c r="Q30" s="896"/>
      <c r="R30" s="302"/>
      <c r="S30" s="909"/>
      <c r="T30" s="912"/>
      <c r="U30" s="897" t="s">
        <v>1903</v>
      </c>
      <c r="V30" s="897" t="s">
        <v>1904</v>
      </c>
      <c r="W30" s="927"/>
      <c r="X30" s="927"/>
      <c r="Y30" s="928"/>
      <c r="Z30" s="928"/>
      <c r="AA30" s="302"/>
      <c r="AB30" s="307"/>
      <c r="AC30" s="930"/>
      <c r="AD30" s="339"/>
      <c r="AE30" s="307"/>
      <c r="AF30" s="303"/>
      <c r="AG30" s="303"/>
      <c r="AH30" s="307"/>
      <c r="AI30" s="303"/>
      <c r="AJ30" s="303"/>
      <c r="AK30" s="307"/>
      <c r="AL30" s="303"/>
      <c r="AM30" s="303"/>
      <c r="AN30" s="311"/>
      <c r="AO30" s="311"/>
      <c r="AP30" s="311"/>
      <c r="AQ30" s="311"/>
      <c r="AR30" s="311"/>
      <c r="AS30" s="311"/>
      <c r="AT30" s="311"/>
      <c r="AU30" s="311"/>
      <c r="AV30" s="311"/>
      <c r="AW30" s="310" t="s">
        <v>1775</v>
      </c>
      <c r="AX30" s="309"/>
      <c r="AY30" s="309"/>
      <c r="AZ30" s="309"/>
      <c r="BA30" s="309"/>
      <c r="BB30" s="309"/>
      <c r="BC30" s="309"/>
      <c r="BD30" s="309"/>
      <c r="BE30" s="309"/>
      <c r="BF30" s="309"/>
      <c r="BG30" s="309"/>
      <c r="BH30" s="309"/>
      <c r="BI30" s="309"/>
      <c r="BJ30" s="309"/>
      <c r="BK30" s="309"/>
      <c r="BL30" s="309"/>
      <c r="BM30" s="309"/>
      <c r="BN30" s="309"/>
      <c r="BO30" s="309"/>
      <c r="BP30" s="309"/>
      <c r="BQ30" s="309"/>
      <c r="BR30" s="309"/>
      <c r="BS30" s="309"/>
      <c r="BT30" s="309"/>
      <c r="BU30" s="309"/>
      <c r="BV30" s="309"/>
      <c r="BW30" s="309"/>
      <c r="BX30" s="309"/>
      <c r="BY30" s="309"/>
      <c r="BZ30" s="309"/>
      <c r="CA30" s="309"/>
      <c r="CB30" s="309"/>
      <c r="CC30" s="309"/>
      <c r="CD30" s="309"/>
      <c r="CE30" s="309"/>
      <c r="CF30" s="309"/>
      <c r="CG30" s="309"/>
      <c r="CH30" s="309"/>
      <c r="CI30" s="309"/>
      <c r="CJ30" s="309"/>
      <c r="CK30" s="309"/>
      <c r="CL30" s="309"/>
      <c r="CM30" s="309"/>
      <c r="CN30" s="309"/>
      <c r="CO30" s="309"/>
      <c r="CP30" s="309"/>
      <c r="CQ30" s="309"/>
      <c r="CR30" s="309"/>
      <c r="CS30" s="309"/>
      <c r="CT30" s="309"/>
      <c r="CU30" s="309"/>
      <c r="CV30" s="309"/>
      <c r="CW30" s="309"/>
      <c r="CX30" s="309"/>
      <c r="CY30" s="309"/>
      <c r="CZ30" s="309"/>
      <c r="DA30" s="309"/>
      <c r="DB30" s="309"/>
      <c r="DC30" s="309"/>
      <c r="DD30" s="309"/>
      <c r="DE30" s="309"/>
      <c r="DF30" s="309"/>
      <c r="DG30" s="339" t="s">
        <v>1905</v>
      </c>
      <c r="DH30" s="314" t="s">
        <v>1906</v>
      </c>
      <c r="DI30" s="314" t="s">
        <v>1865</v>
      </c>
      <c r="DJ30" s="314" t="s">
        <v>1779</v>
      </c>
      <c r="DK30" s="303" t="s">
        <v>1866</v>
      </c>
      <c r="DL30" s="318" t="s">
        <v>1867</v>
      </c>
      <c r="DM30" s="931">
        <v>136000000</v>
      </c>
      <c r="DN30" s="915"/>
    </row>
    <row r="31" spans="1:119" s="288" customFormat="1" ht="57" customHeight="1">
      <c r="A31" s="276"/>
      <c r="B31" s="276"/>
      <c r="C31" s="894"/>
      <c r="D31" s="896"/>
      <c r="E31" s="300"/>
      <c r="F31" s="898"/>
      <c r="G31" s="896"/>
      <c r="H31" s="301"/>
      <c r="I31" s="899"/>
      <c r="J31" s="896"/>
      <c r="K31" s="302"/>
      <c r="L31" s="303"/>
      <c r="M31" s="303"/>
      <c r="N31" s="303"/>
      <c r="O31" s="303"/>
      <c r="P31" s="899"/>
      <c r="Q31" s="896"/>
      <c r="R31" s="302"/>
      <c r="S31" s="909"/>
      <c r="T31" s="912"/>
      <c r="U31" s="898"/>
      <c r="V31" s="898"/>
      <c r="W31" s="318" t="s">
        <v>70</v>
      </c>
      <c r="X31" s="318" t="s">
        <v>71</v>
      </c>
      <c r="Y31" s="303" t="s">
        <v>586</v>
      </c>
      <c r="Z31" s="303" t="s">
        <v>1907</v>
      </c>
      <c r="AA31" s="302"/>
      <c r="AB31" s="307"/>
      <c r="AC31" s="933">
        <v>1</v>
      </c>
      <c r="AD31" s="928"/>
      <c r="AE31" s="307"/>
      <c r="AF31" s="303"/>
      <c r="AG31" s="303"/>
      <c r="AH31" s="307"/>
      <c r="AI31" s="303"/>
      <c r="AJ31" s="303"/>
      <c r="AK31" s="307"/>
      <c r="AL31" s="303"/>
      <c r="AM31" s="303"/>
      <c r="AN31" s="311"/>
      <c r="AO31" s="311"/>
      <c r="AP31" s="311"/>
      <c r="AQ31" s="311"/>
      <c r="AR31" s="311"/>
      <c r="AS31" s="311"/>
      <c r="AT31" s="311"/>
      <c r="AU31" s="311"/>
      <c r="AV31" s="311"/>
      <c r="AW31" s="893" t="s">
        <v>1775</v>
      </c>
      <c r="AX31" s="309"/>
      <c r="AY31" s="309"/>
      <c r="AZ31" s="309"/>
      <c r="BA31" s="309"/>
      <c r="BB31" s="309"/>
      <c r="BC31" s="309"/>
      <c r="BD31" s="309"/>
      <c r="BE31" s="309"/>
      <c r="BF31" s="309"/>
      <c r="BG31" s="309"/>
      <c r="BH31" s="309"/>
      <c r="BI31" s="309"/>
      <c r="BJ31" s="309"/>
      <c r="BK31" s="309"/>
      <c r="BL31" s="309"/>
      <c r="BM31" s="309"/>
      <c r="BN31" s="309"/>
      <c r="BO31" s="309"/>
      <c r="BP31" s="309"/>
      <c r="BQ31" s="309"/>
      <c r="BR31" s="309"/>
      <c r="BS31" s="309"/>
      <c r="BT31" s="309"/>
      <c r="BU31" s="309"/>
      <c r="BV31" s="309"/>
      <c r="BW31" s="309"/>
      <c r="BX31" s="309"/>
      <c r="BY31" s="309"/>
      <c r="BZ31" s="309"/>
      <c r="CA31" s="309"/>
      <c r="CB31" s="309"/>
      <c r="CC31" s="309"/>
      <c r="CD31" s="309"/>
      <c r="CE31" s="309"/>
      <c r="CF31" s="309"/>
      <c r="CG31" s="309"/>
      <c r="CH31" s="309"/>
      <c r="CI31" s="309"/>
      <c r="CJ31" s="309"/>
      <c r="CK31" s="309"/>
      <c r="CL31" s="309"/>
      <c r="CM31" s="309"/>
      <c r="CN31" s="309"/>
      <c r="CO31" s="309"/>
      <c r="CP31" s="309"/>
      <c r="CQ31" s="309"/>
      <c r="CR31" s="309"/>
      <c r="CS31" s="309"/>
      <c r="CT31" s="309"/>
      <c r="CU31" s="309"/>
      <c r="CV31" s="309"/>
      <c r="CW31" s="309"/>
      <c r="CX31" s="309"/>
      <c r="CY31" s="309"/>
      <c r="CZ31" s="309"/>
      <c r="DA31" s="309"/>
      <c r="DB31" s="309"/>
      <c r="DC31" s="309"/>
      <c r="DD31" s="309"/>
      <c r="DE31" s="309"/>
      <c r="DF31" s="309"/>
      <c r="DG31" s="934" t="s">
        <v>1908</v>
      </c>
      <c r="DH31" s="314" t="s">
        <v>1909</v>
      </c>
      <c r="DI31" s="314" t="s">
        <v>1865</v>
      </c>
      <c r="DJ31" s="314" t="s">
        <v>1779</v>
      </c>
      <c r="DK31" s="303" t="s">
        <v>1866</v>
      </c>
      <c r="DL31" s="318" t="s">
        <v>1867</v>
      </c>
      <c r="DM31" s="932"/>
      <c r="DN31" s="915"/>
    </row>
    <row r="32" spans="1:119" s="288" customFormat="1" ht="57" customHeight="1">
      <c r="A32" s="276"/>
      <c r="B32" s="276"/>
      <c r="C32" s="894"/>
      <c r="D32" s="896"/>
      <c r="E32" s="359"/>
      <c r="F32" s="898"/>
      <c r="G32" s="896"/>
      <c r="H32" s="360"/>
      <c r="I32" s="895"/>
      <c r="J32" s="896"/>
      <c r="K32" s="361"/>
      <c r="L32" s="306"/>
      <c r="M32" s="306"/>
      <c r="N32" s="306"/>
      <c r="O32" s="306"/>
      <c r="P32" s="895"/>
      <c r="Q32" s="896"/>
      <c r="R32" s="361"/>
      <c r="S32" s="909"/>
      <c r="T32" s="912"/>
      <c r="U32" s="898"/>
      <c r="V32" s="898"/>
      <c r="W32" s="362" t="s">
        <v>70</v>
      </c>
      <c r="X32" s="362" t="s">
        <v>71</v>
      </c>
      <c r="Y32" s="306" t="s">
        <v>586</v>
      </c>
      <c r="Z32" s="306" t="s">
        <v>1910</v>
      </c>
      <c r="AA32" s="361"/>
      <c r="AB32" s="363"/>
      <c r="AC32" s="929"/>
      <c r="AD32" s="897"/>
      <c r="AE32" s="363"/>
      <c r="AF32" s="306"/>
      <c r="AG32" s="306"/>
      <c r="AH32" s="363"/>
      <c r="AI32" s="306"/>
      <c r="AJ32" s="306"/>
      <c r="AK32" s="363"/>
      <c r="AL32" s="306"/>
      <c r="AM32" s="306"/>
      <c r="AN32" s="364"/>
      <c r="AO32" s="364"/>
      <c r="AP32" s="364"/>
      <c r="AQ32" s="364"/>
      <c r="AR32" s="364"/>
      <c r="AS32" s="364"/>
      <c r="AT32" s="364"/>
      <c r="AU32" s="364"/>
      <c r="AV32" s="364"/>
      <c r="AW32" s="894"/>
      <c r="AX32" s="365"/>
      <c r="AY32" s="365"/>
      <c r="AZ32" s="365"/>
      <c r="BA32" s="365"/>
      <c r="BB32" s="365"/>
      <c r="BC32" s="365"/>
      <c r="BD32" s="365"/>
      <c r="BE32" s="365"/>
      <c r="BF32" s="365"/>
      <c r="BG32" s="365"/>
      <c r="BH32" s="365"/>
      <c r="BI32" s="365"/>
      <c r="BJ32" s="365"/>
      <c r="BK32" s="365"/>
      <c r="BL32" s="365"/>
      <c r="BM32" s="365"/>
      <c r="BN32" s="365"/>
      <c r="BO32" s="365"/>
      <c r="BP32" s="365"/>
      <c r="BQ32" s="365"/>
      <c r="BR32" s="365"/>
      <c r="BS32" s="365"/>
      <c r="BT32" s="365"/>
      <c r="BU32" s="365"/>
      <c r="BV32" s="365"/>
      <c r="BW32" s="365"/>
      <c r="BX32" s="365"/>
      <c r="BY32" s="365"/>
      <c r="BZ32" s="365"/>
      <c r="CA32" s="365"/>
      <c r="CB32" s="365"/>
      <c r="CC32" s="365"/>
      <c r="CD32" s="365"/>
      <c r="CE32" s="365"/>
      <c r="CF32" s="365"/>
      <c r="CG32" s="365"/>
      <c r="CH32" s="365"/>
      <c r="CI32" s="365"/>
      <c r="CJ32" s="365"/>
      <c r="CK32" s="365"/>
      <c r="CL32" s="365"/>
      <c r="CM32" s="365"/>
      <c r="CN32" s="365"/>
      <c r="CO32" s="365"/>
      <c r="CP32" s="365"/>
      <c r="CQ32" s="365"/>
      <c r="CR32" s="365"/>
      <c r="CS32" s="365"/>
      <c r="CT32" s="365"/>
      <c r="CU32" s="365"/>
      <c r="CV32" s="365"/>
      <c r="CW32" s="365"/>
      <c r="CX32" s="365"/>
      <c r="CY32" s="365"/>
      <c r="CZ32" s="365"/>
      <c r="DA32" s="365"/>
      <c r="DB32" s="365"/>
      <c r="DC32" s="365"/>
      <c r="DD32" s="365"/>
      <c r="DE32" s="365"/>
      <c r="DF32" s="365"/>
      <c r="DG32" s="935"/>
      <c r="DH32" s="339" t="s">
        <v>1909</v>
      </c>
      <c r="DI32" s="339" t="s">
        <v>1865</v>
      </c>
      <c r="DJ32" s="339" t="s">
        <v>1779</v>
      </c>
      <c r="DK32" s="306" t="s">
        <v>1866</v>
      </c>
      <c r="DL32" s="362" t="s">
        <v>1867</v>
      </c>
      <c r="DM32" s="898"/>
      <c r="DN32" s="915"/>
    </row>
    <row r="33" spans="1:118" s="288" customFormat="1" ht="15">
      <c r="A33" s="276"/>
      <c r="B33" s="276"/>
      <c r="C33" s="891" t="s">
        <v>1808</v>
      </c>
      <c r="D33" s="892"/>
      <c r="E33" s="892"/>
      <c r="F33" s="939"/>
      <c r="G33" s="940"/>
      <c r="H33" s="940"/>
      <c r="I33" s="940"/>
      <c r="J33" s="940"/>
      <c r="K33" s="940"/>
      <c r="L33" s="940"/>
      <c r="M33" s="940"/>
      <c r="N33" s="940"/>
      <c r="O33" s="940"/>
      <c r="P33" s="940"/>
      <c r="Q33" s="940"/>
      <c r="R33" s="940"/>
      <c r="S33" s="940"/>
      <c r="T33" s="940"/>
      <c r="U33" s="940"/>
      <c r="V33" s="940"/>
      <c r="W33" s="940"/>
      <c r="X33" s="940"/>
      <c r="Y33" s="940"/>
      <c r="Z33" s="940"/>
      <c r="AA33" s="940"/>
      <c r="AB33" s="940"/>
      <c r="AC33" s="940"/>
      <c r="AD33" s="940"/>
      <c r="AE33" s="940"/>
      <c r="AF33" s="940"/>
      <c r="AG33" s="940"/>
      <c r="AH33" s="940"/>
      <c r="AI33" s="940"/>
      <c r="AJ33" s="940"/>
      <c r="AK33" s="940"/>
      <c r="AL33" s="940"/>
      <c r="AM33" s="940"/>
      <c r="AN33" s="940"/>
      <c r="AO33" s="940"/>
      <c r="AP33" s="940"/>
      <c r="AQ33" s="940"/>
      <c r="AR33" s="940"/>
      <c r="AS33" s="940"/>
      <c r="AT33" s="940"/>
      <c r="AU33" s="940"/>
      <c r="AV33" s="940"/>
      <c r="AW33" s="940"/>
      <c r="AX33" s="940"/>
      <c r="AY33" s="940"/>
      <c r="AZ33" s="940"/>
      <c r="BA33" s="940"/>
      <c r="BB33" s="940"/>
      <c r="BC33" s="940"/>
      <c r="BD33" s="940"/>
      <c r="BE33" s="940"/>
      <c r="BF33" s="940"/>
      <c r="BG33" s="940"/>
      <c r="BH33" s="940"/>
      <c r="BI33" s="940"/>
      <c r="BJ33" s="940"/>
      <c r="BK33" s="940"/>
      <c r="BL33" s="940"/>
      <c r="BM33" s="940"/>
      <c r="BN33" s="940"/>
      <c r="BO33" s="940"/>
      <c r="BP33" s="940"/>
      <c r="BQ33" s="940"/>
      <c r="BR33" s="940"/>
      <c r="BS33" s="940"/>
      <c r="BT33" s="940"/>
      <c r="BU33" s="940"/>
      <c r="BV33" s="940"/>
      <c r="BW33" s="940"/>
      <c r="BX33" s="940"/>
      <c r="BY33" s="940"/>
      <c r="BZ33" s="940"/>
      <c r="CA33" s="940"/>
      <c r="CB33" s="940"/>
      <c r="CC33" s="940"/>
      <c r="CD33" s="940"/>
      <c r="CE33" s="940"/>
      <c r="CF33" s="940"/>
      <c r="CG33" s="940"/>
      <c r="CH33" s="940"/>
      <c r="CI33" s="940"/>
      <c r="CJ33" s="940"/>
      <c r="CK33" s="940"/>
      <c r="CL33" s="940"/>
      <c r="CM33" s="940"/>
      <c r="CN33" s="940"/>
      <c r="CO33" s="940"/>
      <c r="CP33" s="940"/>
      <c r="CQ33" s="940"/>
      <c r="CR33" s="940"/>
      <c r="CS33" s="940"/>
      <c r="CT33" s="940"/>
      <c r="CU33" s="940"/>
      <c r="CV33" s="940"/>
      <c r="CW33" s="940"/>
      <c r="CX33" s="940"/>
      <c r="CY33" s="940"/>
      <c r="CZ33" s="940"/>
      <c r="DA33" s="940"/>
      <c r="DB33" s="940"/>
      <c r="DC33" s="940"/>
      <c r="DD33" s="940"/>
      <c r="DE33" s="940"/>
      <c r="DF33" s="940"/>
      <c r="DG33" s="940"/>
      <c r="DH33" s="940"/>
      <c r="DI33" s="940"/>
      <c r="DJ33" s="940"/>
      <c r="DK33" s="940"/>
      <c r="DL33" s="940"/>
      <c r="DM33" s="940"/>
      <c r="DN33" s="366">
        <f>SUM(DN15:DN32)</f>
        <v>44063744538</v>
      </c>
    </row>
    <row r="34" spans="1:118" s="288" customFormat="1" ht="108">
      <c r="A34" s="276">
        <v>398</v>
      </c>
      <c r="B34" s="276" t="s">
        <v>1762</v>
      </c>
      <c r="C34" s="941" t="s">
        <v>468</v>
      </c>
      <c r="D34" s="944">
        <v>4</v>
      </c>
      <c r="E34" s="367">
        <v>0.7</v>
      </c>
      <c r="F34" s="947" t="s">
        <v>1763</v>
      </c>
      <c r="G34" s="944">
        <v>9.3000000000000007</v>
      </c>
      <c r="H34" s="368">
        <v>0.14000000000000001</v>
      </c>
      <c r="I34" s="950" t="s">
        <v>1911</v>
      </c>
      <c r="J34" s="944" t="s">
        <v>1912</v>
      </c>
      <c r="K34" s="369">
        <v>0.26</v>
      </c>
      <c r="L34" s="370" t="s">
        <v>1913</v>
      </c>
      <c r="M34" s="370" t="s">
        <v>1913</v>
      </c>
      <c r="N34" s="371" t="s">
        <v>1914</v>
      </c>
      <c r="O34" s="371" t="s">
        <v>1915</v>
      </c>
      <c r="P34" s="944" t="s">
        <v>1916</v>
      </c>
      <c r="Q34" s="944"/>
      <c r="R34" s="369">
        <v>0.64</v>
      </c>
      <c r="S34" s="954" t="s">
        <v>1917</v>
      </c>
      <c r="T34" s="962" t="s">
        <v>1918</v>
      </c>
      <c r="U34" s="941" t="s">
        <v>1919</v>
      </c>
      <c r="V34" s="941" t="s">
        <v>1919</v>
      </c>
      <c r="W34" s="951" t="s">
        <v>70</v>
      </c>
      <c r="X34" s="951" t="s">
        <v>972</v>
      </c>
      <c r="Y34" s="947" t="s">
        <v>586</v>
      </c>
      <c r="Z34" s="941" t="s">
        <v>1920</v>
      </c>
      <c r="AA34" s="369">
        <v>0.14000000000000001</v>
      </c>
      <c r="AB34" s="372">
        <f t="shared" si="0"/>
        <v>0.22830080000000005</v>
      </c>
      <c r="AC34" s="941" t="s">
        <v>1921</v>
      </c>
      <c r="AD34" s="941"/>
      <c r="AE34" s="373">
        <v>0.14405999999999999</v>
      </c>
      <c r="AF34" s="374">
        <v>25</v>
      </c>
      <c r="AG34" s="374"/>
      <c r="AH34" s="373">
        <v>0.14405999999999999</v>
      </c>
      <c r="AI34" s="374">
        <v>35</v>
      </c>
      <c r="AJ34" s="374"/>
      <c r="AK34" s="373">
        <v>0.14405999999999999</v>
      </c>
      <c r="AL34" s="374">
        <v>45</v>
      </c>
      <c r="AM34" s="374"/>
      <c r="AN34" s="375">
        <v>7469000</v>
      </c>
      <c r="AO34" s="375">
        <v>1754429</v>
      </c>
      <c r="AP34" s="375"/>
      <c r="AQ34" s="375">
        <v>1824571</v>
      </c>
      <c r="AR34" s="375"/>
      <c r="AS34" s="375">
        <v>1897571</v>
      </c>
      <c r="AT34" s="375"/>
      <c r="AU34" s="375">
        <v>1992429</v>
      </c>
      <c r="AV34" s="375"/>
      <c r="AW34" s="941" t="s">
        <v>1775</v>
      </c>
      <c r="AX34" s="376"/>
      <c r="AY34" s="376"/>
      <c r="AZ34" s="376"/>
      <c r="BA34" s="376"/>
      <c r="BB34" s="376"/>
      <c r="BC34" s="376"/>
      <c r="BD34" s="376"/>
      <c r="BE34" s="376"/>
      <c r="BF34" s="376"/>
      <c r="BG34" s="376"/>
      <c r="BH34" s="376"/>
      <c r="BI34" s="376"/>
      <c r="BJ34" s="376"/>
      <c r="BK34" s="376"/>
      <c r="BL34" s="376"/>
      <c r="BM34" s="376"/>
      <c r="BN34" s="376"/>
      <c r="BO34" s="376"/>
      <c r="BP34" s="376"/>
      <c r="BQ34" s="376"/>
      <c r="BR34" s="376"/>
      <c r="BS34" s="376"/>
      <c r="BT34" s="376"/>
      <c r="BU34" s="376"/>
      <c r="BV34" s="376"/>
      <c r="BW34" s="376"/>
      <c r="BX34" s="376"/>
      <c r="BY34" s="376"/>
      <c r="BZ34" s="376"/>
      <c r="CA34" s="376"/>
      <c r="CB34" s="376"/>
      <c r="CC34" s="376"/>
      <c r="CD34" s="376"/>
      <c r="CE34" s="376"/>
      <c r="CF34" s="376"/>
      <c r="CG34" s="376"/>
      <c r="CH34" s="376"/>
      <c r="CI34" s="376"/>
      <c r="CJ34" s="376"/>
      <c r="CK34" s="376"/>
      <c r="CL34" s="376"/>
      <c r="CM34" s="376"/>
      <c r="CN34" s="376"/>
      <c r="CO34" s="376"/>
      <c r="CP34" s="376"/>
      <c r="CQ34" s="376"/>
      <c r="CR34" s="376"/>
      <c r="CS34" s="376"/>
      <c r="CT34" s="376"/>
      <c r="CU34" s="376"/>
      <c r="CV34" s="376"/>
      <c r="CW34" s="376"/>
      <c r="CX34" s="376"/>
      <c r="CY34" s="376"/>
      <c r="CZ34" s="376"/>
      <c r="DA34" s="376"/>
      <c r="DB34" s="376"/>
      <c r="DC34" s="376"/>
      <c r="DD34" s="376"/>
      <c r="DE34" s="376"/>
      <c r="DF34" s="376"/>
      <c r="DG34" s="377" t="s">
        <v>1922</v>
      </c>
      <c r="DH34" s="378" t="s">
        <v>1923</v>
      </c>
      <c r="DI34" s="379" t="s">
        <v>1924</v>
      </c>
      <c r="DJ34" s="379" t="s">
        <v>1925</v>
      </c>
      <c r="DK34" s="380" t="s">
        <v>1926</v>
      </c>
      <c r="DL34" s="379" t="s">
        <v>1927</v>
      </c>
      <c r="DM34" s="381">
        <v>37366720</v>
      </c>
      <c r="DN34" s="961">
        <v>375538546</v>
      </c>
    </row>
    <row r="35" spans="1:118" s="288" customFormat="1" ht="36">
      <c r="A35" s="276"/>
      <c r="B35" s="276"/>
      <c r="C35" s="942"/>
      <c r="D35" s="945"/>
      <c r="E35" s="367"/>
      <c r="F35" s="948"/>
      <c r="G35" s="945"/>
      <c r="H35" s="368"/>
      <c r="I35" s="950"/>
      <c r="J35" s="945"/>
      <c r="K35" s="369"/>
      <c r="L35" s="370"/>
      <c r="M35" s="370"/>
      <c r="N35" s="371"/>
      <c r="O35" s="371"/>
      <c r="P35" s="945"/>
      <c r="Q35" s="945"/>
      <c r="R35" s="369"/>
      <c r="S35" s="955"/>
      <c r="T35" s="962"/>
      <c r="U35" s="943"/>
      <c r="V35" s="943"/>
      <c r="W35" s="953"/>
      <c r="X35" s="953"/>
      <c r="Y35" s="949"/>
      <c r="Z35" s="943"/>
      <c r="AA35" s="369"/>
      <c r="AB35" s="372"/>
      <c r="AC35" s="943"/>
      <c r="AD35" s="943"/>
      <c r="AE35" s="373"/>
      <c r="AF35" s="374"/>
      <c r="AG35" s="374"/>
      <c r="AH35" s="373"/>
      <c r="AI35" s="374"/>
      <c r="AJ35" s="374"/>
      <c r="AK35" s="373"/>
      <c r="AL35" s="374"/>
      <c r="AM35" s="374"/>
      <c r="AN35" s="375"/>
      <c r="AO35" s="375"/>
      <c r="AP35" s="375"/>
      <c r="AQ35" s="375"/>
      <c r="AR35" s="375"/>
      <c r="AS35" s="375"/>
      <c r="AT35" s="375"/>
      <c r="AU35" s="375"/>
      <c r="AV35" s="375"/>
      <c r="AW35" s="943"/>
      <c r="AX35" s="376"/>
      <c r="AY35" s="376"/>
      <c r="AZ35" s="376"/>
      <c r="BA35" s="376"/>
      <c r="BB35" s="376"/>
      <c r="BC35" s="376"/>
      <c r="BD35" s="376"/>
      <c r="BE35" s="376"/>
      <c r="BF35" s="376"/>
      <c r="BG35" s="376"/>
      <c r="BH35" s="376"/>
      <c r="BI35" s="376"/>
      <c r="BJ35" s="376"/>
      <c r="BK35" s="376"/>
      <c r="BL35" s="376"/>
      <c r="BM35" s="376"/>
      <c r="BN35" s="376"/>
      <c r="BO35" s="376"/>
      <c r="BP35" s="376"/>
      <c r="BQ35" s="376"/>
      <c r="BR35" s="376"/>
      <c r="BS35" s="376"/>
      <c r="BT35" s="376"/>
      <c r="BU35" s="376"/>
      <c r="BV35" s="376"/>
      <c r="BW35" s="376"/>
      <c r="BX35" s="376"/>
      <c r="BY35" s="376"/>
      <c r="BZ35" s="376"/>
      <c r="CA35" s="376"/>
      <c r="CB35" s="376"/>
      <c r="CC35" s="376"/>
      <c r="CD35" s="376"/>
      <c r="CE35" s="376"/>
      <c r="CF35" s="376"/>
      <c r="CG35" s="376"/>
      <c r="CH35" s="376"/>
      <c r="CI35" s="376"/>
      <c r="CJ35" s="376"/>
      <c r="CK35" s="376"/>
      <c r="CL35" s="376"/>
      <c r="CM35" s="376"/>
      <c r="CN35" s="376"/>
      <c r="CO35" s="376"/>
      <c r="CP35" s="376"/>
      <c r="CQ35" s="376"/>
      <c r="CR35" s="376"/>
      <c r="CS35" s="376"/>
      <c r="CT35" s="376"/>
      <c r="CU35" s="376"/>
      <c r="CV35" s="376"/>
      <c r="CW35" s="376"/>
      <c r="CX35" s="376"/>
      <c r="CY35" s="376"/>
      <c r="CZ35" s="376"/>
      <c r="DA35" s="376"/>
      <c r="DB35" s="376"/>
      <c r="DC35" s="376"/>
      <c r="DD35" s="376"/>
      <c r="DE35" s="376"/>
      <c r="DF35" s="376"/>
      <c r="DG35" s="377" t="s">
        <v>1928</v>
      </c>
      <c r="DH35" s="378" t="s">
        <v>1929</v>
      </c>
      <c r="DI35" s="379" t="s">
        <v>1924</v>
      </c>
      <c r="DJ35" s="379" t="s">
        <v>1925</v>
      </c>
      <c r="DK35" s="380" t="s">
        <v>1926</v>
      </c>
      <c r="DL35" s="379" t="s">
        <v>1927</v>
      </c>
      <c r="DM35" s="381">
        <v>241014546</v>
      </c>
      <c r="DN35" s="952"/>
    </row>
    <row r="36" spans="1:118" s="288" customFormat="1" ht="108">
      <c r="A36" s="276">
        <v>399</v>
      </c>
      <c r="B36" s="276" t="s">
        <v>1762</v>
      </c>
      <c r="C36" s="942"/>
      <c r="D36" s="945"/>
      <c r="E36" s="367">
        <v>0.7</v>
      </c>
      <c r="F36" s="948"/>
      <c r="G36" s="945"/>
      <c r="H36" s="368">
        <v>0.14000000000000001</v>
      </c>
      <c r="I36" s="950"/>
      <c r="J36" s="945"/>
      <c r="K36" s="369">
        <v>0.26</v>
      </c>
      <c r="L36" s="370" t="s">
        <v>1913</v>
      </c>
      <c r="M36" s="370" t="s">
        <v>1913</v>
      </c>
      <c r="N36" s="371" t="s">
        <v>1914</v>
      </c>
      <c r="O36" s="371" t="s">
        <v>1915</v>
      </c>
      <c r="P36" s="945"/>
      <c r="Q36" s="945"/>
      <c r="R36" s="369">
        <v>0.64</v>
      </c>
      <c r="S36" s="955"/>
      <c r="T36" s="962"/>
      <c r="U36" s="382" t="s">
        <v>1930</v>
      </c>
      <c r="V36" s="382" t="s">
        <v>1930</v>
      </c>
      <c r="W36" s="383" t="s">
        <v>70</v>
      </c>
      <c r="X36" s="383" t="s">
        <v>972</v>
      </c>
      <c r="Y36" s="370" t="s">
        <v>586</v>
      </c>
      <c r="Z36" s="382" t="s">
        <v>1931</v>
      </c>
      <c r="AA36" s="369">
        <v>0.14000000000000001</v>
      </c>
      <c r="AB36" s="372">
        <f>+((((E36*H36)*K36)*R36)*AA36)*100</f>
        <v>0.22830080000000005</v>
      </c>
      <c r="AC36" s="382" t="s">
        <v>1932</v>
      </c>
      <c r="AD36" s="382"/>
      <c r="AE36" s="373">
        <v>0.14405999999999999</v>
      </c>
      <c r="AF36" s="374">
        <v>25</v>
      </c>
      <c r="AG36" s="374"/>
      <c r="AH36" s="373">
        <v>0.14405999999999999</v>
      </c>
      <c r="AI36" s="374">
        <v>35</v>
      </c>
      <c r="AJ36" s="374"/>
      <c r="AK36" s="373">
        <v>0.14405999999999999</v>
      </c>
      <c r="AL36" s="374">
        <v>45</v>
      </c>
      <c r="AM36" s="374"/>
      <c r="AN36" s="375">
        <v>7469000</v>
      </c>
      <c r="AO36" s="375">
        <v>1754429</v>
      </c>
      <c r="AP36" s="375"/>
      <c r="AQ36" s="375">
        <v>1824571</v>
      </c>
      <c r="AR36" s="375"/>
      <c r="AS36" s="375">
        <v>1897571</v>
      </c>
      <c r="AT36" s="375"/>
      <c r="AU36" s="375">
        <v>1992429</v>
      </c>
      <c r="AV36" s="375"/>
      <c r="AW36" s="382" t="s">
        <v>1775</v>
      </c>
      <c r="AX36" s="376"/>
      <c r="AY36" s="376"/>
      <c r="AZ36" s="376"/>
      <c r="BA36" s="376"/>
      <c r="BB36" s="376"/>
      <c r="BC36" s="376"/>
      <c r="BD36" s="376"/>
      <c r="BE36" s="376"/>
      <c r="BF36" s="376"/>
      <c r="BG36" s="376"/>
      <c r="BH36" s="376"/>
      <c r="BI36" s="376"/>
      <c r="BJ36" s="376"/>
      <c r="BK36" s="376"/>
      <c r="BL36" s="376"/>
      <c r="BM36" s="376"/>
      <c r="BN36" s="376"/>
      <c r="BO36" s="376"/>
      <c r="BP36" s="376"/>
      <c r="BQ36" s="376"/>
      <c r="BR36" s="376"/>
      <c r="BS36" s="376"/>
      <c r="BT36" s="376"/>
      <c r="BU36" s="376"/>
      <c r="BV36" s="376"/>
      <c r="BW36" s="376"/>
      <c r="BX36" s="376"/>
      <c r="BY36" s="376"/>
      <c r="BZ36" s="376"/>
      <c r="CA36" s="376"/>
      <c r="CB36" s="376"/>
      <c r="CC36" s="376"/>
      <c r="CD36" s="376"/>
      <c r="CE36" s="376"/>
      <c r="CF36" s="376"/>
      <c r="CG36" s="376"/>
      <c r="CH36" s="376"/>
      <c r="CI36" s="376"/>
      <c r="CJ36" s="376"/>
      <c r="CK36" s="376"/>
      <c r="CL36" s="376"/>
      <c r="CM36" s="376"/>
      <c r="CN36" s="376"/>
      <c r="CO36" s="376"/>
      <c r="CP36" s="376"/>
      <c r="CQ36" s="376"/>
      <c r="CR36" s="376"/>
      <c r="CS36" s="376"/>
      <c r="CT36" s="376"/>
      <c r="CU36" s="376"/>
      <c r="CV36" s="376"/>
      <c r="CW36" s="376"/>
      <c r="CX36" s="376"/>
      <c r="CY36" s="376"/>
      <c r="CZ36" s="376"/>
      <c r="DA36" s="376"/>
      <c r="DB36" s="376"/>
      <c r="DC36" s="376"/>
      <c r="DD36" s="376"/>
      <c r="DE36" s="376"/>
      <c r="DF36" s="376"/>
      <c r="DG36" s="377" t="s">
        <v>1933</v>
      </c>
      <c r="DH36" s="380" t="s">
        <v>1777</v>
      </c>
      <c r="DI36" s="379" t="s">
        <v>1924</v>
      </c>
      <c r="DJ36" s="379" t="s">
        <v>1925</v>
      </c>
      <c r="DK36" s="380" t="s">
        <v>1926</v>
      </c>
      <c r="DL36" s="379" t="s">
        <v>1927</v>
      </c>
      <c r="DM36" s="381">
        <v>32285760</v>
      </c>
      <c r="DN36" s="952"/>
    </row>
    <row r="37" spans="1:118" s="288" customFormat="1" ht="108">
      <c r="A37" s="276">
        <v>400</v>
      </c>
      <c r="B37" s="276" t="s">
        <v>1762</v>
      </c>
      <c r="C37" s="942"/>
      <c r="D37" s="945"/>
      <c r="E37" s="367">
        <v>0.7</v>
      </c>
      <c r="F37" s="948"/>
      <c r="G37" s="945"/>
      <c r="H37" s="368">
        <v>0.14000000000000001</v>
      </c>
      <c r="I37" s="950"/>
      <c r="J37" s="945"/>
      <c r="K37" s="369">
        <v>0.26</v>
      </c>
      <c r="L37" s="370" t="s">
        <v>1913</v>
      </c>
      <c r="M37" s="370" t="s">
        <v>1913</v>
      </c>
      <c r="N37" s="371" t="s">
        <v>1914</v>
      </c>
      <c r="O37" s="371" t="s">
        <v>1915</v>
      </c>
      <c r="P37" s="945"/>
      <c r="Q37" s="945"/>
      <c r="R37" s="369">
        <v>0.64</v>
      </c>
      <c r="S37" s="955"/>
      <c r="T37" s="962"/>
      <c r="U37" s="382" t="s">
        <v>1934</v>
      </c>
      <c r="V37" s="382" t="s">
        <v>1934</v>
      </c>
      <c r="W37" s="383" t="s">
        <v>70</v>
      </c>
      <c r="X37" s="383" t="s">
        <v>71</v>
      </c>
      <c r="Y37" s="370" t="s">
        <v>586</v>
      </c>
      <c r="Z37" s="382" t="s">
        <v>1935</v>
      </c>
      <c r="AA37" s="369">
        <v>0.14000000000000001</v>
      </c>
      <c r="AB37" s="372">
        <f>+((((E37*H37)*K37)*R37)*AA37)*100</f>
        <v>0.22830080000000005</v>
      </c>
      <c r="AC37" s="368">
        <v>0.5</v>
      </c>
      <c r="AD37" s="382"/>
      <c r="AE37" s="373">
        <v>0.14405999999999999</v>
      </c>
      <c r="AF37" s="374">
        <v>50</v>
      </c>
      <c r="AG37" s="374"/>
      <c r="AH37" s="373">
        <v>0.14405999999999999</v>
      </c>
      <c r="AI37" s="374">
        <v>75</v>
      </c>
      <c r="AJ37" s="374"/>
      <c r="AK37" s="373">
        <v>0.14405999999999999</v>
      </c>
      <c r="AL37" s="374">
        <v>100</v>
      </c>
      <c r="AM37" s="374"/>
      <c r="AN37" s="375">
        <v>7469000</v>
      </c>
      <c r="AO37" s="375">
        <v>1754429</v>
      </c>
      <c r="AP37" s="375"/>
      <c r="AQ37" s="375">
        <v>1824571</v>
      </c>
      <c r="AR37" s="375"/>
      <c r="AS37" s="375">
        <v>1897571</v>
      </c>
      <c r="AT37" s="375"/>
      <c r="AU37" s="375">
        <v>1992429</v>
      </c>
      <c r="AV37" s="375"/>
      <c r="AW37" s="382" t="s">
        <v>1775</v>
      </c>
      <c r="AX37" s="376"/>
      <c r="AY37" s="376"/>
      <c r="AZ37" s="376"/>
      <c r="BA37" s="376"/>
      <c r="BB37" s="376"/>
      <c r="BC37" s="376"/>
      <c r="BD37" s="376"/>
      <c r="BE37" s="376"/>
      <c r="BF37" s="376"/>
      <c r="BG37" s="376"/>
      <c r="BH37" s="376"/>
      <c r="BI37" s="376"/>
      <c r="BJ37" s="376"/>
      <c r="BK37" s="376"/>
      <c r="BL37" s="376"/>
      <c r="BM37" s="376"/>
      <c r="BN37" s="376"/>
      <c r="BO37" s="376"/>
      <c r="BP37" s="376"/>
      <c r="BQ37" s="376"/>
      <c r="BR37" s="376"/>
      <c r="BS37" s="376"/>
      <c r="BT37" s="376"/>
      <c r="BU37" s="376"/>
      <c r="BV37" s="376"/>
      <c r="BW37" s="376"/>
      <c r="BX37" s="376"/>
      <c r="BY37" s="376"/>
      <c r="BZ37" s="376"/>
      <c r="CA37" s="376"/>
      <c r="CB37" s="376"/>
      <c r="CC37" s="376"/>
      <c r="CD37" s="376"/>
      <c r="CE37" s="376"/>
      <c r="CF37" s="376"/>
      <c r="CG37" s="376"/>
      <c r="CH37" s="376"/>
      <c r="CI37" s="376"/>
      <c r="CJ37" s="376"/>
      <c r="CK37" s="376"/>
      <c r="CL37" s="376"/>
      <c r="CM37" s="376"/>
      <c r="CN37" s="376"/>
      <c r="CO37" s="376"/>
      <c r="CP37" s="376"/>
      <c r="CQ37" s="376"/>
      <c r="CR37" s="376"/>
      <c r="CS37" s="376"/>
      <c r="CT37" s="376"/>
      <c r="CU37" s="376"/>
      <c r="CV37" s="376"/>
      <c r="CW37" s="376"/>
      <c r="CX37" s="376"/>
      <c r="CY37" s="376"/>
      <c r="CZ37" s="376"/>
      <c r="DA37" s="376"/>
      <c r="DB37" s="376"/>
      <c r="DC37" s="376"/>
      <c r="DD37" s="376"/>
      <c r="DE37" s="376"/>
      <c r="DF37" s="376"/>
      <c r="DG37" s="377" t="s">
        <v>1936</v>
      </c>
      <c r="DH37" s="380" t="s">
        <v>1937</v>
      </c>
      <c r="DI37" s="379" t="s">
        <v>1924</v>
      </c>
      <c r="DJ37" s="379" t="s">
        <v>1925</v>
      </c>
      <c r="DK37" s="380" t="s">
        <v>1926</v>
      </c>
      <c r="DL37" s="379" t="s">
        <v>1927</v>
      </c>
      <c r="DM37" s="381">
        <v>32285760</v>
      </c>
      <c r="DN37" s="952"/>
    </row>
    <row r="38" spans="1:118" s="288" customFormat="1" ht="108">
      <c r="A38" s="276">
        <v>401</v>
      </c>
      <c r="B38" s="276" t="s">
        <v>1762</v>
      </c>
      <c r="C38" s="942"/>
      <c r="D38" s="945"/>
      <c r="E38" s="367">
        <v>0.7</v>
      </c>
      <c r="F38" s="948"/>
      <c r="G38" s="945"/>
      <c r="H38" s="368">
        <v>0.14000000000000001</v>
      </c>
      <c r="I38" s="950"/>
      <c r="J38" s="945"/>
      <c r="K38" s="369">
        <v>0.26</v>
      </c>
      <c r="L38" s="370" t="s">
        <v>1913</v>
      </c>
      <c r="M38" s="370" t="s">
        <v>1913</v>
      </c>
      <c r="N38" s="371" t="s">
        <v>1914</v>
      </c>
      <c r="O38" s="371" t="s">
        <v>1915</v>
      </c>
      <c r="P38" s="945"/>
      <c r="Q38" s="946"/>
      <c r="R38" s="369">
        <v>0.64</v>
      </c>
      <c r="S38" s="956"/>
      <c r="T38" s="962"/>
      <c r="U38" s="382" t="s">
        <v>1938</v>
      </c>
      <c r="V38" s="382" t="s">
        <v>1938</v>
      </c>
      <c r="W38" s="383" t="s">
        <v>70</v>
      </c>
      <c r="X38" s="383" t="s">
        <v>71</v>
      </c>
      <c r="Y38" s="370" t="s">
        <v>586</v>
      </c>
      <c r="Z38" s="382" t="s">
        <v>1939</v>
      </c>
      <c r="AA38" s="369">
        <v>0.14000000000000001</v>
      </c>
      <c r="AB38" s="372">
        <f>+((((E38*H38)*K38)*R38)*AA38)*100</f>
        <v>0.22830080000000005</v>
      </c>
      <c r="AC38" s="382" t="s">
        <v>1940</v>
      </c>
      <c r="AD38" s="382"/>
      <c r="AE38" s="373">
        <v>0.14405999999999999</v>
      </c>
      <c r="AF38" s="374">
        <v>24</v>
      </c>
      <c r="AG38" s="374"/>
      <c r="AH38" s="373">
        <v>0.14405999999999999</v>
      </c>
      <c r="AI38" s="374">
        <v>36</v>
      </c>
      <c r="AJ38" s="374"/>
      <c r="AK38" s="373">
        <v>0.14405999999999999</v>
      </c>
      <c r="AL38" s="374">
        <v>45</v>
      </c>
      <c r="AM38" s="374"/>
      <c r="AN38" s="375">
        <v>7469000</v>
      </c>
      <c r="AO38" s="375">
        <v>1754429</v>
      </c>
      <c r="AP38" s="375"/>
      <c r="AQ38" s="375">
        <v>1824571</v>
      </c>
      <c r="AR38" s="375"/>
      <c r="AS38" s="375">
        <v>1897571</v>
      </c>
      <c r="AT38" s="375"/>
      <c r="AU38" s="375">
        <v>1992429</v>
      </c>
      <c r="AV38" s="375"/>
      <c r="AW38" s="382" t="s">
        <v>1775</v>
      </c>
      <c r="AX38" s="376"/>
      <c r="AY38" s="376"/>
      <c r="AZ38" s="376"/>
      <c r="BA38" s="376"/>
      <c r="BB38" s="376"/>
      <c r="BC38" s="376"/>
      <c r="BD38" s="376"/>
      <c r="BE38" s="376"/>
      <c r="BF38" s="376"/>
      <c r="BG38" s="376"/>
      <c r="BH38" s="376"/>
      <c r="BI38" s="376"/>
      <c r="BJ38" s="376"/>
      <c r="BK38" s="376"/>
      <c r="BL38" s="376"/>
      <c r="BM38" s="376"/>
      <c r="BN38" s="376"/>
      <c r="BO38" s="376"/>
      <c r="BP38" s="376"/>
      <c r="BQ38" s="376"/>
      <c r="BR38" s="376"/>
      <c r="BS38" s="376"/>
      <c r="BT38" s="376"/>
      <c r="BU38" s="376"/>
      <c r="BV38" s="376"/>
      <c r="BW38" s="376"/>
      <c r="BX38" s="376"/>
      <c r="BY38" s="376"/>
      <c r="BZ38" s="376"/>
      <c r="CA38" s="376"/>
      <c r="CB38" s="376"/>
      <c r="CC38" s="376"/>
      <c r="CD38" s="376"/>
      <c r="CE38" s="376"/>
      <c r="CF38" s="376"/>
      <c r="CG38" s="376"/>
      <c r="CH38" s="376"/>
      <c r="CI38" s="376"/>
      <c r="CJ38" s="376"/>
      <c r="CK38" s="376"/>
      <c r="CL38" s="376"/>
      <c r="CM38" s="376"/>
      <c r="CN38" s="376"/>
      <c r="CO38" s="376"/>
      <c r="CP38" s="376"/>
      <c r="CQ38" s="376"/>
      <c r="CR38" s="376"/>
      <c r="CS38" s="376"/>
      <c r="CT38" s="376"/>
      <c r="CU38" s="376"/>
      <c r="CV38" s="376"/>
      <c r="CW38" s="376"/>
      <c r="CX38" s="376"/>
      <c r="CY38" s="376"/>
      <c r="CZ38" s="376"/>
      <c r="DA38" s="376"/>
      <c r="DB38" s="376"/>
      <c r="DC38" s="376"/>
      <c r="DD38" s="376"/>
      <c r="DE38" s="376"/>
      <c r="DF38" s="376"/>
      <c r="DG38" s="377" t="s">
        <v>1941</v>
      </c>
      <c r="DH38" s="384" t="s">
        <v>1777</v>
      </c>
      <c r="DI38" s="379" t="s">
        <v>1924</v>
      </c>
      <c r="DJ38" s="379" t="s">
        <v>1925</v>
      </c>
      <c r="DK38" s="380" t="s">
        <v>1926</v>
      </c>
      <c r="DL38" s="379" t="s">
        <v>1927</v>
      </c>
      <c r="DM38" s="381">
        <v>32285760</v>
      </c>
      <c r="DN38" s="953"/>
    </row>
    <row r="39" spans="1:118" s="288" customFormat="1" ht="168">
      <c r="A39" s="276">
        <v>402</v>
      </c>
      <c r="B39" s="276" t="s">
        <v>1762</v>
      </c>
      <c r="C39" s="942"/>
      <c r="D39" s="945"/>
      <c r="E39" s="367">
        <v>0.7</v>
      </c>
      <c r="F39" s="948"/>
      <c r="G39" s="945"/>
      <c r="H39" s="368">
        <v>0.14000000000000001</v>
      </c>
      <c r="I39" s="950"/>
      <c r="J39" s="945"/>
      <c r="K39" s="369">
        <v>0.26</v>
      </c>
      <c r="L39" s="370" t="s">
        <v>1942</v>
      </c>
      <c r="M39" s="370" t="s">
        <v>1942</v>
      </c>
      <c r="N39" s="371" t="s">
        <v>1943</v>
      </c>
      <c r="O39" s="370" t="s">
        <v>1944</v>
      </c>
      <c r="P39" s="945"/>
      <c r="Q39" s="944"/>
      <c r="R39" s="369">
        <v>0.64</v>
      </c>
      <c r="S39" s="954" t="s">
        <v>1945</v>
      </c>
      <c r="T39" s="957" t="s">
        <v>1946</v>
      </c>
      <c r="U39" s="941" t="s">
        <v>1947</v>
      </c>
      <c r="V39" s="941" t="s">
        <v>1948</v>
      </c>
      <c r="W39" s="951" t="s">
        <v>70</v>
      </c>
      <c r="X39" s="951" t="s">
        <v>71</v>
      </c>
      <c r="Y39" s="947" t="s">
        <v>586</v>
      </c>
      <c r="Z39" s="941" t="s">
        <v>1949</v>
      </c>
      <c r="AA39" s="369">
        <v>0.14000000000000001</v>
      </c>
      <c r="AB39" s="372">
        <f>+((((E39*H39)*K39)*R39)*AA39)*100</f>
        <v>0.22830080000000005</v>
      </c>
      <c r="AC39" s="968" t="s">
        <v>1950</v>
      </c>
      <c r="AD39" s="941"/>
      <c r="AE39" s="373">
        <v>0.14405999999999999</v>
      </c>
      <c r="AF39" s="374">
        <v>11</v>
      </c>
      <c r="AG39" s="374"/>
      <c r="AH39" s="373">
        <v>0.14405999999999999</v>
      </c>
      <c r="AI39" s="374">
        <v>19</v>
      </c>
      <c r="AJ39" s="374"/>
      <c r="AK39" s="373">
        <v>0.14405999999999999</v>
      </c>
      <c r="AL39" s="374">
        <v>27</v>
      </c>
      <c r="AM39" s="374"/>
      <c r="AN39" s="375">
        <v>7469000</v>
      </c>
      <c r="AO39" s="375">
        <v>1754429</v>
      </c>
      <c r="AP39" s="375"/>
      <c r="AQ39" s="375">
        <v>1824571</v>
      </c>
      <c r="AR39" s="375"/>
      <c r="AS39" s="375">
        <v>1897571</v>
      </c>
      <c r="AT39" s="375"/>
      <c r="AU39" s="375">
        <v>1992429</v>
      </c>
      <c r="AV39" s="375"/>
      <c r="AW39" s="941" t="s">
        <v>1775</v>
      </c>
      <c r="AX39" s="376"/>
      <c r="AY39" s="376"/>
      <c r="AZ39" s="376"/>
      <c r="BA39" s="376"/>
      <c r="BB39" s="376"/>
      <c r="BC39" s="376"/>
      <c r="BD39" s="376"/>
      <c r="BE39" s="376"/>
      <c r="BF39" s="376"/>
      <c r="BG39" s="376"/>
      <c r="BH39" s="376"/>
      <c r="BI39" s="376"/>
      <c r="BJ39" s="376"/>
      <c r="BK39" s="376"/>
      <c r="BL39" s="376"/>
      <c r="BM39" s="376"/>
      <c r="BN39" s="376"/>
      <c r="BO39" s="376"/>
      <c r="BP39" s="376"/>
      <c r="BQ39" s="376"/>
      <c r="BR39" s="376"/>
      <c r="BS39" s="376"/>
      <c r="BT39" s="376"/>
      <c r="BU39" s="376"/>
      <c r="BV39" s="376"/>
      <c r="BW39" s="376"/>
      <c r="BX39" s="376"/>
      <c r="BY39" s="376"/>
      <c r="BZ39" s="376"/>
      <c r="CA39" s="376"/>
      <c r="CB39" s="376"/>
      <c r="CC39" s="376"/>
      <c r="CD39" s="376"/>
      <c r="CE39" s="376"/>
      <c r="CF39" s="376"/>
      <c r="CG39" s="376"/>
      <c r="CH39" s="376"/>
      <c r="CI39" s="376"/>
      <c r="CJ39" s="376"/>
      <c r="CK39" s="376"/>
      <c r="CL39" s="376"/>
      <c r="CM39" s="376"/>
      <c r="CN39" s="376"/>
      <c r="CO39" s="376"/>
      <c r="CP39" s="376"/>
      <c r="CQ39" s="376"/>
      <c r="CR39" s="376"/>
      <c r="CS39" s="376"/>
      <c r="CT39" s="376"/>
      <c r="CU39" s="376"/>
      <c r="CV39" s="376"/>
      <c r="CW39" s="376"/>
      <c r="CX39" s="376"/>
      <c r="CY39" s="376"/>
      <c r="CZ39" s="376"/>
      <c r="DA39" s="376"/>
      <c r="DB39" s="376"/>
      <c r="DC39" s="376"/>
      <c r="DD39" s="376"/>
      <c r="DE39" s="376"/>
      <c r="DF39" s="376"/>
      <c r="DG39" s="385" t="s">
        <v>1951</v>
      </c>
      <c r="DH39" s="385" t="s">
        <v>1952</v>
      </c>
      <c r="DI39" s="379" t="s">
        <v>1953</v>
      </c>
      <c r="DJ39" s="379" t="s">
        <v>1925</v>
      </c>
      <c r="DK39" s="370" t="s">
        <v>1954</v>
      </c>
      <c r="DL39" s="379" t="s">
        <v>1927</v>
      </c>
      <c r="DM39" s="381">
        <v>25111146</v>
      </c>
      <c r="DN39" s="961">
        <v>466914595</v>
      </c>
    </row>
    <row r="40" spans="1:118" s="288" customFormat="1" ht="72">
      <c r="A40" s="276"/>
      <c r="B40" s="276"/>
      <c r="C40" s="942"/>
      <c r="D40" s="945"/>
      <c r="E40" s="367"/>
      <c r="F40" s="948"/>
      <c r="G40" s="945"/>
      <c r="H40" s="368"/>
      <c r="I40" s="950"/>
      <c r="J40" s="945"/>
      <c r="K40" s="369"/>
      <c r="L40" s="370"/>
      <c r="M40" s="370"/>
      <c r="N40" s="371"/>
      <c r="O40" s="370"/>
      <c r="P40" s="945"/>
      <c r="Q40" s="945"/>
      <c r="R40" s="369"/>
      <c r="S40" s="955"/>
      <c r="T40" s="958"/>
      <c r="U40" s="942"/>
      <c r="V40" s="942"/>
      <c r="W40" s="952"/>
      <c r="X40" s="952"/>
      <c r="Y40" s="948"/>
      <c r="Z40" s="942"/>
      <c r="AA40" s="369"/>
      <c r="AB40" s="372"/>
      <c r="AC40" s="969"/>
      <c r="AD40" s="942"/>
      <c r="AE40" s="373"/>
      <c r="AF40" s="374"/>
      <c r="AG40" s="374"/>
      <c r="AH40" s="373"/>
      <c r="AI40" s="374"/>
      <c r="AJ40" s="374"/>
      <c r="AK40" s="373"/>
      <c r="AL40" s="374"/>
      <c r="AM40" s="374"/>
      <c r="AN40" s="375"/>
      <c r="AO40" s="375"/>
      <c r="AP40" s="375"/>
      <c r="AQ40" s="375"/>
      <c r="AR40" s="375"/>
      <c r="AS40" s="375"/>
      <c r="AT40" s="375"/>
      <c r="AU40" s="375"/>
      <c r="AV40" s="375"/>
      <c r="AW40" s="942"/>
      <c r="AX40" s="376"/>
      <c r="AY40" s="376"/>
      <c r="AZ40" s="376"/>
      <c r="BA40" s="376"/>
      <c r="BB40" s="376"/>
      <c r="BC40" s="376"/>
      <c r="BD40" s="376"/>
      <c r="BE40" s="376"/>
      <c r="BF40" s="376"/>
      <c r="BG40" s="376"/>
      <c r="BH40" s="376"/>
      <c r="BI40" s="376"/>
      <c r="BJ40" s="376"/>
      <c r="BK40" s="376"/>
      <c r="BL40" s="376"/>
      <c r="BM40" s="376"/>
      <c r="BN40" s="376"/>
      <c r="BO40" s="376"/>
      <c r="BP40" s="376"/>
      <c r="BQ40" s="376"/>
      <c r="BR40" s="376"/>
      <c r="BS40" s="376"/>
      <c r="BT40" s="376"/>
      <c r="BU40" s="376"/>
      <c r="BV40" s="376"/>
      <c r="BW40" s="376"/>
      <c r="BX40" s="376"/>
      <c r="BY40" s="376"/>
      <c r="BZ40" s="376"/>
      <c r="CA40" s="376"/>
      <c r="CB40" s="376"/>
      <c r="CC40" s="376"/>
      <c r="CD40" s="376"/>
      <c r="CE40" s="376"/>
      <c r="CF40" s="376"/>
      <c r="CG40" s="376"/>
      <c r="CH40" s="376"/>
      <c r="CI40" s="376"/>
      <c r="CJ40" s="376"/>
      <c r="CK40" s="376"/>
      <c r="CL40" s="376"/>
      <c r="CM40" s="376"/>
      <c r="CN40" s="376"/>
      <c r="CO40" s="376"/>
      <c r="CP40" s="376"/>
      <c r="CQ40" s="376"/>
      <c r="CR40" s="376"/>
      <c r="CS40" s="376"/>
      <c r="CT40" s="376"/>
      <c r="CU40" s="376"/>
      <c r="CV40" s="376"/>
      <c r="CW40" s="376"/>
      <c r="CX40" s="376"/>
      <c r="CY40" s="376"/>
      <c r="CZ40" s="376"/>
      <c r="DA40" s="376"/>
      <c r="DB40" s="376"/>
      <c r="DC40" s="376"/>
      <c r="DD40" s="376"/>
      <c r="DE40" s="376"/>
      <c r="DF40" s="376"/>
      <c r="DG40" s="386" t="s">
        <v>1955</v>
      </c>
      <c r="DH40" s="384" t="s">
        <v>1777</v>
      </c>
      <c r="DI40" s="379" t="s">
        <v>1953</v>
      </c>
      <c r="DJ40" s="379" t="s">
        <v>1925</v>
      </c>
      <c r="DK40" s="370" t="s">
        <v>1954</v>
      </c>
      <c r="DL40" s="379" t="s">
        <v>1927</v>
      </c>
      <c r="DM40" s="381">
        <v>28699986</v>
      </c>
      <c r="DN40" s="963"/>
    </row>
    <row r="41" spans="1:118" s="288" customFormat="1" ht="84">
      <c r="A41" s="276"/>
      <c r="B41" s="276"/>
      <c r="C41" s="942"/>
      <c r="D41" s="945"/>
      <c r="E41" s="367"/>
      <c r="F41" s="948"/>
      <c r="G41" s="945"/>
      <c r="H41" s="368"/>
      <c r="I41" s="950"/>
      <c r="J41" s="945"/>
      <c r="K41" s="369"/>
      <c r="L41" s="370"/>
      <c r="M41" s="370"/>
      <c r="N41" s="371"/>
      <c r="O41" s="370"/>
      <c r="P41" s="945"/>
      <c r="Q41" s="945"/>
      <c r="R41" s="369"/>
      <c r="S41" s="955"/>
      <c r="T41" s="958"/>
      <c r="U41" s="942"/>
      <c r="V41" s="942"/>
      <c r="W41" s="952"/>
      <c r="X41" s="952"/>
      <c r="Y41" s="948"/>
      <c r="Z41" s="942"/>
      <c r="AA41" s="369"/>
      <c r="AB41" s="372"/>
      <c r="AC41" s="969"/>
      <c r="AD41" s="942"/>
      <c r="AE41" s="373"/>
      <c r="AF41" s="374"/>
      <c r="AG41" s="374"/>
      <c r="AH41" s="373"/>
      <c r="AI41" s="374"/>
      <c r="AJ41" s="374"/>
      <c r="AK41" s="373"/>
      <c r="AL41" s="374"/>
      <c r="AM41" s="374"/>
      <c r="AN41" s="375"/>
      <c r="AO41" s="375"/>
      <c r="AP41" s="375"/>
      <c r="AQ41" s="375"/>
      <c r="AR41" s="375"/>
      <c r="AS41" s="375"/>
      <c r="AT41" s="375"/>
      <c r="AU41" s="375"/>
      <c r="AV41" s="375"/>
      <c r="AW41" s="942"/>
      <c r="AX41" s="376"/>
      <c r="AY41" s="376"/>
      <c r="AZ41" s="376"/>
      <c r="BA41" s="376"/>
      <c r="BB41" s="376"/>
      <c r="BC41" s="376"/>
      <c r="BD41" s="376"/>
      <c r="BE41" s="376"/>
      <c r="BF41" s="376"/>
      <c r="BG41" s="376"/>
      <c r="BH41" s="376"/>
      <c r="BI41" s="376"/>
      <c r="BJ41" s="376"/>
      <c r="BK41" s="376"/>
      <c r="BL41" s="376"/>
      <c r="BM41" s="376"/>
      <c r="BN41" s="376"/>
      <c r="BO41" s="376"/>
      <c r="BP41" s="376"/>
      <c r="BQ41" s="376"/>
      <c r="BR41" s="376"/>
      <c r="BS41" s="376"/>
      <c r="BT41" s="376"/>
      <c r="BU41" s="376"/>
      <c r="BV41" s="376"/>
      <c r="BW41" s="376"/>
      <c r="BX41" s="376"/>
      <c r="BY41" s="376"/>
      <c r="BZ41" s="376"/>
      <c r="CA41" s="376"/>
      <c r="CB41" s="376"/>
      <c r="CC41" s="376"/>
      <c r="CD41" s="376"/>
      <c r="CE41" s="376"/>
      <c r="CF41" s="376"/>
      <c r="CG41" s="376"/>
      <c r="CH41" s="376"/>
      <c r="CI41" s="376"/>
      <c r="CJ41" s="376"/>
      <c r="CK41" s="376"/>
      <c r="CL41" s="376"/>
      <c r="CM41" s="376"/>
      <c r="CN41" s="376"/>
      <c r="CO41" s="376"/>
      <c r="CP41" s="376"/>
      <c r="CQ41" s="376"/>
      <c r="CR41" s="376"/>
      <c r="CS41" s="376"/>
      <c r="CT41" s="376"/>
      <c r="CU41" s="376"/>
      <c r="CV41" s="376"/>
      <c r="CW41" s="376"/>
      <c r="CX41" s="376"/>
      <c r="CY41" s="376"/>
      <c r="CZ41" s="376"/>
      <c r="DA41" s="376"/>
      <c r="DB41" s="376"/>
      <c r="DC41" s="376"/>
      <c r="DD41" s="376"/>
      <c r="DE41" s="376"/>
      <c r="DF41" s="387"/>
      <c r="DG41" s="388" t="s">
        <v>1956</v>
      </c>
      <c r="DH41" s="389" t="s">
        <v>1957</v>
      </c>
      <c r="DI41" s="379" t="s">
        <v>1953</v>
      </c>
      <c r="DJ41" s="379" t="s">
        <v>1925</v>
      </c>
      <c r="DK41" s="370" t="s">
        <v>1954</v>
      </c>
      <c r="DL41" s="379" t="s">
        <v>1927</v>
      </c>
      <c r="DM41" s="381">
        <v>37666720</v>
      </c>
      <c r="DN41" s="963"/>
    </row>
    <row r="42" spans="1:118" s="288" customFormat="1" ht="84.75" thickBot="1">
      <c r="A42" s="276"/>
      <c r="B42" s="276"/>
      <c r="C42" s="942"/>
      <c r="D42" s="945"/>
      <c r="E42" s="367"/>
      <c r="F42" s="948"/>
      <c r="G42" s="945"/>
      <c r="H42" s="368"/>
      <c r="I42" s="950"/>
      <c r="J42" s="945"/>
      <c r="K42" s="369"/>
      <c r="L42" s="370"/>
      <c r="M42" s="370"/>
      <c r="N42" s="371"/>
      <c r="O42" s="370"/>
      <c r="P42" s="945"/>
      <c r="Q42" s="945"/>
      <c r="R42" s="369"/>
      <c r="S42" s="955"/>
      <c r="T42" s="958"/>
      <c r="U42" s="943"/>
      <c r="V42" s="943"/>
      <c r="W42" s="953"/>
      <c r="X42" s="953"/>
      <c r="Y42" s="949"/>
      <c r="Z42" s="943"/>
      <c r="AA42" s="369"/>
      <c r="AB42" s="372"/>
      <c r="AC42" s="970"/>
      <c r="AD42" s="943"/>
      <c r="AE42" s="373"/>
      <c r="AF42" s="374"/>
      <c r="AG42" s="374"/>
      <c r="AH42" s="373"/>
      <c r="AI42" s="374"/>
      <c r="AJ42" s="374"/>
      <c r="AK42" s="373"/>
      <c r="AL42" s="374"/>
      <c r="AM42" s="374"/>
      <c r="AN42" s="375"/>
      <c r="AO42" s="375"/>
      <c r="AP42" s="375"/>
      <c r="AQ42" s="375"/>
      <c r="AR42" s="375"/>
      <c r="AS42" s="375"/>
      <c r="AT42" s="375"/>
      <c r="AU42" s="375"/>
      <c r="AV42" s="375"/>
      <c r="AW42" s="943"/>
      <c r="AX42" s="376"/>
      <c r="AY42" s="376"/>
      <c r="AZ42" s="376"/>
      <c r="BA42" s="376"/>
      <c r="BB42" s="376"/>
      <c r="BC42" s="376"/>
      <c r="BD42" s="376"/>
      <c r="BE42" s="376"/>
      <c r="BF42" s="376"/>
      <c r="BG42" s="376"/>
      <c r="BH42" s="376"/>
      <c r="BI42" s="376"/>
      <c r="BJ42" s="376"/>
      <c r="BK42" s="376"/>
      <c r="BL42" s="376"/>
      <c r="BM42" s="376"/>
      <c r="BN42" s="376"/>
      <c r="BO42" s="376"/>
      <c r="BP42" s="376"/>
      <c r="BQ42" s="376"/>
      <c r="BR42" s="376"/>
      <c r="BS42" s="376"/>
      <c r="BT42" s="376"/>
      <c r="BU42" s="376"/>
      <c r="BV42" s="376"/>
      <c r="BW42" s="376"/>
      <c r="BX42" s="376"/>
      <c r="BY42" s="376"/>
      <c r="BZ42" s="376"/>
      <c r="CA42" s="376"/>
      <c r="CB42" s="376"/>
      <c r="CC42" s="376"/>
      <c r="CD42" s="376"/>
      <c r="CE42" s="376"/>
      <c r="CF42" s="376"/>
      <c r="CG42" s="376"/>
      <c r="CH42" s="376"/>
      <c r="CI42" s="376"/>
      <c r="CJ42" s="376"/>
      <c r="CK42" s="376"/>
      <c r="CL42" s="376"/>
      <c r="CM42" s="376"/>
      <c r="CN42" s="376"/>
      <c r="CO42" s="376"/>
      <c r="CP42" s="376"/>
      <c r="CQ42" s="376"/>
      <c r="CR42" s="376"/>
      <c r="CS42" s="376"/>
      <c r="CT42" s="376"/>
      <c r="CU42" s="376"/>
      <c r="CV42" s="376"/>
      <c r="CW42" s="376"/>
      <c r="CX42" s="376"/>
      <c r="CY42" s="376"/>
      <c r="CZ42" s="376"/>
      <c r="DA42" s="376"/>
      <c r="DB42" s="376"/>
      <c r="DC42" s="376"/>
      <c r="DD42" s="376"/>
      <c r="DE42" s="376"/>
      <c r="DF42" s="387"/>
      <c r="DG42" s="390" t="s">
        <v>1958</v>
      </c>
      <c r="DH42" s="391" t="s">
        <v>1959</v>
      </c>
      <c r="DI42" s="379" t="s">
        <v>1953</v>
      </c>
      <c r="DJ42" s="379" t="s">
        <v>1925</v>
      </c>
      <c r="DK42" s="370" t="s">
        <v>1954</v>
      </c>
      <c r="DL42" s="379" t="s">
        <v>1927</v>
      </c>
      <c r="DM42" s="381">
        <v>28698146</v>
      </c>
      <c r="DN42" s="963"/>
    </row>
    <row r="43" spans="1:118" s="288" customFormat="1" ht="168.75" thickTop="1">
      <c r="A43" s="276">
        <v>403</v>
      </c>
      <c r="B43" s="276" t="s">
        <v>1762</v>
      </c>
      <c r="C43" s="942"/>
      <c r="D43" s="945"/>
      <c r="E43" s="367">
        <v>0.7</v>
      </c>
      <c r="F43" s="948"/>
      <c r="G43" s="945"/>
      <c r="H43" s="368">
        <v>0.14000000000000001</v>
      </c>
      <c r="I43" s="950"/>
      <c r="J43" s="945"/>
      <c r="K43" s="369">
        <v>0.26</v>
      </c>
      <c r="L43" s="370" t="s">
        <v>1942</v>
      </c>
      <c r="M43" s="370" t="s">
        <v>1942</v>
      </c>
      <c r="N43" s="371" t="s">
        <v>1943</v>
      </c>
      <c r="O43" s="370" t="s">
        <v>1944</v>
      </c>
      <c r="P43" s="945"/>
      <c r="Q43" s="945"/>
      <c r="R43" s="369">
        <v>0.64</v>
      </c>
      <c r="S43" s="955"/>
      <c r="T43" s="958"/>
      <c r="U43" s="941" t="s">
        <v>1960</v>
      </c>
      <c r="V43" s="941" t="s">
        <v>1960</v>
      </c>
      <c r="W43" s="951" t="s">
        <v>70</v>
      </c>
      <c r="X43" s="951" t="s">
        <v>71</v>
      </c>
      <c r="Y43" s="947" t="s">
        <v>586</v>
      </c>
      <c r="Z43" s="941" t="s">
        <v>1961</v>
      </c>
      <c r="AA43" s="369">
        <v>0.15</v>
      </c>
      <c r="AB43" s="372">
        <f>+((((E43*H43)*K43)*R43)*AA43)*100</f>
        <v>0.24460800000000002</v>
      </c>
      <c r="AC43" s="965" t="s">
        <v>1950</v>
      </c>
      <c r="AD43" s="941"/>
      <c r="AE43" s="373">
        <v>0.15434999999999999</v>
      </c>
      <c r="AF43" s="374">
        <v>11</v>
      </c>
      <c r="AG43" s="374"/>
      <c r="AH43" s="373">
        <v>0.15434999999999999</v>
      </c>
      <c r="AI43" s="374">
        <v>19</v>
      </c>
      <c r="AJ43" s="374"/>
      <c r="AK43" s="373">
        <v>0.15434999999999999</v>
      </c>
      <c r="AL43" s="374">
        <v>27</v>
      </c>
      <c r="AM43" s="374"/>
      <c r="AN43" s="375">
        <v>7469000</v>
      </c>
      <c r="AO43" s="375">
        <v>1754429</v>
      </c>
      <c r="AP43" s="375"/>
      <c r="AQ43" s="375">
        <v>1824571</v>
      </c>
      <c r="AR43" s="375"/>
      <c r="AS43" s="375">
        <v>1897571</v>
      </c>
      <c r="AT43" s="375"/>
      <c r="AU43" s="375">
        <v>1992429</v>
      </c>
      <c r="AV43" s="375"/>
      <c r="AW43" s="941" t="s">
        <v>1775</v>
      </c>
      <c r="AX43" s="376"/>
      <c r="AY43" s="376"/>
      <c r="AZ43" s="376"/>
      <c r="BA43" s="376"/>
      <c r="BB43" s="376"/>
      <c r="BC43" s="376"/>
      <c r="BD43" s="376"/>
      <c r="BE43" s="376"/>
      <c r="BF43" s="376"/>
      <c r="BG43" s="376"/>
      <c r="BH43" s="376"/>
      <c r="BI43" s="376"/>
      <c r="BJ43" s="376"/>
      <c r="BK43" s="376"/>
      <c r="BL43" s="376"/>
      <c r="BM43" s="376"/>
      <c r="BN43" s="376"/>
      <c r="BO43" s="376"/>
      <c r="BP43" s="376"/>
      <c r="BQ43" s="376"/>
      <c r="BR43" s="376"/>
      <c r="BS43" s="376"/>
      <c r="BT43" s="376"/>
      <c r="BU43" s="376"/>
      <c r="BV43" s="376"/>
      <c r="BW43" s="376"/>
      <c r="BX43" s="376"/>
      <c r="BY43" s="376"/>
      <c r="BZ43" s="376"/>
      <c r="CA43" s="376"/>
      <c r="CB43" s="376"/>
      <c r="CC43" s="376"/>
      <c r="CD43" s="376"/>
      <c r="CE43" s="376"/>
      <c r="CF43" s="376"/>
      <c r="CG43" s="376"/>
      <c r="CH43" s="376"/>
      <c r="CI43" s="376"/>
      <c r="CJ43" s="376"/>
      <c r="CK43" s="376"/>
      <c r="CL43" s="376"/>
      <c r="CM43" s="376"/>
      <c r="CN43" s="376"/>
      <c r="CO43" s="376"/>
      <c r="CP43" s="376"/>
      <c r="CQ43" s="376"/>
      <c r="CR43" s="376"/>
      <c r="CS43" s="376"/>
      <c r="CT43" s="376"/>
      <c r="CU43" s="376"/>
      <c r="CV43" s="376"/>
      <c r="CW43" s="376"/>
      <c r="CX43" s="376"/>
      <c r="CY43" s="376"/>
      <c r="CZ43" s="376"/>
      <c r="DA43" s="376"/>
      <c r="DB43" s="376"/>
      <c r="DC43" s="376"/>
      <c r="DD43" s="376"/>
      <c r="DE43" s="376"/>
      <c r="DF43" s="387"/>
      <c r="DG43" s="386" t="s">
        <v>1962</v>
      </c>
      <c r="DH43" s="392" t="s">
        <v>1963</v>
      </c>
      <c r="DI43" s="379" t="s">
        <v>1953</v>
      </c>
      <c r="DJ43" s="379" t="s">
        <v>1925</v>
      </c>
      <c r="DK43" s="370" t="s">
        <v>1954</v>
      </c>
      <c r="DL43" s="379" t="s">
        <v>1927</v>
      </c>
      <c r="DM43" s="381">
        <v>25111146</v>
      </c>
      <c r="DN43" s="963"/>
    </row>
    <row r="44" spans="1:118" s="288" customFormat="1" ht="36">
      <c r="A44" s="276"/>
      <c r="B44" s="276"/>
      <c r="C44" s="942"/>
      <c r="D44" s="945"/>
      <c r="E44" s="367"/>
      <c r="F44" s="948"/>
      <c r="G44" s="945"/>
      <c r="H44" s="368"/>
      <c r="I44" s="950"/>
      <c r="J44" s="945"/>
      <c r="K44" s="369"/>
      <c r="L44" s="370"/>
      <c r="M44" s="370"/>
      <c r="N44" s="371"/>
      <c r="O44" s="370"/>
      <c r="P44" s="945"/>
      <c r="Q44" s="945"/>
      <c r="R44" s="369"/>
      <c r="S44" s="955"/>
      <c r="T44" s="958"/>
      <c r="U44" s="942"/>
      <c r="V44" s="942"/>
      <c r="W44" s="952"/>
      <c r="X44" s="952"/>
      <c r="Y44" s="948"/>
      <c r="Z44" s="942"/>
      <c r="AA44" s="369"/>
      <c r="AB44" s="372"/>
      <c r="AC44" s="966"/>
      <c r="AD44" s="942"/>
      <c r="AE44" s="373"/>
      <c r="AF44" s="374"/>
      <c r="AG44" s="374"/>
      <c r="AH44" s="373"/>
      <c r="AI44" s="374"/>
      <c r="AJ44" s="374"/>
      <c r="AK44" s="373"/>
      <c r="AL44" s="374"/>
      <c r="AM44" s="374"/>
      <c r="AN44" s="375"/>
      <c r="AO44" s="375"/>
      <c r="AP44" s="375"/>
      <c r="AQ44" s="375"/>
      <c r="AR44" s="375"/>
      <c r="AS44" s="375"/>
      <c r="AT44" s="375"/>
      <c r="AU44" s="375"/>
      <c r="AV44" s="375"/>
      <c r="AW44" s="942"/>
      <c r="AX44" s="376"/>
      <c r="AY44" s="376"/>
      <c r="AZ44" s="376"/>
      <c r="BA44" s="376"/>
      <c r="BB44" s="376"/>
      <c r="BC44" s="376"/>
      <c r="BD44" s="376"/>
      <c r="BE44" s="376"/>
      <c r="BF44" s="376"/>
      <c r="BG44" s="376"/>
      <c r="BH44" s="376"/>
      <c r="BI44" s="376"/>
      <c r="BJ44" s="376"/>
      <c r="BK44" s="376"/>
      <c r="BL44" s="376"/>
      <c r="BM44" s="376"/>
      <c r="BN44" s="376"/>
      <c r="BO44" s="376"/>
      <c r="BP44" s="376"/>
      <c r="BQ44" s="376"/>
      <c r="BR44" s="376"/>
      <c r="BS44" s="376"/>
      <c r="BT44" s="376"/>
      <c r="BU44" s="376"/>
      <c r="BV44" s="376"/>
      <c r="BW44" s="376"/>
      <c r="BX44" s="376"/>
      <c r="BY44" s="376"/>
      <c r="BZ44" s="376"/>
      <c r="CA44" s="376"/>
      <c r="CB44" s="376"/>
      <c r="CC44" s="376"/>
      <c r="CD44" s="376"/>
      <c r="CE44" s="376"/>
      <c r="CF44" s="376"/>
      <c r="CG44" s="376"/>
      <c r="CH44" s="376"/>
      <c r="CI44" s="376"/>
      <c r="CJ44" s="376"/>
      <c r="CK44" s="376"/>
      <c r="CL44" s="376"/>
      <c r="CM44" s="376"/>
      <c r="CN44" s="376"/>
      <c r="CO44" s="376"/>
      <c r="CP44" s="376"/>
      <c r="CQ44" s="376"/>
      <c r="CR44" s="376"/>
      <c r="CS44" s="376"/>
      <c r="CT44" s="376"/>
      <c r="CU44" s="376"/>
      <c r="CV44" s="376"/>
      <c r="CW44" s="376"/>
      <c r="CX44" s="376"/>
      <c r="CY44" s="376"/>
      <c r="CZ44" s="376"/>
      <c r="DA44" s="376"/>
      <c r="DB44" s="376"/>
      <c r="DC44" s="376"/>
      <c r="DD44" s="376"/>
      <c r="DE44" s="376"/>
      <c r="DF44" s="387"/>
      <c r="DG44" s="386" t="s">
        <v>1964</v>
      </c>
      <c r="DH44" s="393" t="s">
        <v>1965</v>
      </c>
      <c r="DI44" s="379" t="s">
        <v>1953</v>
      </c>
      <c r="DJ44" s="379" t="s">
        <v>1925</v>
      </c>
      <c r="DK44" s="370" t="s">
        <v>1954</v>
      </c>
      <c r="DL44" s="379" t="s">
        <v>1927</v>
      </c>
      <c r="DM44" s="381">
        <v>28698146</v>
      </c>
      <c r="DN44" s="963"/>
    </row>
    <row r="45" spans="1:118" s="288" customFormat="1" ht="72">
      <c r="A45" s="276"/>
      <c r="B45" s="276"/>
      <c r="C45" s="942"/>
      <c r="D45" s="945"/>
      <c r="E45" s="367"/>
      <c r="F45" s="948"/>
      <c r="G45" s="945"/>
      <c r="H45" s="368"/>
      <c r="I45" s="950"/>
      <c r="J45" s="945"/>
      <c r="K45" s="369"/>
      <c r="L45" s="370"/>
      <c r="M45" s="370"/>
      <c r="N45" s="371"/>
      <c r="O45" s="370"/>
      <c r="P45" s="945"/>
      <c r="Q45" s="945"/>
      <c r="R45" s="369"/>
      <c r="S45" s="955"/>
      <c r="T45" s="958"/>
      <c r="U45" s="942"/>
      <c r="V45" s="942"/>
      <c r="W45" s="952"/>
      <c r="X45" s="952"/>
      <c r="Y45" s="948"/>
      <c r="Z45" s="942"/>
      <c r="AA45" s="369"/>
      <c r="AB45" s="372"/>
      <c r="AC45" s="966"/>
      <c r="AD45" s="942"/>
      <c r="AE45" s="373"/>
      <c r="AF45" s="374"/>
      <c r="AG45" s="374"/>
      <c r="AH45" s="373"/>
      <c r="AI45" s="374"/>
      <c r="AJ45" s="374"/>
      <c r="AK45" s="373"/>
      <c r="AL45" s="374"/>
      <c r="AM45" s="374"/>
      <c r="AN45" s="375"/>
      <c r="AO45" s="375"/>
      <c r="AP45" s="375"/>
      <c r="AQ45" s="375"/>
      <c r="AR45" s="375"/>
      <c r="AS45" s="375"/>
      <c r="AT45" s="375"/>
      <c r="AU45" s="375"/>
      <c r="AV45" s="375"/>
      <c r="AW45" s="942"/>
      <c r="AX45" s="376"/>
      <c r="AY45" s="376"/>
      <c r="AZ45" s="376"/>
      <c r="BA45" s="376"/>
      <c r="BB45" s="376"/>
      <c r="BC45" s="376"/>
      <c r="BD45" s="376"/>
      <c r="BE45" s="376"/>
      <c r="BF45" s="376"/>
      <c r="BG45" s="376"/>
      <c r="BH45" s="376"/>
      <c r="BI45" s="376"/>
      <c r="BJ45" s="376"/>
      <c r="BK45" s="376"/>
      <c r="BL45" s="376"/>
      <c r="BM45" s="376"/>
      <c r="BN45" s="376"/>
      <c r="BO45" s="376"/>
      <c r="BP45" s="376"/>
      <c r="BQ45" s="376"/>
      <c r="BR45" s="376"/>
      <c r="BS45" s="376"/>
      <c r="BT45" s="376"/>
      <c r="BU45" s="376"/>
      <c r="BV45" s="376"/>
      <c r="BW45" s="376"/>
      <c r="BX45" s="376"/>
      <c r="BY45" s="376"/>
      <c r="BZ45" s="376"/>
      <c r="CA45" s="376"/>
      <c r="CB45" s="376"/>
      <c r="CC45" s="376"/>
      <c r="CD45" s="376"/>
      <c r="CE45" s="376"/>
      <c r="CF45" s="376"/>
      <c r="CG45" s="376"/>
      <c r="CH45" s="376"/>
      <c r="CI45" s="376"/>
      <c r="CJ45" s="376"/>
      <c r="CK45" s="376"/>
      <c r="CL45" s="376"/>
      <c r="CM45" s="376"/>
      <c r="CN45" s="376"/>
      <c r="CO45" s="376"/>
      <c r="CP45" s="376"/>
      <c r="CQ45" s="376"/>
      <c r="CR45" s="376"/>
      <c r="CS45" s="376"/>
      <c r="CT45" s="376"/>
      <c r="CU45" s="376"/>
      <c r="CV45" s="376"/>
      <c r="CW45" s="376"/>
      <c r="CX45" s="376"/>
      <c r="CY45" s="376"/>
      <c r="CZ45" s="376"/>
      <c r="DA45" s="376"/>
      <c r="DB45" s="376"/>
      <c r="DC45" s="376"/>
      <c r="DD45" s="376"/>
      <c r="DE45" s="376"/>
      <c r="DF45" s="387"/>
      <c r="DG45" s="394" t="s">
        <v>1966</v>
      </c>
      <c r="DH45" s="395" t="s">
        <v>1967</v>
      </c>
      <c r="DI45" s="379" t="s">
        <v>1953</v>
      </c>
      <c r="DJ45" s="379" t="s">
        <v>1925</v>
      </c>
      <c r="DK45" s="370" t="s">
        <v>1954</v>
      </c>
      <c r="DL45" s="379" t="s">
        <v>1927</v>
      </c>
      <c r="DM45" s="396">
        <v>106723715</v>
      </c>
      <c r="DN45" s="963"/>
    </row>
    <row r="46" spans="1:118" s="288" customFormat="1" ht="72">
      <c r="A46" s="276"/>
      <c r="B46" s="276"/>
      <c r="C46" s="942"/>
      <c r="D46" s="945"/>
      <c r="E46" s="367"/>
      <c r="F46" s="948"/>
      <c r="G46" s="945"/>
      <c r="H46" s="368"/>
      <c r="I46" s="950"/>
      <c r="J46" s="945"/>
      <c r="K46" s="369"/>
      <c r="L46" s="370"/>
      <c r="M46" s="370"/>
      <c r="N46" s="371"/>
      <c r="O46" s="370"/>
      <c r="P46" s="945"/>
      <c r="Q46" s="945"/>
      <c r="R46" s="369"/>
      <c r="S46" s="955"/>
      <c r="T46" s="958"/>
      <c r="U46" s="942"/>
      <c r="V46" s="942"/>
      <c r="W46" s="952"/>
      <c r="X46" s="952"/>
      <c r="Y46" s="948"/>
      <c r="Z46" s="942"/>
      <c r="AA46" s="369"/>
      <c r="AB46" s="372"/>
      <c r="AC46" s="966"/>
      <c r="AD46" s="942"/>
      <c r="AE46" s="373"/>
      <c r="AF46" s="374"/>
      <c r="AG46" s="374"/>
      <c r="AH46" s="373"/>
      <c r="AI46" s="374"/>
      <c r="AJ46" s="374"/>
      <c r="AK46" s="373"/>
      <c r="AL46" s="374"/>
      <c r="AM46" s="374"/>
      <c r="AN46" s="375"/>
      <c r="AO46" s="375"/>
      <c r="AP46" s="375"/>
      <c r="AQ46" s="375"/>
      <c r="AR46" s="375"/>
      <c r="AS46" s="375"/>
      <c r="AT46" s="375"/>
      <c r="AU46" s="375"/>
      <c r="AV46" s="375"/>
      <c r="AW46" s="942"/>
      <c r="AX46" s="376"/>
      <c r="AY46" s="376"/>
      <c r="AZ46" s="376"/>
      <c r="BA46" s="376"/>
      <c r="BB46" s="376"/>
      <c r="BC46" s="376"/>
      <c r="BD46" s="376"/>
      <c r="BE46" s="376"/>
      <c r="BF46" s="376"/>
      <c r="BG46" s="376"/>
      <c r="BH46" s="376"/>
      <c r="BI46" s="376"/>
      <c r="BJ46" s="376"/>
      <c r="BK46" s="376"/>
      <c r="BL46" s="376"/>
      <c r="BM46" s="376"/>
      <c r="BN46" s="376"/>
      <c r="BO46" s="376"/>
      <c r="BP46" s="376"/>
      <c r="BQ46" s="376"/>
      <c r="BR46" s="376"/>
      <c r="BS46" s="376"/>
      <c r="BT46" s="376"/>
      <c r="BU46" s="376"/>
      <c r="BV46" s="376"/>
      <c r="BW46" s="376"/>
      <c r="BX46" s="376"/>
      <c r="BY46" s="376"/>
      <c r="BZ46" s="376"/>
      <c r="CA46" s="376"/>
      <c r="CB46" s="376"/>
      <c r="CC46" s="376"/>
      <c r="CD46" s="376"/>
      <c r="CE46" s="376"/>
      <c r="CF46" s="376"/>
      <c r="CG46" s="376"/>
      <c r="CH46" s="376"/>
      <c r="CI46" s="376"/>
      <c r="CJ46" s="376"/>
      <c r="CK46" s="376"/>
      <c r="CL46" s="376"/>
      <c r="CM46" s="376"/>
      <c r="CN46" s="376"/>
      <c r="CO46" s="376"/>
      <c r="CP46" s="376"/>
      <c r="CQ46" s="376"/>
      <c r="CR46" s="376"/>
      <c r="CS46" s="376"/>
      <c r="CT46" s="376"/>
      <c r="CU46" s="376"/>
      <c r="CV46" s="376"/>
      <c r="CW46" s="376"/>
      <c r="CX46" s="376"/>
      <c r="CY46" s="376"/>
      <c r="CZ46" s="376"/>
      <c r="DA46" s="376"/>
      <c r="DB46" s="376"/>
      <c r="DC46" s="376"/>
      <c r="DD46" s="376"/>
      <c r="DE46" s="376"/>
      <c r="DF46" s="387"/>
      <c r="DG46" s="397" t="s">
        <v>1968</v>
      </c>
      <c r="DH46" s="398" t="s">
        <v>1969</v>
      </c>
      <c r="DI46" s="379" t="s">
        <v>1953</v>
      </c>
      <c r="DJ46" s="379" t="s">
        <v>1925</v>
      </c>
      <c r="DK46" s="370" t="s">
        <v>1954</v>
      </c>
      <c r="DL46" s="379" t="s">
        <v>1927</v>
      </c>
      <c r="DM46" s="381">
        <v>75000000</v>
      </c>
      <c r="DN46" s="963"/>
    </row>
    <row r="47" spans="1:118" s="288" customFormat="1" ht="48">
      <c r="A47" s="276"/>
      <c r="B47" s="276"/>
      <c r="C47" s="942"/>
      <c r="D47" s="945"/>
      <c r="E47" s="367"/>
      <c r="F47" s="948"/>
      <c r="G47" s="945"/>
      <c r="H47" s="368"/>
      <c r="I47" s="950"/>
      <c r="J47" s="945"/>
      <c r="K47" s="369"/>
      <c r="L47" s="370"/>
      <c r="M47" s="370"/>
      <c r="N47" s="371"/>
      <c r="O47" s="370"/>
      <c r="P47" s="945"/>
      <c r="Q47" s="945"/>
      <c r="R47" s="369"/>
      <c r="S47" s="955"/>
      <c r="T47" s="958"/>
      <c r="U47" s="942"/>
      <c r="V47" s="942"/>
      <c r="W47" s="952"/>
      <c r="X47" s="952"/>
      <c r="Y47" s="948"/>
      <c r="Z47" s="942"/>
      <c r="AA47" s="369"/>
      <c r="AB47" s="372"/>
      <c r="AC47" s="966"/>
      <c r="AD47" s="942"/>
      <c r="AE47" s="373"/>
      <c r="AF47" s="374"/>
      <c r="AG47" s="374"/>
      <c r="AH47" s="373"/>
      <c r="AI47" s="374"/>
      <c r="AJ47" s="374"/>
      <c r="AK47" s="373"/>
      <c r="AL47" s="374"/>
      <c r="AM47" s="374"/>
      <c r="AN47" s="375"/>
      <c r="AO47" s="375"/>
      <c r="AP47" s="375"/>
      <c r="AQ47" s="375"/>
      <c r="AR47" s="375"/>
      <c r="AS47" s="375"/>
      <c r="AT47" s="375"/>
      <c r="AU47" s="375"/>
      <c r="AV47" s="375"/>
      <c r="AW47" s="942"/>
      <c r="AX47" s="376"/>
      <c r="AY47" s="376"/>
      <c r="AZ47" s="376"/>
      <c r="BA47" s="376"/>
      <c r="BB47" s="376"/>
      <c r="BC47" s="376"/>
      <c r="BD47" s="376"/>
      <c r="BE47" s="376"/>
      <c r="BF47" s="376"/>
      <c r="BG47" s="376"/>
      <c r="BH47" s="376"/>
      <c r="BI47" s="376"/>
      <c r="BJ47" s="376"/>
      <c r="BK47" s="376"/>
      <c r="BL47" s="376"/>
      <c r="BM47" s="376"/>
      <c r="BN47" s="376"/>
      <c r="BO47" s="376"/>
      <c r="BP47" s="376"/>
      <c r="BQ47" s="376"/>
      <c r="BR47" s="376"/>
      <c r="BS47" s="376"/>
      <c r="BT47" s="376"/>
      <c r="BU47" s="376"/>
      <c r="BV47" s="376"/>
      <c r="BW47" s="376"/>
      <c r="BX47" s="376"/>
      <c r="BY47" s="376"/>
      <c r="BZ47" s="376"/>
      <c r="CA47" s="376"/>
      <c r="CB47" s="376"/>
      <c r="CC47" s="376"/>
      <c r="CD47" s="376"/>
      <c r="CE47" s="376"/>
      <c r="CF47" s="376"/>
      <c r="CG47" s="376"/>
      <c r="CH47" s="376"/>
      <c r="CI47" s="376"/>
      <c r="CJ47" s="376"/>
      <c r="CK47" s="376"/>
      <c r="CL47" s="376"/>
      <c r="CM47" s="376"/>
      <c r="CN47" s="376"/>
      <c r="CO47" s="376"/>
      <c r="CP47" s="376"/>
      <c r="CQ47" s="376"/>
      <c r="CR47" s="376"/>
      <c r="CS47" s="376"/>
      <c r="CT47" s="376"/>
      <c r="CU47" s="376"/>
      <c r="CV47" s="376"/>
      <c r="CW47" s="376"/>
      <c r="CX47" s="376"/>
      <c r="CY47" s="376"/>
      <c r="CZ47" s="376"/>
      <c r="DA47" s="376"/>
      <c r="DB47" s="376"/>
      <c r="DC47" s="376"/>
      <c r="DD47" s="376"/>
      <c r="DE47" s="376"/>
      <c r="DF47" s="387"/>
      <c r="DG47" s="385" t="s">
        <v>1970</v>
      </c>
      <c r="DH47" s="399" t="s">
        <v>1971</v>
      </c>
      <c r="DI47" s="379" t="s">
        <v>1953</v>
      </c>
      <c r="DJ47" s="379" t="s">
        <v>1925</v>
      </c>
      <c r="DK47" s="370" t="s">
        <v>1954</v>
      </c>
      <c r="DL47" s="379" t="s">
        <v>1927</v>
      </c>
      <c r="DM47" s="381">
        <v>28698146</v>
      </c>
      <c r="DN47" s="963"/>
    </row>
    <row r="48" spans="1:118" s="288" customFormat="1" ht="96">
      <c r="A48" s="276">
        <v>404</v>
      </c>
      <c r="B48" s="276" t="s">
        <v>1762</v>
      </c>
      <c r="C48" s="942"/>
      <c r="D48" s="945"/>
      <c r="E48" s="367">
        <v>0.7</v>
      </c>
      <c r="F48" s="948"/>
      <c r="G48" s="945"/>
      <c r="H48" s="368">
        <v>0.14000000000000001</v>
      </c>
      <c r="I48" s="950"/>
      <c r="J48" s="945"/>
      <c r="K48" s="369">
        <v>0.26</v>
      </c>
      <c r="L48" s="370" t="s">
        <v>1972</v>
      </c>
      <c r="M48" s="370" t="s">
        <v>1972</v>
      </c>
      <c r="N48" s="371" t="s">
        <v>1973</v>
      </c>
      <c r="O48" s="371" t="s">
        <v>1974</v>
      </c>
      <c r="P48" s="945"/>
      <c r="Q48" s="945"/>
      <c r="R48" s="369">
        <v>0.64</v>
      </c>
      <c r="S48" s="955"/>
      <c r="T48" s="958"/>
      <c r="U48" s="942"/>
      <c r="V48" s="942"/>
      <c r="W48" s="952"/>
      <c r="X48" s="952"/>
      <c r="Y48" s="948"/>
      <c r="Z48" s="942"/>
      <c r="AA48" s="369">
        <v>0.15</v>
      </c>
      <c r="AB48" s="372">
        <f>+((((E48*H48)*K48)*R48)*AA48)*100</f>
        <v>0.24460800000000002</v>
      </c>
      <c r="AC48" s="966"/>
      <c r="AD48" s="942"/>
      <c r="AE48" s="373">
        <v>0.15434999999999999</v>
      </c>
      <c r="AF48" s="374">
        <v>12</v>
      </c>
      <c r="AG48" s="374"/>
      <c r="AH48" s="373">
        <v>0.15434999999999999</v>
      </c>
      <c r="AI48" s="374">
        <v>18</v>
      </c>
      <c r="AJ48" s="374"/>
      <c r="AK48" s="373">
        <v>0.15434999999999999</v>
      </c>
      <c r="AL48" s="374">
        <v>23</v>
      </c>
      <c r="AM48" s="374"/>
      <c r="AN48" s="375">
        <v>7469000</v>
      </c>
      <c r="AO48" s="375">
        <v>1754429</v>
      </c>
      <c r="AP48" s="375"/>
      <c r="AQ48" s="375">
        <v>1824571</v>
      </c>
      <c r="AR48" s="375"/>
      <c r="AS48" s="375">
        <v>1897571</v>
      </c>
      <c r="AT48" s="375"/>
      <c r="AU48" s="375">
        <v>1992429</v>
      </c>
      <c r="AV48" s="375"/>
      <c r="AW48" s="942"/>
      <c r="AX48" s="376"/>
      <c r="AY48" s="376"/>
      <c r="AZ48" s="376"/>
      <c r="BA48" s="376"/>
      <c r="BB48" s="376"/>
      <c r="BC48" s="376"/>
      <c r="BD48" s="376"/>
      <c r="BE48" s="376"/>
      <c r="BF48" s="376"/>
      <c r="BG48" s="376"/>
      <c r="BH48" s="376"/>
      <c r="BI48" s="376"/>
      <c r="BJ48" s="376"/>
      <c r="BK48" s="376"/>
      <c r="BL48" s="376"/>
      <c r="BM48" s="376"/>
      <c r="BN48" s="376"/>
      <c r="BO48" s="376"/>
      <c r="BP48" s="376"/>
      <c r="BQ48" s="376"/>
      <c r="BR48" s="376"/>
      <c r="BS48" s="376"/>
      <c r="BT48" s="376"/>
      <c r="BU48" s="376"/>
      <c r="BV48" s="376"/>
      <c r="BW48" s="376"/>
      <c r="BX48" s="376"/>
      <c r="BY48" s="376"/>
      <c r="BZ48" s="376"/>
      <c r="CA48" s="376"/>
      <c r="CB48" s="376"/>
      <c r="CC48" s="376"/>
      <c r="CD48" s="376"/>
      <c r="CE48" s="376"/>
      <c r="CF48" s="376"/>
      <c r="CG48" s="376"/>
      <c r="CH48" s="376"/>
      <c r="CI48" s="376"/>
      <c r="CJ48" s="376"/>
      <c r="CK48" s="376"/>
      <c r="CL48" s="376"/>
      <c r="CM48" s="376"/>
      <c r="CN48" s="376"/>
      <c r="CO48" s="376"/>
      <c r="CP48" s="376"/>
      <c r="CQ48" s="376"/>
      <c r="CR48" s="376"/>
      <c r="CS48" s="376"/>
      <c r="CT48" s="376"/>
      <c r="CU48" s="376"/>
      <c r="CV48" s="376"/>
      <c r="CW48" s="376"/>
      <c r="CX48" s="376"/>
      <c r="CY48" s="376"/>
      <c r="CZ48" s="376"/>
      <c r="DA48" s="376"/>
      <c r="DB48" s="376"/>
      <c r="DC48" s="376"/>
      <c r="DD48" s="376"/>
      <c r="DE48" s="376"/>
      <c r="DF48" s="387"/>
      <c r="DG48" s="386" t="s">
        <v>1975</v>
      </c>
      <c r="DH48" s="393" t="s">
        <v>1976</v>
      </c>
      <c r="DI48" s="379" t="s">
        <v>1953</v>
      </c>
      <c r="DJ48" s="379" t="s">
        <v>1925</v>
      </c>
      <c r="DK48" s="370" t="s">
        <v>1954</v>
      </c>
      <c r="DL48" s="379" t="s">
        <v>1927</v>
      </c>
      <c r="DM48" s="381">
        <v>28698146</v>
      </c>
      <c r="DN48" s="963"/>
    </row>
    <row r="49" spans="1:118" s="288" customFormat="1" ht="60">
      <c r="A49" s="276"/>
      <c r="B49" s="276"/>
      <c r="C49" s="942"/>
      <c r="D49" s="945"/>
      <c r="E49" s="367"/>
      <c r="F49" s="948"/>
      <c r="G49" s="945"/>
      <c r="H49" s="368"/>
      <c r="I49" s="950"/>
      <c r="J49" s="945"/>
      <c r="K49" s="369"/>
      <c r="L49" s="370"/>
      <c r="M49" s="370"/>
      <c r="N49" s="371"/>
      <c r="O49" s="371"/>
      <c r="P49" s="945"/>
      <c r="Q49" s="945"/>
      <c r="R49" s="369"/>
      <c r="S49" s="955"/>
      <c r="T49" s="958"/>
      <c r="U49" s="942"/>
      <c r="V49" s="942"/>
      <c r="W49" s="952"/>
      <c r="X49" s="952"/>
      <c r="Y49" s="948"/>
      <c r="Z49" s="942"/>
      <c r="AA49" s="369"/>
      <c r="AB49" s="372"/>
      <c r="AC49" s="966"/>
      <c r="AD49" s="942"/>
      <c r="AE49" s="373"/>
      <c r="AF49" s="374"/>
      <c r="AG49" s="374"/>
      <c r="AH49" s="373"/>
      <c r="AI49" s="374"/>
      <c r="AJ49" s="374"/>
      <c r="AK49" s="373"/>
      <c r="AL49" s="374"/>
      <c r="AM49" s="374"/>
      <c r="AN49" s="375"/>
      <c r="AO49" s="375"/>
      <c r="AP49" s="375"/>
      <c r="AQ49" s="375"/>
      <c r="AR49" s="375"/>
      <c r="AS49" s="375"/>
      <c r="AT49" s="375"/>
      <c r="AU49" s="375"/>
      <c r="AV49" s="375"/>
      <c r="AW49" s="942"/>
      <c r="AX49" s="376"/>
      <c r="AY49" s="376"/>
      <c r="AZ49" s="376"/>
      <c r="BA49" s="376"/>
      <c r="BB49" s="376"/>
      <c r="BC49" s="376"/>
      <c r="BD49" s="376"/>
      <c r="BE49" s="376"/>
      <c r="BF49" s="376"/>
      <c r="BG49" s="376"/>
      <c r="BH49" s="376"/>
      <c r="BI49" s="376"/>
      <c r="BJ49" s="376"/>
      <c r="BK49" s="376"/>
      <c r="BL49" s="376"/>
      <c r="BM49" s="376"/>
      <c r="BN49" s="376"/>
      <c r="BO49" s="376"/>
      <c r="BP49" s="376"/>
      <c r="BQ49" s="376"/>
      <c r="BR49" s="376"/>
      <c r="BS49" s="376"/>
      <c r="BT49" s="376"/>
      <c r="BU49" s="376"/>
      <c r="BV49" s="376"/>
      <c r="BW49" s="376"/>
      <c r="BX49" s="376"/>
      <c r="BY49" s="376"/>
      <c r="BZ49" s="376"/>
      <c r="CA49" s="376"/>
      <c r="CB49" s="376"/>
      <c r="CC49" s="376"/>
      <c r="CD49" s="376"/>
      <c r="CE49" s="376"/>
      <c r="CF49" s="376"/>
      <c r="CG49" s="376"/>
      <c r="CH49" s="376"/>
      <c r="CI49" s="376"/>
      <c r="CJ49" s="376"/>
      <c r="CK49" s="376"/>
      <c r="CL49" s="376"/>
      <c r="CM49" s="376"/>
      <c r="CN49" s="376"/>
      <c r="CO49" s="376"/>
      <c r="CP49" s="376"/>
      <c r="CQ49" s="376"/>
      <c r="CR49" s="376"/>
      <c r="CS49" s="376"/>
      <c r="CT49" s="376"/>
      <c r="CU49" s="376"/>
      <c r="CV49" s="376"/>
      <c r="CW49" s="376"/>
      <c r="CX49" s="376"/>
      <c r="CY49" s="376"/>
      <c r="CZ49" s="376"/>
      <c r="DA49" s="376"/>
      <c r="DB49" s="376"/>
      <c r="DC49" s="376"/>
      <c r="DD49" s="376"/>
      <c r="DE49" s="376"/>
      <c r="DF49" s="387"/>
      <c r="DG49" s="400" t="s">
        <v>1977</v>
      </c>
      <c r="DH49" s="401" t="s">
        <v>1978</v>
      </c>
      <c r="DI49" s="379" t="s">
        <v>1953</v>
      </c>
      <c r="DJ49" s="379" t="s">
        <v>1925</v>
      </c>
      <c r="DK49" s="370" t="s">
        <v>1954</v>
      </c>
      <c r="DL49" s="379" t="s">
        <v>1927</v>
      </c>
      <c r="DM49" s="381">
        <v>25111152</v>
      </c>
      <c r="DN49" s="963"/>
    </row>
    <row r="50" spans="1:118" s="288" customFormat="1" ht="120">
      <c r="A50" s="276"/>
      <c r="B50" s="276"/>
      <c r="C50" s="942"/>
      <c r="D50" s="945"/>
      <c r="E50" s="367"/>
      <c r="F50" s="948"/>
      <c r="G50" s="945"/>
      <c r="H50" s="368"/>
      <c r="I50" s="950"/>
      <c r="J50" s="945"/>
      <c r="K50" s="369"/>
      <c r="L50" s="370"/>
      <c r="M50" s="370"/>
      <c r="N50" s="371"/>
      <c r="O50" s="371"/>
      <c r="P50" s="945"/>
      <c r="Q50" s="945"/>
      <c r="R50" s="369"/>
      <c r="S50" s="956"/>
      <c r="T50" s="959"/>
      <c r="U50" s="942"/>
      <c r="V50" s="942"/>
      <c r="W50" s="952"/>
      <c r="X50" s="952"/>
      <c r="Y50" s="948"/>
      <c r="Z50" s="942"/>
      <c r="AA50" s="369"/>
      <c r="AB50" s="372"/>
      <c r="AC50" s="966"/>
      <c r="AD50" s="942"/>
      <c r="AE50" s="373"/>
      <c r="AF50" s="374"/>
      <c r="AG50" s="374"/>
      <c r="AH50" s="373"/>
      <c r="AI50" s="374"/>
      <c r="AJ50" s="374"/>
      <c r="AK50" s="373"/>
      <c r="AL50" s="374"/>
      <c r="AM50" s="374"/>
      <c r="AN50" s="375"/>
      <c r="AO50" s="375"/>
      <c r="AP50" s="375"/>
      <c r="AQ50" s="375"/>
      <c r="AR50" s="375"/>
      <c r="AS50" s="375"/>
      <c r="AT50" s="375"/>
      <c r="AU50" s="375"/>
      <c r="AV50" s="375"/>
      <c r="AW50" s="942"/>
      <c r="AX50" s="376"/>
      <c r="AY50" s="376"/>
      <c r="AZ50" s="376"/>
      <c r="BA50" s="376"/>
      <c r="BB50" s="376"/>
      <c r="BC50" s="376"/>
      <c r="BD50" s="376"/>
      <c r="BE50" s="376"/>
      <c r="BF50" s="376"/>
      <c r="BG50" s="376"/>
      <c r="BH50" s="376"/>
      <c r="BI50" s="376"/>
      <c r="BJ50" s="376"/>
      <c r="BK50" s="376"/>
      <c r="BL50" s="376"/>
      <c r="BM50" s="376"/>
      <c r="BN50" s="376"/>
      <c r="BO50" s="376"/>
      <c r="BP50" s="376"/>
      <c r="BQ50" s="376"/>
      <c r="BR50" s="376"/>
      <c r="BS50" s="376"/>
      <c r="BT50" s="376"/>
      <c r="BU50" s="376"/>
      <c r="BV50" s="376"/>
      <c r="BW50" s="376"/>
      <c r="BX50" s="376"/>
      <c r="BY50" s="376"/>
      <c r="BZ50" s="376"/>
      <c r="CA50" s="376"/>
      <c r="CB50" s="376"/>
      <c r="CC50" s="376"/>
      <c r="CD50" s="376"/>
      <c r="CE50" s="376"/>
      <c r="CF50" s="376"/>
      <c r="CG50" s="376"/>
      <c r="CH50" s="376"/>
      <c r="CI50" s="376"/>
      <c r="CJ50" s="376"/>
      <c r="CK50" s="376"/>
      <c r="CL50" s="376"/>
      <c r="CM50" s="376"/>
      <c r="CN50" s="376"/>
      <c r="CO50" s="376"/>
      <c r="CP50" s="376"/>
      <c r="CQ50" s="376"/>
      <c r="CR50" s="376"/>
      <c r="CS50" s="376"/>
      <c r="CT50" s="376"/>
      <c r="CU50" s="376"/>
      <c r="CV50" s="376"/>
      <c r="CW50" s="376"/>
      <c r="CX50" s="376"/>
      <c r="CY50" s="376"/>
      <c r="CZ50" s="376"/>
      <c r="DA50" s="376"/>
      <c r="DB50" s="376"/>
      <c r="DC50" s="376"/>
      <c r="DD50" s="376"/>
      <c r="DE50" s="376"/>
      <c r="DF50" s="387"/>
      <c r="DG50" s="385" t="s">
        <v>1979</v>
      </c>
      <c r="DH50" s="399" t="s">
        <v>1980</v>
      </c>
      <c r="DI50" s="379" t="s">
        <v>1953</v>
      </c>
      <c r="DJ50" s="379" t="s">
        <v>1925</v>
      </c>
      <c r="DK50" s="370" t="s">
        <v>1954</v>
      </c>
      <c r="DL50" s="379" t="s">
        <v>1927</v>
      </c>
      <c r="DM50" s="381">
        <v>28698146</v>
      </c>
      <c r="DN50" s="964"/>
    </row>
    <row r="51" spans="1:118" s="288" customFormat="1" ht="108">
      <c r="A51" s="276"/>
      <c r="B51" s="276"/>
      <c r="C51" s="942"/>
      <c r="D51" s="945"/>
      <c r="E51" s="367"/>
      <c r="F51" s="948"/>
      <c r="G51" s="945"/>
      <c r="H51" s="368"/>
      <c r="I51" s="950"/>
      <c r="J51" s="945"/>
      <c r="K51" s="369"/>
      <c r="L51" s="370"/>
      <c r="M51" s="370"/>
      <c r="N51" s="371"/>
      <c r="O51" s="371"/>
      <c r="P51" s="945"/>
      <c r="Q51" s="945"/>
      <c r="R51" s="369"/>
      <c r="S51" s="954" t="s">
        <v>1981</v>
      </c>
      <c r="T51" s="962" t="s">
        <v>1982</v>
      </c>
      <c r="U51" s="942"/>
      <c r="V51" s="942"/>
      <c r="W51" s="952"/>
      <c r="X51" s="952"/>
      <c r="Y51" s="948"/>
      <c r="Z51" s="942"/>
      <c r="AA51" s="369"/>
      <c r="AB51" s="372"/>
      <c r="AC51" s="966"/>
      <c r="AD51" s="942"/>
      <c r="AE51" s="373"/>
      <c r="AF51" s="374"/>
      <c r="AG51" s="374"/>
      <c r="AH51" s="373"/>
      <c r="AI51" s="374"/>
      <c r="AJ51" s="374"/>
      <c r="AK51" s="373"/>
      <c r="AL51" s="374"/>
      <c r="AM51" s="374"/>
      <c r="AN51" s="375"/>
      <c r="AO51" s="375"/>
      <c r="AP51" s="375"/>
      <c r="AQ51" s="375"/>
      <c r="AR51" s="375"/>
      <c r="AS51" s="375"/>
      <c r="AT51" s="375"/>
      <c r="AU51" s="375"/>
      <c r="AV51" s="375"/>
      <c r="AW51" s="942"/>
      <c r="AX51" s="376"/>
      <c r="AY51" s="376"/>
      <c r="AZ51" s="376"/>
      <c r="BA51" s="376"/>
      <c r="BB51" s="376"/>
      <c r="BC51" s="376"/>
      <c r="BD51" s="376"/>
      <c r="BE51" s="376"/>
      <c r="BF51" s="376"/>
      <c r="BG51" s="376"/>
      <c r="BH51" s="376"/>
      <c r="BI51" s="376"/>
      <c r="BJ51" s="376"/>
      <c r="BK51" s="376"/>
      <c r="BL51" s="376"/>
      <c r="BM51" s="376"/>
      <c r="BN51" s="376"/>
      <c r="BO51" s="376"/>
      <c r="BP51" s="376"/>
      <c r="BQ51" s="376"/>
      <c r="BR51" s="376"/>
      <c r="BS51" s="376"/>
      <c r="BT51" s="376"/>
      <c r="BU51" s="376"/>
      <c r="BV51" s="376"/>
      <c r="BW51" s="376"/>
      <c r="BX51" s="376"/>
      <c r="BY51" s="376"/>
      <c r="BZ51" s="376"/>
      <c r="CA51" s="376"/>
      <c r="CB51" s="376"/>
      <c r="CC51" s="376"/>
      <c r="CD51" s="376"/>
      <c r="CE51" s="376"/>
      <c r="CF51" s="376"/>
      <c r="CG51" s="376"/>
      <c r="CH51" s="376"/>
      <c r="CI51" s="376"/>
      <c r="CJ51" s="376"/>
      <c r="CK51" s="376"/>
      <c r="CL51" s="376"/>
      <c r="CM51" s="376"/>
      <c r="CN51" s="376"/>
      <c r="CO51" s="376"/>
      <c r="CP51" s="376"/>
      <c r="CQ51" s="376"/>
      <c r="CR51" s="376"/>
      <c r="CS51" s="376"/>
      <c r="CT51" s="376"/>
      <c r="CU51" s="376"/>
      <c r="CV51" s="376"/>
      <c r="CW51" s="376"/>
      <c r="CX51" s="376"/>
      <c r="CY51" s="376"/>
      <c r="CZ51" s="376"/>
      <c r="DA51" s="376"/>
      <c r="DB51" s="376"/>
      <c r="DC51" s="376"/>
      <c r="DD51" s="376"/>
      <c r="DE51" s="376"/>
      <c r="DF51" s="387"/>
      <c r="DG51" s="402" t="s">
        <v>1983</v>
      </c>
      <c r="DH51" s="403" t="s">
        <v>1984</v>
      </c>
      <c r="DI51" s="379" t="s">
        <v>1985</v>
      </c>
      <c r="DJ51" s="379" t="s">
        <v>1925</v>
      </c>
      <c r="DK51" s="379" t="s">
        <v>1986</v>
      </c>
      <c r="DL51" s="379" t="s">
        <v>1927</v>
      </c>
      <c r="DM51" s="404">
        <v>90000000</v>
      </c>
      <c r="DN51" s="961">
        <v>182523840</v>
      </c>
    </row>
    <row r="52" spans="1:118" s="288" customFormat="1" ht="72">
      <c r="A52" s="276"/>
      <c r="B52" s="276"/>
      <c r="C52" s="942"/>
      <c r="D52" s="945"/>
      <c r="E52" s="367"/>
      <c r="F52" s="948"/>
      <c r="G52" s="945"/>
      <c r="H52" s="368"/>
      <c r="I52" s="950"/>
      <c r="J52" s="945"/>
      <c r="K52" s="369"/>
      <c r="L52" s="370"/>
      <c r="M52" s="370"/>
      <c r="N52" s="371"/>
      <c r="O52" s="371"/>
      <c r="P52" s="945"/>
      <c r="Q52" s="945"/>
      <c r="R52" s="369"/>
      <c r="S52" s="955"/>
      <c r="T52" s="962"/>
      <c r="U52" s="942"/>
      <c r="V52" s="942"/>
      <c r="W52" s="952"/>
      <c r="X52" s="952"/>
      <c r="Y52" s="948"/>
      <c r="Z52" s="942"/>
      <c r="AA52" s="369"/>
      <c r="AB52" s="372"/>
      <c r="AC52" s="966"/>
      <c r="AD52" s="942"/>
      <c r="AE52" s="373"/>
      <c r="AF52" s="374"/>
      <c r="AG52" s="374"/>
      <c r="AH52" s="373"/>
      <c r="AI52" s="374"/>
      <c r="AJ52" s="374"/>
      <c r="AK52" s="373"/>
      <c r="AL52" s="374"/>
      <c r="AM52" s="374"/>
      <c r="AN52" s="375"/>
      <c r="AO52" s="375"/>
      <c r="AP52" s="375"/>
      <c r="AQ52" s="375"/>
      <c r="AR52" s="375"/>
      <c r="AS52" s="375"/>
      <c r="AT52" s="375"/>
      <c r="AU52" s="375"/>
      <c r="AV52" s="375"/>
      <c r="AW52" s="942"/>
      <c r="AX52" s="376"/>
      <c r="AY52" s="376"/>
      <c r="AZ52" s="376"/>
      <c r="BA52" s="376"/>
      <c r="BB52" s="376"/>
      <c r="BC52" s="376"/>
      <c r="BD52" s="376"/>
      <c r="BE52" s="376"/>
      <c r="BF52" s="376"/>
      <c r="BG52" s="376"/>
      <c r="BH52" s="376"/>
      <c r="BI52" s="376"/>
      <c r="BJ52" s="376"/>
      <c r="BK52" s="376"/>
      <c r="BL52" s="376"/>
      <c r="BM52" s="376"/>
      <c r="BN52" s="376"/>
      <c r="BO52" s="376"/>
      <c r="BP52" s="376"/>
      <c r="BQ52" s="376"/>
      <c r="BR52" s="376"/>
      <c r="BS52" s="376"/>
      <c r="BT52" s="376"/>
      <c r="BU52" s="376"/>
      <c r="BV52" s="376"/>
      <c r="BW52" s="376"/>
      <c r="BX52" s="376"/>
      <c r="BY52" s="376"/>
      <c r="BZ52" s="376"/>
      <c r="CA52" s="376"/>
      <c r="CB52" s="376"/>
      <c r="CC52" s="376"/>
      <c r="CD52" s="376"/>
      <c r="CE52" s="376"/>
      <c r="CF52" s="376"/>
      <c r="CG52" s="376"/>
      <c r="CH52" s="376"/>
      <c r="CI52" s="376"/>
      <c r="CJ52" s="376"/>
      <c r="CK52" s="376"/>
      <c r="CL52" s="376"/>
      <c r="CM52" s="376"/>
      <c r="CN52" s="376"/>
      <c r="CO52" s="376"/>
      <c r="CP52" s="376"/>
      <c r="CQ52" s="376"/>
      <c r="CR52" s="376"/>
      <c r="CS52" s="376"/>
      <c r="CT52" s="376"/>
      <c r="CU52" s="376"/>
      <c r="CV52" s="376"/>
      <c r="CW52" s="376"/>
      <c r="CX52" s="376"/>
      <c r="CY52" s="376"/>
      <c r="CZ52" s="376"/>
      <c r="DA52" s="376"/>
      <c r="DB52" s="376"/>
      <c r="DC52" s="376"/>
      <c r="DD52" s="376"/>
      <c r="DE52" s="376"/>
      <c r="DF52" s="387"/>
      <c r="DG52" s="402" t="s">
        <v>1987</v>
      </c>
      <c r="DH52" s="403" t="s">
        <v>1988</v>
      </c>
      <c r="DI52" s="379" t="s">
        <v>1985</v>
      </c>
      <c r="DJ52" s="379" t="s">
        <v>1925</v>
      </c>
      <c r="DK52" s="379" t="s">
        <v>1986</v>
      </c>
      <c r="DL52" s="379" t="s">
        <v>1927</v>
      </c>
      <c r="DM52" s="405">
        <v>21523840</v>
      </c>
      <c r="DN52" s="963"/>
    </row>
    <row r="53" spans="1:118" s="288" customFormat="1" ht="72">
      <c r="A53" s="276"/>
      <c r="B53" s="276"/>
      <c r="C53" s="942"/>
      <c r="D53" s="945"/>
      <c r="E53" s="367"/>
      <c r="F53" s="948"/>
      <c r="G53" s="945"/>
      <c r="H53" s="368"/>
      <c r="I53" s="950"/>
      <c r="J53" s="945"/>
      <c r="K53" s="369"/>
      <c r="L53" s="370"/>
      <c r="M53" s="370"/>
      <c r="N53" s="371"/>
      <c r="O53" s="371"/>
      <c r="P53" s="945"/>
      <c r="Q53" s="945"/>
      <c r="R53" s="369"/>
      <c r="S53" s="955"/>
      <c r="T53" s="962"/>
      <c r="U53" s="942"/>
      <c r="V53" s="942"/>
      <c r="W53" s="952"/>
      <c r="X53" s="952"/>
      <c r="Y53" s="948"/>
      <c r="Z53" s="942"/>
      <c r="AA53" s="369"/>
      <c r="AB53" s="372"/>
      <c r="AC53" s="966"/>
      <c r="AD53" s="942"/>
      <c r="AE53" s="373"/>
      <c r="AF53" s="374"/>
      <c r="AG53" s="374"/>
      <c r="AH53" s="373"/>
      <c r="AI53" s="374"/>
      <c r="AJ53" s="374"/>
      <c r="AK53" s="373"/>
      <c r="AL53" s="374"/>
      <c r="AM53" s="374"/>
      <c r="AN53" s="375"/>
      <c r="AO53" s="375"/>
      <c r="AP53" s="375"/>
      <c r="AQ53" s="375"/>
      <c r="AR53" s="375"/>
      <c r="AS53" s="375"/>
      <c r="AT53" s="375"/>
      <c r="AU53" s="375"/>
      <c r="AV53" s="375"/>
      <c r="AW53" s="942"/>
      <c r="AX53" s="376"/>
      <c r="AY53" s="376"/>
      <c r="AZ53" s="376"/>
      <c r="BA53" s="376"/>
      <c r="BB53" s="376"/>
      <c r="BC53" s="376"/>
      <c r="BD53" s="376"/>
      <c r="BE53" s="376"/>
      <c r="BF53" s="376"/>
      <c r="BG53" s="376"/>
      <c r="BH53" s="376"/>
      <c r="BI53" s="376"/>
      <c r="BJ53" s="376"/>
      <c r="BK53" s="376"/>
      <c r="BL53" s="376"/>
      <c r="BM53" s="376"/>
      <c r="BN53" s="376"/>
      <c r="BO53" s="376"/>
      <c r="BP53" s="376"/>
      <c r="BQ53" s="376"/>
      <c r="BR53" s="376"/>
      <c r="BS53" s="376"/>
      <c r="BT53" s="376"/>
      <c r="BU53" s="376"/>
      <c r="BV53" s="376"/>
      <c r="BW53" s="376"/>
      <c r="BX53" s="376"/>
      <c r="BY53" s="376"/>
      <c r="BZ53" s="376"/>
      <c r="CA53" s="376"/>
      <c r="CB53" s="376"/>
      <c r="CC53" s="376"/>
      <c r="CD53" s="376"/>
      <c r="CE53" s="376"/>
      <c r="CF53" s="376"/>
      <c r="CG53" s="376"/>
      <c r="CH53" s="376"/>
      <c r="CI53" s="376"/>
      <c r="CJ53" s="376"/>
      <c r="CK53" s="376"/>
      <c r="CL53" s="376"/>
      <c r="CM53" s="376"/>
      <c r="CN53" s="376"/>
      <c r="CO53" s="376"/>
      <c r="CP53" s="376"/>
      <c r="CQ53" s="376"/>
      <c r="CR53" s="376"/>
      <c r="CS53" s="376"/>
      <c r="CT53" s="376"/>
      <c r="CU53" s="376"/>
      <c r="CV53" s="376"/>
      <c r="CW53" s="376"/>
      <c r="CX53" s="376"/>
      <c r="CY53" s="376"/>
      <c r="CZ53" s="376"/>
      <c r="DA53" s="376"/>
      <c r="DB53" s="376"/>
      <c r="DC53" s="376"/>
      <c r="DD53" s="376"/>
      <c r="DE53" s="376"/>
      <c r="DF53" s="387"/>
      <c r="DG53" s="402" t="s">
        <v>1989</v>
      </c>
      <c r="DH53" s="403" t="s">
        <v>1990</v>
      </c>
      <c r="DI53" s="379" t="s">
        <v>1985</v>
      </c>
      <c r="DJ53" s="379" t="s">
        <v>1925</v>
      </c>
      <c r="DK53" s="379" t="s">
        <v>1986</v>
      </c>
      <c r="DL53" s="379" t="s">
        <v>1927</v>
      </c>
      <c r="DM53" s="405">
        <v>71000000</v>
      </c>
      <c r="DN53" s="963"/>
    </row>
    <row r="54" spans="1:118" s="288" customFormat="1" ht="72">
      <c r="A54" s="276"/>
      <c r="B54" s="276"/>
      <c r="C54" s="942"/>
      <c r="D54" s="945"/>
      <c r="E54" s="367"/>
      <c r="F54" s="948"/>
      <c r="G54" s="945"/>
      <c r="H54" s="368"/>
      <c r="I54" s="950"/>
      <c r="J54" s="945"/>
      <c r="K54" s="369"/>
      <c r="L54" s="370"/>
      <c r="M54" s="370"/>
      <c r="N54" s="371"/>
      <c r="O54" s="371"/>
      <c r="P54" s="945"/>
      <c r="Q54" s="946"/>
      <c r="R54" s="369"/>
      <c r="S54" s="956"/>
      <c r="T54" s="962"/>
      <c r="U54" s="943"/>
      <c r="V54" s="943"/>
      <c r="W54" s="953"/>
      <c r="X54" s="953"/>
      <c r="Y54" s="949"/>
      <c r="Z54" s="943"/>
      <c r="AA54" s="369"/>
      <c r="AB54" s="372"/>
      <c r="AC54" s="967"/>
      <c r="AD54" s="943"/>
      <c r="AE54" s="373"/>
      <c r="AF54" s="374"/>
      <c r="AG54" s="374"/>
      <c r="AH54" s="373"/>
      <c r="AI54" s="374"/>
      <c r="AJ54" s="374"/>
      <c r="AK54" s="373"/>
      <c r="AL54" s="374"/>
      <c r="AM54" s="374"/>
      <c r="AN54" s="375"/>
      <c r="AO54" s="375"/>
      <c r="AP54" s="375"/>
      <c r="AQ54" s="375"/>
      <c r="AR54" s="375"/>
      <c r="AS54" s="375"/>
      <c r="AT54" s="375"/>
      <c r="AU54" s="375"/>
      <c r="AV54" s="375"/>
      <c r="AW54" s="943"/>
      <c r="AX54" s="376"/>
      <c r="AY54" s="376"/>
      <c r="AZ54" s="376"/>
      <c r="BA54" s="376"/>
      <c r="BB54" s="376"/>
      <c r="BC54" s="376"/>
      <c r="BD54" s="376"/>
      <c r="BE54" s="376"/>
      <c r="BF54" s="376"/>
      <c r="BG54" s="376"/>
      <c r="BH54" s="376"/>
      <c r="BI54" s="376"/>
      <c r="BJ54" s="376"/>
      <c r="BK54" s="376"/>
      <c r="BL54" s="376"/>
      <c r="BM54" s="376"/>
      <c r="BN54" s="376"/>
      <c r="BO54" s="376"/>
      <c r="BP54" s="376"/>
      <c r="BQ54" s="376"/>
      <c r="BR54" s="376"/>
      <c r="BS54" s="376"/>
      <c r="BT54" s="376"/>
      <c r="BU54" s="376"/>
      <c r="BV54" s="376"/>
      <c r="BW54" s="376"/>
      <c r="BX54" s="376"/>
      <c r="BY54" s="376"/>
      <c r="BZ54" s="376"/>
      <c r="CA54" s="376"/>
      <c r="CB54" s="376"/>
      <c r="CC54" s="376"/>
      <c r="CD54" s="376"/>
      <c r="CE54" s="376"/>
      <c r="CF54" s="376"/>
      <c r="CG54" s="376"/>
      <c r="CH54" s="376"/>
      <c r="CI54" s="376"/>
      <c r="CJ54" s="376"/>
      <c r="CK54" s="376"/>
      <c r="CL54" s="376"/>
      <c r="CM54" s="376"/>
      <c r="CN54" s="376"/>
      <c r="CO54" s="376"/>
      <c r="CP54" s="376"/>
      <c r="CQ54" s="376"/>
      <c r="CR54" s="376"/>
      <c r="CS54" s="376"/>
      <c r="CT54" s="376"/>
      <c r="CU54" s="376"/>
      <c r="CV54" s="376"/>
      <c r="CW54" s="376"/>
      <c r="CX54" s="376"/>
      <c r="CY54" s="376"/>
      <c r="CZ54" s="376"/>
      <c r="DA54" s="376"/>
      <c r="DB54" s="376"/>
      <c r="DC54" s="376"/>
      <c r="DD54" s="376"/>
      <c r="DE54" s="376"/>
      <c r="DF54" s="387"/>
      <c r="DG54" s="402" t="s">
        <v>1991</v>
      </c>
      <c r="DH54" s="403" t="s">
        <v>1992</v>
      </c>
      <c r="DI54" s="379" t="s">
        <v>1985</v>
      </c>
      <c r="DJ54" s="379" t="s">
        <v>1925</v>
      </c>
      <c r="DK54" s="379" t="s">
        <v>1986</v>
      </c>
      <c r="DL54" s="379" t="s">
        <v>1927</v>
      </c>
      <c r="DM54" s="405">
        <v>0</v>
      </c>
      <c r="DN54" s="964"/>
    </row>
    <row r="55" spans="1:118" s="288" customFormat="1" ht="156">
      <c r="A55" s="276"/>
      <c r="B55" s="276"/>
      <c r="C55" s="942"/>
      <c r="D55" s="945"/>
      <c r="E55" s="367"/>
      <c r="F55" s="948"/>
      <c r="G55" s="945"/>
      <c r="H55" s="368"/>
      <c r="I55" s="950"/>
      <c r="J55" s="945"/>
      <c r="K55" s="369"/>
      <c r="L55" s="370"/>
      <c r="M55" s="370"/>
      <c r="N55" s="371"/>
      <c r="O55" s="371"/>
      <c r="P55" s="945"/>
      <c r="Q55" s="944"/>
      <c r="R55" s="369"/>
      <c r="S55" s="954" t="s">
        <v>1993</v>
      </c>
      <c r="T55" s="957" t="s">
        <v>1994</v>
      </c>
      <c r="U55" s="941"/>
      <c r="V55" s="941"/>
      <c r="W55" s="951"/>
      <c r="X55" s="951"/>
      <c r="Y55" s="947"/>
      <c r="Z55" s="941" t="s">
        <v>1995</v>
      </c>
      <c r="AA55" s="369"/>
      <c r="AB55" s="372"/>
      <c r="AC55" s="968" t="s">
        <v>1996</v>
      </c>
      <c r="AD55" s="972"/>
      <c r="AE55" s="373"/>
      <c r="AF55" s="374"/>
      <c r="AG55" s="374"/>
      <c r="AH55" s="373"/>
      <c r="AI55" s="374"/>
      <c r="AJ55" s="374"/>
      <c r="AK55" s="373"/>
      <c r="AL55" s="374"/>
      <c r="AM55" s="374"/>
      <c r="AN55" s="375"/>
      <c r="AO55" s="375"/>
      <c r="AP55" s="375"/>
      <c r="AQ55" s="375"/>
      <c r="AR55" s="375"/>
      <c r="AS55" s="375"/>
      <c r="AT55" s="375"/>
      <c r="AU55" s="375"/>
      <c r="AV55" s="375"/>
      <c r="AW55" s="941" t="s">
        <v>1775</v>
      </c>
      <c r="AX55" s="376"/>
      <c r="AY55" s="376"/>
      <c r="AZ55" s="376"/>
      <c r="BA55" s="376"/>
      <c r="BB55" s="376"/>
      <c r="BC55" s="376"/>
      <c r="BD55" s="376"/>
      <c r="BE55" s="376"/>
      <c r="BF55" s="376"/>
      <c r="BG55" s="376"/>
      <c r="BH55" s="376"/>
      <c r="BI55" s="376"/>
      <c r="BJ55" s="376"/>
      <c r="BK55" s="376"/>
      <c r="BL55" s="376"/>
      <c r="BM55" s="376"/>
      <c r="BN55" s="376"/>
      <c r="BO55" s="376"/>
      <c r="BP55" s="376"/>
      <c r="BQ55" s="376"/>
      <c r="BR55" s="376"/>
      <c r="BS55" s="376"/>
      <c r="BT55" s="376"/>
      <c r="BU55" s="376"/>
      <c r="BV55" s="376"/>
      <c r="BW55" s="376"/>
      <c r="BX55" s="376"/>
      <c r="BY55" s="376"/>
      <c r="BZ55" s="376"/>
      <c r="CA55" s="376"/>
      <c r="CB55" s="376"/>
      <c r="CC55" s="376"/>
      <c r="CD55" s="376"/>
      <c r="CE55" s="376"/>
      <c r="CF55" s="376"/>
      <c r="CG55" s="376"/>
      <c r="CH55" s="376"/>
      <c r="CI55" s="376"/>
      <c r="CJ55" s="376"/>
      <c r="CK55" s="376"/>
      <c r="CL55" s="376"/>
      <c r="CM55" s="376"/>
      <c r="CN55" s="376"/>
      <c r="CO55" s="376"/>
      <c r="CP55" s="376"/>
      <c r="CQ55" s="376"/>
      <c r="CR55" s="376"/>
      <c r="CS55" s="376"/>
      <c r="CT55" s="376"/>
      <c r="CU55" s="376"/>
      <c r="CV55" s="376"/>
      <c r="CW55" s="376"/>
      <c r="CX55" s="376"/>
      <c r="CY55" s="376"/>
      <c r="CZ55" s="376"/>
      <c r="DA55" s="376"/>
      <c r="DB55" s="376"/>
      <c r="DC55" s="376"/>
      <c r="DD55" s="376"/>
      <c r="DE55" s="376"/>
      <c r="DF55" s="387"/>
      <c r="DG55" s="406" t="s">
        <v>1997</v>
      </c>
      <c r="DH55" s="407" t="s">
        <v>1998</v>
      </c>
      <c r="DI55" s="379" t="s">
        <v>1999</v>
      </c>
      <c r="DJ55" s="379" t="s">
        <v>1925</v>
      </c>
      <c r="DK55" s="379" t="s">
        <v>2000</v>
      </c>
      <c r="DL55" s="379" t="s">
        <v>1927</v>
      </c>
      <c r="DM55" s="381">
        <v>84000000</v>
      </c>
      <c r="DN55" s="376"/>
    </row>
    <row r="56" spans="1:118" s="288" customFormat="1" ht="120">
      <c r="A56" s="276"/>
      <c r="B56" s="276"/>
      <c r="C56" s="942"/>
      <c r="D56" s="945"/>
      <c r="E56" s="367"/>
      <c r="F56" s="948"/>
      <c r="G56" s="945"/>
      <c r="H56" s="368"/>
      <c r="I56" s="950"/>
      <c r="J56" s="945"/>
      <c r="K56" s="369"/>
      <c r="L56" s="370"/>
      <c r="M56" s="370"/>
      <c r="N56" s="371"/>
      <c r="O56" s="371"/>
      <c r="P56" s="945"/>
      <c r="Q56" s="945"/>
      <c r="R56" s="369"/>
      <c r="S56" s="955"/>
      <c r="T56" s="958"/>
      <c r="U56" s="942"/>
      <c r="V56" s="942"/>
      <c r="W56" s="952"/>
      <c r="X56" s="952"/>
      <c r="Y56" s="948"/>
      <c r="Z56" s="942"/>
      <c r="AA56" s="369"/>
      <c r="AB56" s="372"/>
      <c r="AC56" s="969"/>
      <c r="AD56" s="972"/>
      <c r="AE56" s="373"/>
      <c r="AF56" s="374"/>
      <c r="AG56" s="374"/>
      <c r="AH56" s="373"/>
      <c r="AI56" s="374"/>
      <c r="AJ56" s="374"/>
      <c r="AK56" s="373"/>
      <c r="AL56" s="374"/>
      <c r="AM56" s="374"/>
      <c r="AN56" s="375"/>
      <c r="AO56" s="375"/>
      <c r="AP56" s="375"/>
      <c r="AQ56" s="375"/>
      <c r="AR56" s="375"/>
      <c r="AS56" s="375"/>
      <c r="AT56" s="375"/>
      <c r="AU56" s="375"/>
      <c r="AV56" s="375"/>
      <c r="AW56" s="942"/>
      <c r="AX56" s="376"/>
      <c r="AY56" s="376"/>
      <c r="AZ56" s="376"/>
      <c r="BA56" s="376"/>
      <c r="BB56" s="376"/>
      <c r="BC56" s="376"/>
      <c r="BD56" s="376"/>
      <c r="BE56" s="376"/>
      <c r="BF56" s="376"/>
      <c r="BG56" s="376"/>
      <c r="BH56" s="376"/>
      <c r="BI56" s="376"/>
      <c r="BJ56" s="376"/>
      <c r="BK56" s="376"/>
      <c r="BL56" s="376"/>
      <c r="BM56" s="376"/>
      <c r="BN56" s="376"/>
      <c r="BO56" s="376"/>
      <c r="BP56" s="376"/>
      <c r="BQ56" s="376"/>
      <c r="BR56" s="376"/>
      <c r="BS56" s="376"/>
      <c r="BT56" s="376"/>
      <c r="BU56" s="376"/>
      <c r="BV56" s="376"/>
      <c r="BW56" s="376"/>
      <c r="BX56" s="376"/>
      <c r="BY56" s="376"/>
      <c r="BZ56" s="376"/>
      <c r="CA56" s="376"/>
      <c r="CB56" s="376"/>
      <c r="CC56" s="376"/>
      <c r="CD56" s="376"/>
      <c r="CE56" s="376"/>
      <c r="CF56" s="376"/>
      <c r="CG56" s="376"/>
      <c r="CH56" s="376"/>
      <c r="CI56" s="376"/>
      <c r="CJ56" s="376"/>
      <c r="CK56" s="376"/>
      <c r="CL56" s="376"/>
      <c r="CM56" s="376"/>
      <c r="CN56" s="376"/>
      <c r="CO56" s="376"/>
      <c r="CP56" s="376"/>
      <c r="CQ56" s="376"/>
      <c r="CR56" s="376"/>
      <c r="CS56" s="376"/>
      <c r="CT56" s="376"/>
      <c r="CU56" s="376"/>
      <c r="CV56" s="376"/>
      <c r="CW56" s="376"/>
      <c r="CX56" s="376"/>
      <c r="CY56" s="376"/>
      <c r="CZ56" s="376"/>
      <c r="DA56" s="376"/>
      <c r="DB56" s="376"/>
      <c r="DC56" s="376"/>
      <c r="DD56" s="376"/>
      <c r="DE56" s="376"/>
      <c r="DF56" s="387"/>
      <c r="DG56" s="408" t="s">
        <v>2001</v>
      </c>
      <c r="DH56" s="409" t="s">
        <v>2002</v>
      </c>
      <c r="DI56" s="379" t="s">
        <v>1999</v>
      </c>
      <c r="DJ56" s="379" t="s">
        <v>1925</v>
      </c>
      <c r="DK56" s="379" t="s">
        <v>2000</v>
      </c>
      <c r="DL56" s="379" t="s">
        <v>1927</v>
      </c>
      <c r="DM56" s="410">
        <v>246200195</v>
      </c>
      <c r="DN56" s="376"/>
    </row>
    <row r="57" spans="1:118" s="288" customFormat="1" ht="96">
      <c r="A57" s="276"/>
      <c r="B57" s="276"/>
      <c r="C57" s="942"/>
      <c r="D57" s="945"/>
      <c r="E57" s="367"/>
      <c r="F57" s="948"/>
      <c r="G57" s="945"/>
      <c r="H57" s="368"/>
      <c r="I57" s="950"/>
      <c r="J57" s="945"/>
      <c r="K57" s="369"/>
      <c r="L57" s="370"/>
      <c r="M57" s="370"/>
      <c r="N57" s="371"/>
      <c r="O57" s="371"/>
      <c r="P57" s="945"/>
      <c r="Q57" s="945"/>
      <c r="R57" s="369"/>
      <c r="S57" s="955"/>
      <c r="T57" s="958"/>
      <c r="U57" s="942"/>
      <c r="V57" s="942"/>
      <c r="W57" s="952"/>
      <c r="X57" s="952"/>
      <c r="Y57" s="948"/>
      <c r="Z57" s="942"/>
      <c r="AA57" s="369"/>
      <c r="AB57" s="372"/>
      <c r="AC57" s="969"/>
      <c r="AD57" s="972"/>
      <c r="AE57" s="373"/>
      <c r="AF57" s="374"/>
      <c r="AG57" s="374"/>
      <c r="AH57" s="373"/>
      <c r="AI57" s="374"/>
      <c r="AJ57" s="374"/>
      <c r="AK57" s="373"/>
      <c r="AL57" s="374"/>
      <c r="AM57" s="374"/>
      <c r="AN57" s="375"/>
      <c r="AO57" s="375"/>
      <c r="AP57" s="375"/>
      <c r="AQ57" s="375"/>
      <c r="AR57" s="375"/>
      <c r="AS57" s="375"/>
      <c r="AT57" s="375"/>
      <c r="AU57" s="375"/>
      <c r="AV57" s="375"/>
      <c r="AW57" s="942"/>
      <c r="AX57" s="376"/>
      <c r="AY57" s="376"/>
      <c r="AZ57" s="376"/>
      <c r="BA57" s="376"/>
      <c r="BB57" s="376"/>
      <c r="BC57" s="376"/>
      <c r="BD57" s="376"/>
      <c r="BE57" s="376"/>
      <c r="BF57" s="376"/>
      <c r="BG57" s="376"/>
      <c r="BH57" s="376"/>
      <c r="BI57" s="376"/>
      <c r="BJ57" s="376"/>
      <c r="BK57" s="376"/>
      <c r="BL57" s="376"/>
      <c r="BM57" s="376"/>
      <c r="BN57" s="376"/>
      <c r="BO57" s="376"/>
      <c r="BP57" s="376"/>
      <c r="BQ57" s="376"/>
      <c r="BR57" s="376"/>
      <c r="BS57" s="376"/>
      <c r="BT57" s="376"/>
      <c r="BU57" s="376"/>
      <c r="BV57" s="376"/>
      <c r="BW57" s="376"/>
      <c r="BX57" s="376"/>
      <c r="BY57" s="376"/>
      <c r="BZ57" s="376"/>
      <c r="CA57" s="376"/>
      <c r="CB57" s="376"/>
      <c r="CC57" s="376"/>
      <c r="CD57" s="376"/>
      <c r="CE57" s="376"/>
      <c r="CF57" s="376"/>
      <c r="CG57" s="376"/>
      <c r="CH57" s="376"/>
      <c r="CI57" s="376"/>
      <c r="CJ57" s="376"/>
      <c r="CK57" s="376"/>
      <c r="CL57" s="376"/>
      <c r="CM57" s="376"/>
      <c r="CN57" s="376"/>
      <c r="CO57" s="376"/>
      <c r="CP57" s="376"/>
      <c r="CQ57" s="376"/>
      <c r="CR57" s="376"/>
      <c r="CS57" s="376"/>
      <c r="CT57" s="376"/>
      <c r="CU57" s="376"/>
      <c r="CV57" s="376"/>
      <c r="CW57" s="376"/>
      <c r="CX57" s="376"/>
      <c r="CY57" s="376"/>
      <c r="CZ57" s="376"/>
      <c r="DA57" s="376"/>
      <c r="DB57" s="376"/>
      <c r="DC57" s="376"/>
      <c r="DD57" s="376"/>
      <c r="DE57" s="376"/>
      <c r="DF57" s="387"/>
      <c r="DG57" s="411" t="s">
        <v>2003</v>
      </c>
      <c r="DH57" s="412" t="s">
        <v>2004</v>
      </c>
      <c r="DI57" s="379" t="s">
        <v>1999</v>
      </c>
      <c r="DJ57" s="379" t="s">
        <v>1925</v>
      </c>
      <c r="DK57" s="379" t="s">
        <v>2000</v>
      </c>
      <c r="DL57" s="379" t="s">
        <v>1927</v>
      </c>
      <c r="DM57" s="381">
        <v>50000000</v>
      </c>
      <c r="DN57" s="376"/>
    </row>
    <row r="58" spans="1:118" s="288" customFormat="1" ht="108">
      <c r="A58" s="276"/>
      <c r="B58" s="276"/>
      <c r="C58" s="942"/>
      <c r="D58" s="945"/>
      <c r="E58" s="367"/>
      <c r="F58" s="948"/>
      <c r="G58" s="945"/>
      <c r="H58" s="368"/>
      <c r="I58" s="950"/>
      <c r="J58" s="945"/>
      <c r="K58" s="369"/>
      <c r="L58" s="370"/>
      <c r="M58" s="370"/>
      <c r="N58" s="371"/>
      <c r="O58" s="371"/>
      <c r="P58" s="945"/>
      <c r="Q58" s="945"/>
      <c r="R58" s="369"/>
      <c r="S58" s="955"/>
      <c r="T58" s="958"/>
      <c r="U58" s="942"/>
      <c r="V58" s="942"/>
      <c r="W58" s="952"/>
      <c r="X58" s="952"/>
      <c r="Y58" s="948"/>
      <c r="Z58" s="942"/>
      <c r="AA58" s="369"/>
      <c r="AB58" s="372"/>
      <c r="AC58" s="969"/>
      <c r="AD58" s="972"/>
      <c r="AE58" s="373"/>
      <c r="AF58" s="374"/>
      <c r="AG58" s="374"/>
      <c r="AH58" s="373"/>
      <c r="AI58" s="374"/>
      <c r="AJ58" s="374"/>
      <c r="AK58" s="373"/>
      <c r="AL58" s="374"/>
      <c r="AM58" s="374"/>
      <c r="AN58" s="375"/>
      <c r="AO58" s="375"/>
      <c r="AP58" s="375"/>
      <c r="AQ58" s="375"/>
      <c r="AR58" s="375"/>
      <c r="AS58" s="375"/>
      <c r="AT58" s="375"/>
      <c r="AU58" s="375"/>
      <c r="AV58" s="375"/>
      <c r="AW58" s="942"/>
      <c r="AX58" s="376"/>
      <c r="AY58" s="376"/>
      <c r="AZ58" s="376"/>
      <c r="BA58" s="376"/>
      <c r="BB58" s="376"/>
      <c r="BC58" s="376"/>
      <c r="BD58" s="376"/>
      <c r="BE58" s="376"/>
      <c r="BF58" s="376"/>
      <c r="BG58" s="376"/>
      <c r="BH58" s="376"/>
      <c r="BI58" s="376"/>
      <c r="BJ58" s="376"/>
      <c r="BK58" s="376"/>
      <c r="BL58" s="376"/>
      <c r="BM58" s="376"/>
      <c r="BN58" s="376"/>
      <c r="BO58" s="376"/>
      <c r="BP58" s="376"/>
      <c r="BQ58" s="376"/>
      <c r="BR58" s="376"/>
      <c r="BS58" s="376"/>
      <c r="BT58" s="376"/>
      <c r="BU58" s="376"/>
      <c r="BV58" s="376"/>
      <c r="BW58" s="376"/>
      <c r="BX58" s="376"/>
      <c r="BY58" s="376"/>
      <c r="BZ58" s="376"/>
      <c r="CA58" s="376"/>
      <c r="CB58" s="376"/>
      <c r="CC58" s="376"/>
      <c r="CD58" s="376"/>
      <c r="CE58" s="376"/>
      <c r="CF58" s="376"/>
      <c r="CG58" s="376"/>
      <c r="CH58" s="376"/>
      <c r="CI58" s="376"/>
      <c r="CJ58" s="376"/>
      <c r="CK58" s="376"/>
      <c r="CL58" s="376"/>
      <c r="CM58" s="376"/>
      <c r="CN58" s="376"/>
      <c r="CO58" s="376"/>
      <c r="CP58" s="376"/>
      <c r="CQ58" s="376"/>
      <c r="CR58" s="376"/>
      <c r="CS58" s="376"/>
      <c r="CT58" s="376"/>
      <c r="CU58" s="376"/>
      <c r="CV58" s="376"/>
      <c r="CW58" s="376"/>
      <c r="CX58" s="376"/>
      <c r="CY58" s="376"/>
      <c r="CZ58" s="376"/>
      <c r="DA58" s="376"/>
      <c r="DB58" s="376"/>
      <c r="DC58" s="376"/>
      <c r="DD58" s="376"/>
      <c r="DE58" s="376"/>
      <c r="DF58" s="387"/>
      <c r="DG58" s="411" t="s">
        <v>2005</v>
      </c>
      <c r="DH58" s="412" t="s">
        <v>2006</v>
      </c>
      <c r="DI58" s="379" t="s">
        <v>1999</v>
      </c>
      <c r="DJ58" s="379" t="s">
        <v>1925</v>
      </c>
      <c r="DK58" s="379" t="s">
        <v>2000</v>
      </c>
      <c r="DL58" s="379" t="s">
        <v>1927</v>
      </c>
      <c r="DM58" s="404">
        <v>10761920</v>
      </c>
      <c r="DN58" s="376"/>
    </row>
    <row r="59" spans="1:118" s="288" customFormat="1" ht="132">
      <c r="A59" s="276"/>
      <c r="B59" s="276"/>
      <c r="C59" s="942"/>
      <c r="D59" s="945"/>
      <c r="E59" s="367"/>
      <c r="F59" s="948"/>
      <c r="G59" s="945"/>
      <c r="H59" s="368"/>
      <c r="I59" s="950"/>
      <c r="J59" s="945"/>
      <c r="K59" s="369"/>
      <c r="L59" s="370"/>
      <c r="M59" s="370"/>
      <c r="N59" s="371"/>
      <c r="O59" s="371"/>
      <c r="P59" s="945"/>
      <c r="Q59" s="945"/>
      <c r="R59" s="369"/>
      <c r="S59" s="955"/>
      <c r="T59" s="958"/>
      <c r="U59" s="942"/>
      <c r="V59" s="942"/>
      <c r="W59" s="952"/>
      <c r="X59" s="952"/>
      <c r="Y59" s="948"/>
      <c r="Z59" s="942"/>
      <c r="AA59" s="369"/>
      <c r="AB59" s="372"/>
      <c r="AC59" s="969"/>
      <c r="AD59" s="972"/>
      <c r="AE59" s="373"/>
      <c r="AF59" s="374"/>
      <c r="AG59" s="374"/>
      <c r="AH59" s="373"/>
      <c r="AI59" s="374"/>
      <c r="AJ59" s="374"/>
      <c r="AK59" s="373"/>
      <c r="AL59" s="374"/>
      <c r="AM59" s="374"/>
      <c r="AN59" s="375"/>
      <c r="AO59" s="375"/>
      <c r="AP59" s="375"/>
      <c r="AQ59" s="375"/>
      <c r="AR59" s="375"/>
      <c r="AS59" s="375"/>
      <c r="AT59" s="375"/>
      <c r="AU59" s="375"/>
      <c r="AV59" s="375"/>
      <c r="AW59" s="942"/>
      <c r="AX59" s="376"/>
      <c r="AY59" s="376"/>
      <c r="AZ59" s="376"/>
      <c r="BA59" s="376"/>
      <c r="BB59" s="376"/>
      <c r="BC59" s="376"/>
      <c r="BD59" s="376"/>
      <c r="BE59" s="376"/>
      <c r="BF59" s="376"/>
      <c r="BG59" s="376"/>
      <c r="BH59" s="376"/>
      <c r="BI59" s="376"/>
      <c r="BJ59" s="376"/>
      <c r="BK59" s="376"/>
      <c r="BL59" s="376"/>
      <c r="BM59" s="376"/>
      <c r="BN59" s="376"/>
      <c r="BO59" s="376"/>
      <c r="BP59" s="376"/>
      <c r="BQ59" s="376"/>
      <c r="BR59" s="376"/>
      <c r="BS59" s="376"/>
      <c r="BT59" s="376"/>
      <c r="BU59" s="376"/>
      <c r="BV59" s="376"/>
      <c r="BW59" s="376"/>
      <c r="BX59" s="376"/>
      <c r="BY59" s="376"/>
      <c r="BZ59" s="376"/>
      <c r="CA59" s="376"/>
      <c r="CB59" s="376"/>
      <c r="CC59" s="376"/>
      <c r="CD59" s="376"/>
      <c r="CE59" s="376"/>
      <c r="CF59" s="376"/>
      <c r="CG59" s="376"/>
      <c r="CH59" s="376"/>
      <c r="CI59" s="376"/>
      <c r="CJ59" s="376"/>
      <c r="CK59" s="376"/>
      <c r="CL59" s="376"/>
      <c r="CM59" s="376"/>
      <c r="CN59" s="376"/>
      <c r="CO59" s="376"/>
      <c r="CP59" s="376"/>
      <c r="CQ59" s="376"/>
      <c r="CR59" s="376"/>
      <c r="CS59" s="376"/>
      <c r="CT59" s="376"/>
      <c r="CU59" s="376"/>
      <c r="CV59" s="376"/>
      <c r="CW59" s="376"/>
      <c r="CX59" s="376"/>
      <c r="CY59" s="376"/>
      <c r="CZ59" s="376"/>
      <c r="DA59" s="376"/>
      <c r="DB59" s="376"/>
      <c r="DC59" s="376"/>
      <c r="DD59" s="376"/>
      <c r="DE59" s="376"/>
      <c r="DF59" s="387"/>
      <c r="DG59" s="413" t="s">
        <v>2007</v>
      </c>
      <c r="DH59" s="414" t="s">
        <v>2008</v>
      </c>
      <c r="DI59" s="379" t="s">
        <v>1999</v>
      </c>
      <c r="DJ59" s="379" t="s">
        <v>1925</v>
      </c>
      <c r="DK59" s="379" t="s">
        <v>2000</v>
      </c>
      <c r="DL59" s="379" t="s">
        <v>1927</v>
      </c>
      <c r="DM59" s="404">
        <v>79704800</v>
      </c>
      <c r="DN59" s="376"/>
    </row>
    <row r="60" spans="1:118" s="288" customFormat="1" ht="96">
      <c r="A60" s="276"/>
      <c r="B60" s="276"/>
      <c r="C60" s="942"/>
      <c r="D60" s="945"/>
      <c r="E60" s="367"/>
      <c r="F60" s="948"/>
      <c r="G60" s="945"/>
      <c r="H60" s="368"/>
      <c r="I60" s="950"/>
      <c r="J60" s="945"/>
      <c r="K60" s="369"/>
      <c r="L60" s="370"/>
      <c r="M60" s="370"/>
      <c r="N60" s="371"/>
      <c r="O60" s="371"/>
      <c r="P60" s="945"/>
      <c r="Q60" s="946"/>
      <c r="R60" s="369"/>
      <c r="S60" s="956"/>
      <c r="T60" s="959"/>
      <c r="U60" s="943"/>
      <c r="V60" s="943"/>
      <c r="W60" s="953"/>
      <c r="X60" s="953"/>
      <c r="Y60" s="949"/>
      <c r="Z60" s="943"/>
      <c r="AA60" s="369"/>
      <c r="AB60" s="372"/>
      <c r="AC60" s="971"/>
      <c r="AD60" s="972"/>
      <c r="AE60" s="373"/>
      <c r="AF60" s="374"/>
      <c r="AG60" s="374"/>
      <c r="AH60" s="373"/>
      <c r="AI60" s="374"/>
      <c r="AJ60" s="374"/>
      <c r="AK60" s="373"/>
      <c r="AL60" s="374"/>
      <c r="AM60" s="374"/>
      <c r="AN60" s="375"/>
      <c r="AO60" s="375"/>
      <c r="AP60" s="375"/>
      <c r="AQ60" s="375"/>
      <c r="AR60" s="375"/>
      <c r="AS60" s="375"/>
      <c r="AT60" s="375"/>
      <c r="AU60" s="375"/>
      <c r="AV60" s="375"/>
      <c r="AW60" s="943"/>
      <c r="AX60" s="376"/>
      <c r="AY60" s="376"/>
      <c r="AZ60" s="376"/>
      <c r="BA60" s="376"/>
      <c r="BB60" s="376"/>
      <c r="BC60" s="376"/>
      <c r="BD60" s="376"/>
      <c r="BE60" s="376"/>
      <c r="BF60" s="376"/>
      <c r="BG60" s="376"/>
      <c r="BH60" s="376"/>
      <c r="BI60" s="376"/>
      <c r="BJ60" s="376"/>
      <c r="BK60" s="376"/>
      <c r="BL60" s="376"/>
      <c r="BM60" s="376"/>
      <c r="BN60" s="376"/>
      <c r="BO60" s="376"/>
      <c r="BP60" s="376"/>
      <c r="BQ60" s="376"/>
      <c r="BR60" s="376"/>
      <c r="BS60" s="376"/>
      <c r="BT60" s="376"/>
      <c r="BU60" s="376"/>
      <c r="BV60" s="376"/>
      <c r="BW60" s="376"/>
      <c r="BX60" s="376"/>
      <c r="BY60" s="376"/>
      <c r="BZ60" s="376"/>
      <c r="CA60" s="376"/>
      <c r="CB60" s="376"/>
      <c r="CC60" s="376"/>
      <c r="CD60" s="376"/>
      <c r="CE60" s="376"/>
      <c r="CF60" s="376"/>
      <c r="CG60" s="376"/>
      <c r="CH60" s="376"/>
      <c r="CI60" s="376"/>
      <c r="CJ60" s="376"/>
      <c r="CK60" s="376"/>
      <c r="CL60" s="376"/>
      <c r="CM60" s="376"/>
      <c r="CN60" s="376"/>
      <c r="CO60" s="376"/>
      <c r="CP60" s="376"/>
      <c r="CQ60" s="376"/>
      <c r="CR60" s="376"/>
      <c r="CS60" s="376"/>
      <c r="CT60" s="376"/>
      <c r="CU60" s="376"/>
      <c r="CV60" s="376"/>
      <c r="CW60" s="376"/>
      <c r="CX60" s="376"/>
      <c r="CY60" s="376"/>
      <c r="CZ60" s="376"/>
      <c r="DA60" s="376"/>
      <c r="DB60" s="376"/>
      <c r="DC60" s="376"/>
      <c r="DD60" s="376"/>
      <c r="DE60" s="376"/>
      <c r="DF60" s="387"/>
      <c r="DG60" s="411" t="s">
        <v>2009</v>
      </c>
      <c r="DH60" s="415" t="s">
        <v>2010</v>
      </c>
      <c r="DI60" s="379" t="s">
        <v>1999</v>
      </c>
      <c r="DJ60" s="379" t="s">
        <v>1925</v>
      </c>
      <c r="DK60" s="379" t="s">
        <v>2000</v>
      </c>
      <c r="DL60" s="379" t="s">
        <v>1927</v>
      </c>
      <c r="DM60" s="404">
        <v>50000000</v>
      </c>
      <c r="DN60" s="376"/>
    </row>
    <row r="61" spans="1:118" s="288" customFormat="1" ht="84">
      <c r="A61" s="276">
        <v>407</v>
      </c>
      <c r="B61" s="276" t="s">
        <v>1762</v>
      </c>
      <c r="C61" s="942"/>
      <c r="D61" s="945"/>
      <c r="E61" s="367">
        <v>0.7</v>
      </c>
      <c r="F61" s="948"/>
      <c r="G61" s="945"/>
      <c r="H61" s="368">
        <v>0.14000000000000001</v>
      </c>
      <c r="I61" s="950"/>
      <c r="J61" s="945"/>
      <c r="K61" s="369">
        <v>0.26</v>
      </c>
      <c r="L61" s="370" t="s">
        <v>2011</v>
      </c>
      <c r="M61" s="370" t="s">
        <v>2011</v>
      </c>
      <c r="N61" s="371" t="s">
        <v>2012</v>
      </c>
      <c r="O61" s="371" t="s">
        <v>2013</v>
      </c>
      <c r="P61" s="945"/>
      <c r="Q61" s="944"/>
      <c r="R61" s="369">
        <v>0.11</v>
      </c>
      <c r="S61" s="954" t="s">
        <v>2014</v>
      </c>
      <c r="T61" s="957" t="s">
        <v>2015</v>
      </c>
      <c r="U61" s="947" t="s">
        <v>2016</v>
      </c>
      <c r="V61" s="947" t="s">
        <v>2017</v>
      </c>
      <c r="W61" s="951" t="s">
        <v>70</v>
      </c>
      <c r="X61" s="951" t="s">
        <v>972</v>
      </c>
      <c r="Y61" s="947" t="s">
        <v>586</v>
      </c>
      <c r="Z61" s="947" t="s">
        <v>2016</v>
      </c>
      <c r="AA61" s="369">
        <v>7.0000000000000007E-2</v>
      </c>
      <c r="AB61" s="372">
        <v>0.02</v>
      </c>
      <c r="AC61" s="972" t="s">
        <v>1996</v>
      </c>
      <c r="AD61" s="942"/>
      <c r="AE61" s="373">
        <v>0.02</v>
      </c>
      <c r="AF61" s="416">
        <v>12</v>
      </c>
      <c r="AG61" s="416"/>
      <c r="AH61" s="373">
        <v>0.02</v>
      </c>
      <c r="AI61" s="416">
        <v>18</v>
      </c>
      <c r="AJ61" s="416"/>
      <c r="AK61" s="373">
        <v>0.02</v>
      </c>
      <c r="AL61" s="416">
        <v>24</v>
      </c>
      <c r="AM61" s="417"/>
      <c r="AN61" s="375">
        <v>587384</v>
      </c>
      <c r="AO61" s="375">
        <v>138308</v>
      </c>
      <c r="AP61" s="375"/>
      <c r="AQ61" s="375">
        <v>143846</v>
      </c>
      <c r="AR61" s="375"/>
      <c r="AS61" s="375">
        <v>149615</v>
      </c>
      <c r="AT61" s="375"/>
      <c r="AU61" s="375">
        <v>155615</v>
      </c>
      <c r="AV61" s="375"/>
      <c r="AW61" s="941" t="s">
        <v>1775</v>
      </c>
      <c r="AX61" s="376"/>
      <c r="AY61" s="376"/>
      <c r="AZ61" s="376"/>
      <c r="BA61" s="376"/>
      <c r="BB61" s="376"/>
      <c r="BC61" s="376"/>
      <c r="BD61" s="376"/>
      <c r="BE61" s="376"/>
      <c r="BF61" s="376"/>
      <c r="BG61" s="376"/>
      <c r="BH61" s="376"/>
      <c r="BI61" s="376"/>
      <c r="BJ61" s="376"/>
      <c r="BK61" s="376"/>
      <c r="BL61" s="376"/>
      <c r="BM61" s="376"/>
      <c r="BN61" s="376"/>
      <c r="BO61" s="376"/>
      <c r="BP61" s="376"/>
      <c r="BQ61" s="376"/>
      <c r="BR61" s="376"/>
      <c r="BS61" s="376"/>
      <c r="BT61" s="376"/>
      <c r="BU61" s="376"/>
      <c r="BV61" s="376"/>
      <c r="BW61" s="376"/>
      <c r="BX61" s="376"/>
      <c r="BY61" s="376"/>
      <c r="BZ61" s="376"/>
      <c r="CA61" s="376"/>
      <c r="CB61" s="376"/>
      <c r="CC61" s="376"/>
      <c r="CD61" s="376"/>
      <c r="CE61" s="376"/>
      <c r="CF61" s="376"/>
      <c r="CG61" s="376"/>
      <c r="CH61" s="376"/>
      <c r="CI61" s="376"/>
      <c r="CJ61" s="376"/>
      <c r="CK61" s="376"/>
      <c r="CL61" s="376"/>
      <c r="CM61" s="376"/>
      <c r="CN61" s="376"/>
      <c r="CO61" s="376"/>
      <c r="CP61" s="376"/>
      <c r="CQ61" s="376"/>
      <c r="CR61" s="376"/>
      <c r="CS61" s="376"/>
      <c r="CT61" s="376"/>
      <c r="CU61" s="376"/>
      <c r="CV61" s="376"/>
      <c r="CW61" s="376"/>
      <c r="CX61" s="376"/>
      <c r="CY61" s="376"/>
      <c r="CZ61" s="376"/>
      <c r="DA61" s="376"/>
      <c r="DB61" s="376"/>
      <c r="DC61" s="376"/>
      <c r="DD61" s="376"/>
      <c r="DE61" s="376"/>
      <c r="DF61" s="387"/>
      <c r="DG61" s="377" t="s">
        <v>2018</v>
      </c>
      <c r="DH61" s="418" t="s">
        <v>2019</v>
      </c>
      <c r="DI61" s="379" t="s">
        <v>2020</v>
      </c>
      <c r="DJ61" s="379" t="s">
        <v>1925</v>
      </c>
      <c r="DK61" s="379" t="s">
        <v>2021</v>
      </c>
      <c r="DL61" s="379" t="s">
        <v>1927</v>
      </c>
      <c r="DM61" s="404">
        <v>346451040</v>
      </c>
      <c r="DN61" s="960">
        <v>1278210629</v>
      </c>
    </row>
    <row r="62" spans="1:118" s="288" customFormat="1" ht="60">
      <c r="A62" s="276"/>
      <c r="B62" s="276"/>
      <c r="C62" s="942"/>
      <c r="D62" s="945"/>
      <c r="E62" s="367"/>
      <c r="F62" s="948"/>
      <c r="G62" s="945"/>
      <c r="H62" s="368"/>
      <c r="I62" s="950"/>
      <c r="J62" s="945"/>
      <c r="K62" s="369"/>
      <c r="L62" s="370"/>
      <c r="M62" s="370"/>
      <c r="N62" s="371"/>
      <c r="O62" s="371"/>
      <c r="P62" s="945"/>
      <c r="Q62" s="945"/>
      <c r="R62" s="369"/>
      <c r="S62" s="955"/>
      <c r="T62" s="958"/>
      <c r="U62" s="948"/>
      <c r="V62" s="948"/>
      <c r="W62" s="952"/>
      <c r="X62" s="952"/>
      <c r="Y62" s="948"/>
      <c r="Z62" s="948"/>
      <c r="AA62" s="369"/>
      <c r="AB62" s="372"/>
      <c r="AC62" s="972"/>
      <c r="AD62" s="942"/>
      <c r="AE62" s="373"/>
      <c r="AF62" s="416"/>
      <c r="AG62" s="416"/>
      <c r="AH62" s="373"/>
      <c r="AI62" s="416"/>
      <c r="AJ62" s="416"/>
      <c r="AK62" s="373"/>
      <c r="AL62" s="416"/>
      <c r="AM62" s="417"/>
      <c r="AN62" s="375"/>
      <c r="AO62" s="375"/>
      <c r="AP62" s="375"/>
      <c r="AQ62" s="375"/>
      <c r="AR62" s="375"/>
      <c r="AS62" s="375"/>
      <c r="AT62" s="375"/>
      <c r="AU62" s="375"/>
      <c r="AV62" s="375"/>
      <c r="AW62" s="942"/>
      <c r="AX62" s="376"/>
      <c r="AY62" s="376"/>
      <c r="AZ62" s="376"/>
      <c r="BA62" s="376"/>
      <c r="BB62" s="376"/>
      <c r="BC62" s="376"/>
      <c r="BD62" s="376"/>
      <c r="BE62" s="376"/>
      <c r="BF62" s="376"/>
      <c r="BG62" s="376"/>
      <c r="BH62" s="376"/>
      <c r="BI62" s="376"/>
      <c r="BJ62" s="376"/>
      <c r="BK62" s="376"/>
      <c r="BL62" s="376"/>
      <c r="BM62" s="376"/>
      <c r="BN62" s="376"/>
      <c r="BO62" s="376"/>
      <c r="BP62" s="376"/>
      <c r="BQ62" s="376"/>
      <c r="BR62" s="376"/>
      <c r="BS62" s="376"/>
      <c r="BT62" s="376"/>
      <c r="BU62" s="376"/>
      <c r="BV62" s="376"/>
      <c r="BW62" s="376"/>
      <c r="BX62" s="376"/>
      <c r="BY62" s="376"/>
      <c r="BZ62" s="376"/>
      <c r="CA62" s="376"/>
      <c r="CB62" s="376"/>
      <c r="CC62" s="376"/>
      <c r="CD62" s="376"/>
      <c r="CE62" s="376"/>
      <c r="CF62" s="376"/>
      <c r="CG62" s="376"/>
      <c r="CH62" s="376"/>
      <c r="CI62" s="376"/>
      <c r="CJ62" s="376"/>
      <c r="CK62" s="376"/>
      <c r="CL62" s="376"/>
      <c r="CM62" s="376"/>
      <c r="CN62" s="376"/>
      <c r="CO62" s="376"/>
      <c r="CP62" s="376"/>
      <c r="CQ62" s="376"/>
      <c r="CR62" s="376"/>
      <c r="CS62" s="376"/>
      <c r="CT62" s="376"/>
      <c r="CU62" s="376"/>
      <c r="CV62" s="376"/>
      <c r="CW62" s="376"/>
      <c r="CX62" s="376"/>
      <c r="CY62" s="376"/>
      <c r="CZ62" s="376"/>
      <c r="DA62" s="376"/>
      <c r="DB62" s="376"/>
      <c r="DC62" s="376"/>
      <c r="DD62" s="376"/>
      <c r="DE62" s="376"/>
      <c r="DF62" s="387"/>
      <c r="DG62" s="377" t="s">
        <v>2022</v>
      </c>
      <c r="DH62" s="418" t="s">
        <v>2023</v>
      </c>
      <c r="DI62" s="379" t="s">
        <v>2020</v>
      </c>
      <c r="DJ62" s="379" t="s">
        <v>1925</v>
      </c>
      <c r="DK62" s="379" t="s">
        <v>2021</v>
      </c>
      <c r="DL62" s="379" t="s">
        <v>1927</v>
      </c>
      <c r="DM62" s="404">
        <v>53809600</v>
      </c>
      <c r="DN62" s="960"/>
    </row>
    <row r="63" spans="1:118" s="288" customFormat="1" ht="132">
      <c r="A63" s="276"/>
      <c r="B63" s="276"/>
      <c r="C63" s="942"/>
      <c r="D63" s="945"/>
      <c r="E63" s="367"/>
      <c r="F63" s="948"/>
      <c r="G63" s="945"/>
      <c r="H63" s="368"/>
      <c r="I63" s="950"/>
      <c r="J63" s="945"/>
      <c r="K63" s="369"/>
      <c r="L63" s="370"/>
      <c r="M63" s="370"/>
      <c r="N63" s="371"/>
      <c r="O63" s="371"/>
      <c r="P63" s="945"/>
      <c r="Q63" s="945"/>
      <c r="R63" s="369"/>
      <c r="S63" s="955"/>
      <c r="T63" s="958"/>
      <c r="U63" s="948"/>
      <c r="V63" s="948"/>
      <c r="W63" s="952"/>
      <c r="X63" s="952"/>
      <c r="Y63" s="948"/>
      <c r="Z63" s="948"/>
      <c r="AA63" s="369"/>
      <c r="AB63" s="372"/>
      <c r="AC63" s="972"/>
      <c r="AD63" s="942"/>
      <c r="AE63" s="373"/>
      <c r="AF63" s="416"/>
      <c r="AG63" s="416"/>
      <c r="AH63" s="373"/>
      <c r="AI63" s="416"/>
      <c r="AJ63" s="416"/>
      <c r="AK63" s="373"/>
      <c r="AL63" s="416"/>
      <c r="AM63" s="417"/>
      <c r="AN63" s="375"/>
      <c r="AO63" s="375"/>
      <c r="AP63" s="375"/>
      <c r="AQ63" s="375"/>
      <c r="AR63" s="375"/>
      <c r="AS63" s="375"/>
      <c r="AT63" s="375"/>
      <c r="AU63" s="375"/>
      <c r="AV63" s="375"/>
      <c r="AW63" s="942"/>
      <c r="AX63" s="376"/>
      <c r="AY63" s="376"/>
      <c r="AZ63" s="376"/>
      <c r="BA63" s="376"/>
      <c r="BB63" s="376"/>
      <c r="BC63" s="376"/>
      <c r="BD63" s="376"/>
      <c r="BE63" s="376"/>
      <c r="BF63" s="376"/>
      <c r="BG63" s="376"/>
      <c r="BH63" s="376"/>
      <c r="BI63" s="376"/>
      <c r="BJ63" s="376"/>
      <c r="BK63" s="376"/>
      <c r="BL63" s="376"/>
      <c r="BM63" s="376"/>
      <c r="BN63" s="376"/>
      <c r="BO63" s="376"/>
      <c r="BP63" s="376"/>
      <c r="BQ63" s="376"/>
      <c r="BR63" s="376"/>
      <c r="BS63" s="376"/>
      <c r="BT63" s="376"/>
      <c r="BU63" s="376"/>
      <c r="BV63" s="376"/>
      <c r="BW63" s="376"/>
      <c r="BX63" s="376"/>
      <c r="BY63" s="376"/>
      <c r="BZ63" s="376"/>
      <c r="CA63" s="376"/>
      <c r="CB63" s="376"/>
      <c r="CC63" s="376"/>
      <c r="CD63" s="376"/>
      <c r="CE63" s="376"/>
      <c r="CF63" s="376"/>
      <c r="CG63" s="376"/>
      <c r="CH63" s="376"/>
      <c r="CI63" s="376"/>
      <c r="CJ63" s="376"/>
      <c r="CK63" s="376"/>
      <c r="CL63" s="376"/>
      <c r="CM63" s="376"/>
      <c r="CN63" s="376"/>
      <c r="CO63" s="376"/>
      <c r="CP63" s="376"/>
      <c r="CQ63" s="376"/>
      <c r="CR63" s="376"/>
      <c r="CS63" s="376"/>
      <c r="CT63" s="376"/>
      <c r="CU63" s="376"/>
      <c r="CV63" s="376"/>
      <c r="CW63" s="376"/>
      <c r="CX63" s="376"/>
      <c r="CY63" s="376"/>
      <c r="CZ63" s="376"/>
      <c r="DA63" s="376"/>
      <c r="DB63" s="376"/>
      <c r="DC63" s="376"/>
      <c r="DD63" s="376"/>
      <c r="DE63" s="376"/>
      <c r="DF63" s="387"/>
      <c r="DG63" s="377" t="s">
        <v>2024</v>
      </c>
      <c r="DH63" s="418" t="s">
        <v>2025</v>
      </c>
      <c r="DI63" s="379" t="s">
        <v>2020</v>
      </c>
      <c r="DJ63" s="379" t="s">
        <v>1925</v>
      </c>
      <c r="DK63" s="379" t="s">
        <v>2021</v>
      </c>
      <c r="DL63" s="379" t="s">
        <v>1927</v>
      </c>
      <c r="DM63" s="419">
        <v>100000000</v>
      </c>
      <c r="DN63" s="960"/>
    </row>
    <row r="64" spans="1:118" s="288" customFormat="1" ht="60">
      <c r="A64" s="276"/>
      <c r="B64" s="276"/>
      <c r="C64" s="942"/>
      <c r="D64" s="945"/>
      <c r="E64" s="367"/>
      <c r="F64" s="948"/>
      <c r="G64" s="945"/>
      <c r="H64" s="368"/>
      <c r="I64" s="950"/>
      <c r="J64" s="945"/>
      <c r="K64" s="369"/>
      <c r="L64" s="370"/>
      <c r="M64" s="370"/>
      <c r="N64" s="371"/>
      <c r="O64" s="371"/>
      <c r="P64" s="945"/>
      <c r="Q64" s="945"/>
      <c r="R64" s="369"/>
      <c r="S64" s="955"/>
      <c r="T64" s="958"/>
      <c r="U64" s="949"/>
      <c r="V64" s="949"/>
      <c r="W64" s="953"/>
      <c r="X64" s="953"/>
      <c r="Y64" s="949"/>
      <c r="Z64" s="949"/>
      <c r="AA64" s="369"/>
      <c r="AB64" s="372"/>
      <c r="AC64" s="972"/>
      <c r="AD64" s="943"/>
      <c r="AE64" s="373"/>
      <c r="AF64" s="416"/>
      <c r="AG64" s="416"/>
      <c r="AH64" s="373"/>
      <c r="AI64" s="416"/>
      <c r="AJ64" s="416"/>
      <c r="AK64" s="373"/>
      <c r="AL64" s="416"/>
      <c r="AM64" s="417"/>
      <c r="AN64" s="375"/>
      <c r="AO64" s="375"/>
      <c r="AP64" s="375"/>
      <c r="AQ64" s="375"/>
      <c r="AR64" s="375"/>
      <c r="AS64" s="375"/>
      <c r="AT64" s="375"/>
      <c r="AU64" s="375"/>
      <c r="AV64" s="375"/>
      <c r="AW64" s="943"/>
      <c r="AX64" s="376"/>
      <c r="AY64" s="376"/>
      <c r="AZ64" s="376"/>
      <c r="BA64" s="376"/>
      <c r="BB64" s="376"/>
      <c r="BC64" s="376"/>
      <c r="BD64" s="376"/>
      <c r="BE64" s="376"/>
      <c r="BF64" s="376"/>
      <c r="BG64" s="376"/>
      <c r="BH64" s="376"/>
      <c r="BI64" s="376"/>
      <c r="BJ64" s="376"/>
      <c r="BK64" s="376"/>
      <c r="BL64" s="376"/>
      <c r="BM64" s="376"/>
      <c r="BN64" s="376"/>
      <c r="BO64" s="376"/>
      <c r="BP64" s="376"/>
      <c r="BQ64" s="376"/>
      <c r="BR64" s="376"/>
      <c r="BS64" s="376"/>
      <c r="BT64" s="376"/>
      <c r="BU64" s="376"/>
      <c r="BV64" s="376"/>
      <c r="BW64" s="376"/>
      <c r="BX64" s="376"/>
      <c r="BY64" s="376"/>
      <c r="BZ64" s="376"/>
      <c r="CA64" s="376"/>
      <c r="CB64" s="376"/>
      <c r="CC64" s="376"/>
      <c r="CD64" s="376"/>
      <c r="CE64" s="376"/>
      <c r="CF64" s="376"/>
      <c r="CG64" s="376"/>
      <c r="CH64" s="376"/>
      <c r="CI64" s="376"/>
      <c r="CJ64" s="376"/>
      <c r="CK64" s="376"/>
      <c r="CL64" s="376"/>
      <c r="CM64" s="376"/>
      <c r="CN64" s="376"/>
      <c r="CO64" s="376"/>
      <c r="CP64" s="376"/>
      <c r="CQ64" s="376"/>
      <c r="CR64" s="376"/>
      <c r="CS64" s="376"/>
      <c r="CT64" s="376"/>
      <c r="CU64" s="376"/>
      <c r="CV64" s="376"/>
      <c r="CW64" s="376"/>
      <c r="CX64" s="376"/>
      <c r="CY64" s="376"/>
      <c r="CZ64" s="376"/>
      <c r="DA64" s="376"/>
      <c r="DB64" s="376"/>
      <c r="DC64" s="376"/>
      <c r="DD64" s="376"/>
      <c r="DE64" s="376"/>
      <c r="DF64" s="387"/>
      <c r="DG64" s="377" t="s">
        <v>2026</v>
      </c>
      <c r="DH64" s="418" t="s">
        <v>2027</v>
      </c>
      <c r="DI64" s="379" t="s">
        <v>2020</v>
      </c>
      <c r="DJ64" s="379" t="s">
        <v>1925</v>
      </c>
      <c r="DK64" s="379" t="s">
        <v>2021</v>
      </c>
      <c r="DL64" s="379" t="s">
        <v>1927</v>
      </c>
      <c r="DM64" s="404">
        <v>50199874</v>
      </c>
      <c r="DN64" s="960"/>
    </row>
    <row r="65" spans="1:118" s="288" customFormat="1" ht="120">
      <c r="A65" s="276">
        <v>408</v>
      </c>
      <c r="B65" s="276" t="s">
        <v>1762</v>
      </c>
      <c r="C65" s="942"/>
      <c r="D65" s="945"/>
      <c r="E65" s="367">
        <v>0.7</v>
      </c>
      <c r="F65" s="948"/>
      <c r="G65" s="945"/>
      <c r="H65" s="368">
        <v>0.14000000000000001</v>
      </c>
      <c r="I65" s="950"/>
      <c r="J65" s="945"/>
      <c r="K65" s="369">
        <v>0.26</v>
      </c>
      <c r="L65" s="370" t="s">
        <v>2028</v>
      </c>
      <c r="M65" s="370" t="s">
        <v>2028</v>
      </c>
      <c r="N65" s="420" t="s">
        <v>2029</v>
      </c>
      <c r="O65" s="421" t="s">
        <v>2030</v>
      </c>
      <c r="P65" s="945"/>
      <c r="Q65" s="945"/>
      <c r="R65" s="369">
        <v>0.11</v>
      </c>
      <c r="S65" s="955"/>
      <c r="T65" s="958"/>
      <c r="U65" s="947" t="s">
        <v>2031</v>
      </c>
      <c r="V65" s="947" t="s">
        <v>2031</v>
      </c>
      <c r="W65" s="951" t="s">
        <v>70</v>
      </c>
      <c r="X65" s="951" t="s">
        <v>972</v>
      </c>
      <c r="Y65" s="947" t="s">
        <v>586</v>
      </c>
      <c r="Z65" s="947" t="s">
        <v>2032</v>
      </c>
      <c r="AA65" s="369">
        <v>7.0000000000000007E-2</v>
      </c>
      <c r="AB65" s="372">
        <v>0.02</v>
      </c>
      <c r="AC65" s="941" t="s">
        <v>1996</v>
      </c>
      <c r="AD65" s="947"/>
      <c r="AE65" s="373">
        <v>0.02</v>
      </c>
      <c r="AF65" s="416">
        <v>4</v>
      </c>
      <c r="AG65" s="416"/>
      <c r="AH65" s="373">
        <v>0.02</v>
      </c>
      <c r="AI65" s="416">
        <v>5</v>
      </c>
      <c r="AJ65" s="416"/>
      <c r="AK65" s="373">
        <v>0.02</v>
      </c>
      <c r="AL65" s="416">
        <v>6</v>
      </c>
      <c r="AM65" s="416"/>
      <c r="AN65" s="375">
        <v>587384</v>
      </c>
      <c r="AO65" s="375">
        <v>138308</v>
      </c>
      <c r="AP65" s="375"/>
      <c r="AQ65" s="375">
        <v>143846</v>
      </c>
      <c r="AR65" s="375"/>
      <c r="AS65" s="375">
        <v>149615</v>
      </c>
      <c r="AT65" s="375"/>
      <c r="AU65" s="375">
        <v>155615</v>
      </c>
      <c r="AV65" s="375"/>
      <c r="AW65" s="941" t="s">
        <v>1775</v>
      </c>
      <c r="AX65" s="376"/>
      <c r="AY65" s="376"/>
      <c r="AZ65" s="376"/>
      <c r="BA65" s="376"/>
      <c r="BB65" s="376"/>
      <c r="BC65" s="376"/>
      <c r="BD65" s="376"/>
      <c r="BE65" s="376"/>
      <c r="BF65" s="376"/>
      <c r="BG65" s="376"/>
      <c r="BH65" s="376"/>
      <c r="BI65" s="376"/>
      <c r="BJ65" s="376"/>
      <c r="BK65" s="376"/>
      <c r="BL65" s="376"/>
      <c r="BM65" s="376"/>
      <c r="BN65" s="376"/>
      <c r="BO65" s="376"/>
      <c r="BP65" s="376"/>
      <c r="BQ65" s="376"/>
      <c r="BR65" s="376"/>
      <c r="BS65" s="376"/>
      <c r="BT65" s="376"/>
      <c r="BU65" s="376"/>
      <c r="BV65" s="376"/>
      <c r="BW65" s="376"/>
      <c r="BX65" s="376"/>
      <c r="BY65" s="376"/>
      <c r="BZ65" s="376"/>
      <c r="CA65" s="376"/>
      <c r="CB65" s="376"/>
      <c r="CC65" s="376"/>
      <c r="CD65" s="376"/>
      <c r="CE65" s="376"/>
      <c r="CF65" s="376"/>
      <c r="CG65" s="376"/>
      <c r="CH65" s="376"/>
      <c r="CI65" s="376"/>
      <c r="CJ65" s="376"/>
      <c r="CK65" s="376"/>
      <c r="CL65" s="376"/>
      <c r="CM65" s="376"/>
      <c r="CN65" s="376"/>
      <c r="CO65" s="376"/>
      <c r="CP65" s="376"/>
      <c r="CQ65" s="376"/>
      <c r="CR65" s="376"/>
      <c r="CS65" s="376"/>
      <c r="CT65" s="376"/>
      <c r="CU65" s="376"/>
      <c r="CV65" s="376"/>
      <c r="CW65" s="376"/>
      <c r="CX65" s="376"/>
      <c r="CY65" s="376"/>
      <c r="CZ65" s="376"/>
      <c r="DA65" s="376"/>
      <c r="DB65" s="376"/>
      <c r="DC65" s="376"/>
      <c r="DD65" s="376"/>
      <c r="DE65" s="376"/>
      <c r="DF65" s="387"/>
      <c r="DG65" s="377" t="s">
        <v>2033</v>
      </c>
      <c r="DH65" s="418" t="s">
        <v>2034</v>
      </c>
      <c r="DI65" s="379" t="s">
        <v>2020</v>
      </c>
      <c r="DJ65" s="379" t="s">
        <v>1925</v>
      </c>
      <c r="DK65" s="379" t="s">
        <v>2021</v>
      </c>
      <c r="DL65" s="379" t="s">
        <v>1927</v>
      </c>
      <c r="DM65" s="404">
        <v>246762240</v>
      </c>
      <c r="DN65" s="960"/>
    </row>
    <row r="66" spans="1:118" s="288" customFormat="1" ht="48">
      <c r="A66" s="276"/>
      <c r="B66" s="276"/>
      <c r="C66" s="942"/>
      <c r="D66" s="945"/>
      <c r="E66" s="367"/>
      <c r="F66" s="948"/>
      <c r="G66" s="945"/>
      <c r="H66" s="368"/>
      <c r="I66" s="950"/>
      <c r="J66" s="945"/>
      <c r="K66" s="369"/>
      <c r="L66" s="370"/>
      <c r="M66" s="370"/>
      <c r="N66" s="420"/>
      <c r="O66" s="421"/>
      <c r="P66" s="945"/>
      <c r="Q66" s="945"/>
      <c r="R66" s="369"/>
      <c r="S66" s="955"/>
      <c r="T66" s="958"/>
      <c r="U66" s="948"/>
      <c r="V66" s="948"/>
      <c r="W66" s="952"/>
      <c r="X66" s="952"/>
      <c r="Y66" s="948"/>
      <c r="Z66" s="948"/>
      <c r="AA66" s="369"/>
      <c r="AB66" s="372"/>
      <c r="AC66" s="942"/>
      <c r="AD66" s="948"/>
      <c r="AE66" s="373"/>
      <c r="AF66" s="416"/>
      <c r="AG66" s="416"/>
      <c r="AH66" s="373"/>
      <c r="AI66" s="416"/>
      <c r="AJ66" s="416"/>
      <c r="AK66" s="373"/>
      <c r="AL66" s="416"/>
      <c r="AM66" s="416"/>
      <c r="AN66" s="375"/>
      <c r="AO66" s="375"/>
      <c r="AP66" s="375"/>
      <c r="AQ66" s="375"/>
      <c r="AR66" s="375"/>
      <c r="AS66" s="375"/>
      <c r="AT66" s="375"/>
      <c r="AU66" s="375"/>
      <c r="AV66" s="375"/>
      <c r="AW66" s="942"/>
      <c r="AX66" s="376"/>
      <c r="AY66" s="376"/>
      <c r="AZ66" s="376"/>
      <c r="BA66" s="376"/>
      <c r="BB66" s="376"/>
      <c r="BC66" s="376"/>
      <c r="BD66" s="376"/>
      <c r="BE66" s="376"/>
      <c r="BF66" s="376"/>
      <c r="BG66" s="376"/>
      <c r="BH66" s="376"/>
      <c r="BI66" s="376"/>
      <c r="BJ66" s="376"/>
      <c r="BK66" s="376"/>
      <c r="BL66" s="376"/>
      <c r="BM66" s="376"/>
      <c r="BN66" s="376"/>
      <c r="BO66" s="376"/>
      <c r="BP66" s="376"/>
      <c r="BQ66" s="376"/>
      <c r="BR66" s="376"/>
      <c r="BS66" s="376"/>
      <c r="BT66" s="376"/>
      <c r="BU66" s="376"/>
      <c r="BV66" s="376"/>
      <c r="BW66" s="376"/>
      <c r="BX66" s="376"/>
      <c r="BY66" s="376"/>
      <c r="BZ66" s="376"/>
      <c r="CA66" s="376"/>
      <c r="CB66" s="376"/>
      <c r="CC66" s="376"/>
      <c r="CD66" s="376"/>
      <c r="CE66" s="376"/>
      <c r="CF66" s="376"/>
      <c r="CG66" s="376"/>
      <c r="CH66" s="376"/>
      <c r="CI66" s="376"/>
      <c r="CJ66" s="376"/>
      <c r="CK66" s="376"/>
      <c r="CL66" s="376"/>
      <c r="CM66" s="376"/>
      <c r="CN66" s="376"/>
      <c r="CO66" s="376"/>
      <c r="CP66" s="376"/>
      <c r="CQ66" s="376"/>
      <c r="CR66" s="376"/>
      <c r="CS66" s="376"/>
      <c r="CT66" s="376"/>
      <c r="CU66" s="376"/>
      <c r="CV66" s="376"/>
      <c r="CW66" s="376"/>
      <c r="CX66" s="376"/>
      <c r="CY66" s="376"/>
      <c r="CZ66" s="376"/>
      <c r="DA66" s="376"/>
      <c r="DB66" s="376"/>
      <c r="DC66" s="376"/>
      <c r="DD66" s="376"/>
      <c r="DE66" s="376"/>
      <c r="DF66" s="387"/>
      <c r="DG66" s="377" t="s">
        <v>2035</v>
      </c>
      <c r="DH66" s="418" t="s">
        <v>2036</v>
      </c>
      <c r="DI66" s="379" t="s">
        <v>2020</v>
      </c>
      <c r="DJ66" s="379" t="s">
        <v>1925</v>
      </c>
      <c r="DK66" s="379" t="s">
        <v>2021</v>
      </c>
      <c r="DL66" s="379" t="s">
        <v>1927</v>
      </c>
      <c r="DM66" s="404">
        <v>100000000</v>
      </c>
      <c r="DN66" s="960"/>
    </row>
    <row r="67" spans="1:118" s="288" customFormat="1" ht="48">
      <c r="A67" s="276"/>
      <c r="B67" s="276"/>
      <c r="C67" s="942"/>
      <c r="D67" s="945"/>
      <c r="E67" s="367"/>
      <c r="F67" s="948"/>
      <c r="G67" s="945"/>
      <c r="H67" s="368"/>
      <c r="I67" s="950"/>
      <c r="J67" s="945"/>
      <c r="K67" s="369"/>
      <c r="L67" s="370"/>
      <c r="M67" s="370"/>
      <c r="N67" s="420"/>
      <c r="O67" s="421"/>
      <c r="P67" s="945"/>
      <c r="Q67" s="945"/>
      <c r="R67" s="369"/>
      <c r="S67" s="955"/>
      <c r="T67" s="958"/>
      <c r="U67" s="948"/>
      <c r="V67" s="948"/>
      <c r="W67" s="952"/>
      <c r="X67" s="952"/>
      <c r="Y67" s="948"/>
      <c r="Z67" s="948"/>
      <c r="AA67" s="369"/>
      <c r="AB67" s="372"/>
      <c r="AC67" s="942"/>
      <c r="AD67" s="948"/>
      <c r="AE67" s="373"/>
      <c r="AF67" s="416"/>
      <c r="AG67" s="416"/>
      <c r="AH67" s="373"/>
      <c r="AI67" s="416"/>
      <c r="AJ67" s="416"/>
      <c r="AK67" s="373"/>
      <c r="AL67" s="416"/>
      <c r="AM67" s="416"/>
      <c r="AN67" s="375"/>
      <c r="AO67" s="375"/>
      <c r="AP67" s="375"/>
      <c r="AQ67" s="375"/>
      <c r="AR67" s="375"/>
      <c r="AS67" s="375"/>
      <c r="AT67" s="375"/>
      <c r="AU67" s="375"/>
      <c r="AV67" s="375"/>
      <c r="AW67" s="942"/>
      <c r="AX67" s="376"/>
      <c r="AY67" s="376"/>
      <c r="AZ67" s="376"/>
      <c r="BA67" s="376"/>
      <c r="BB67" s="376"/>
      <c r="BC67" s="376"/>
      <c r="BD67" s="376"/>
      <c r="BE67" s="376"/>
      <c r="BF67" s="376"/>
      <c r="BG67" s="376"/>
      <c r="BH67" s="376"/>
      <c r="BI67" s="376"/>
      <c r="BJ67" s="376"/>
      <c r="BK67" s="376"/>
      <c r="BL67" s="376"/>
      <c r="BM67" s="376"/>
      <c r="BN67" s="376"/>
      <c r="BO67" s="376"/>
      <c r="BP67" s="376"/>
      <c r="BQ67" s="376"/>
      <c r="BR67" s="376"/>
      <c r="BS67" s="376"/>
      <c r="BT67" s="376"/>
      <c r="BU67" s="376"/>
      <c r="BV67" s="376"/>
      <c r="BW67" s="376"/>
      <c r="BX67" s="376"/>
      <c r="BY67" s="376"/>
      <c r="BZ67" s="376"/>
      <c r="CA67" s="376"/>
      <c r="CB67" s="376"/>
      <c r="CC67" s="376"/>
      <c r="CD67" s="376"/>
      <c r="CE67" s="376"/>
      <c r="CF67" s="376"/>
      <c r="CG67" s="376"/>
      <c r="CH67" s="376"/>
      <c r="CI67" s="376"/>
      <c r="CJ67" s="376"/>
      <c r="CK67" s="376"/>
      <c r="CL67" s="376"/>
      <c r="CM67" s="376"/>
      <c r="CN67" s="376"/>
      <c r="CO67" s="376"/>
      <c r="CP67" s="376"/>
      <c r="CQ67" s="376"/>
      <c r="CR67" s="376"/>
      <c r="CS67" s="376"/>
      <c r="CT67" s="376"/>
      <c r="CU67" s="376"/>
      <c r="CV67" s="376"/>
      <c r="CW67" s="376"/>
      <c r="CX67" s="376"/>
      <c r="CY67" s="376"/>
      <c r="CZ67" s="376"/>
      <c r="DA67" s="376"/>
      <c r="DB67" s="376"/>
      <c r="DC67" s="376"/>
      <c r="DD67" s="376"/>
      <c r="DE67" s="376"/>
      <c r="DF67" s="387"/>
      <c r="DG67" s="422" t="s">
        <v>2037</v>
      </c>
      <c r="DH67" s="423" t="s">
        <v>2038</v>
      </c>
      <c r="DI67" s="379" t="s">
        <v>2020</v>
      </c>
      <c r="DJ67" s="379" t="s">
        <v>1925</v>
      </c>
      <c r="DK67" s="379" t="s">
        <v>2021</v>
      </c>
      <c r="DL67" s="379" t="s">
        <v>1927</v>
      </c>
      <c r="DM67" s="404">
        <v>269048000</v>
      </c>
      <c r="DN67" s="960"/>
    </row>
    <row r="68" spans="1:118" s="288" customFormat="1" ht="84">
      <c r="A68" s="276"/>
      <c r="B68" s="276"/>
      <c r="C68" s="942"/>
      <c r="D68" s="945"/>
      <c r="E68" s="367"/>
      <c r="F68" s="948"/>
      <c r="G68" s="945"/>
      <c r="H68" s="368"/>
      <c r="I68" s="950"/>
      <c r="J68" s="945"/>
      <c r="K68" s="369"/>
      <c r="L68" s="370"/>
      <c r="M68" s="370"/>
      <c r="N68" s="420"/>
      <c r="O68" s="421"/>
      <c r="P68" s="945"/>
      <c r="Q68" s="946"/>
      <c r="R68" s="369"/>
      <c r="S68" s="956"/>
      <c r="T68" s="959"/>
      <c r="U68" s="949"/>
      <c r="V68" s="949"/>
      <c r="W68" s="953"/>
      <c r="X68" s="953"/>
      <c r="Y68" s="949"/>
      <c r="Z68" s="949"/>
      <c r="AA68" s="369"/>
      <c r="AB68" s="372"/>
      <c r="AC68" s="943"/>
      <c r="AD68" s="949"/>
      <c r="AE68" s="373"/>
      <c r="AF68" s="416"/>
      <c r="AG68" s="416"/>
      <c r="AH68" s="373"/>
      <c r="AI68" s="416"/>
      <c r="AJ68" s="416"/>
      <c r="AK68" s="373"/>
      <c r="AL68" s="416"/>
      <c r="AM68" s="416"/>
      <c r="AN68" s="375"/>
      <c r="AO68" s="375"/>
      <c r="AP68" s="375"/>
      <c r="AQ68" s="375"/>
      <c r="AR68" s="375"/>
      <c r="AS68" s="375"/>
      <c r="AT68" s="375"/>
      <c r="AU68" s="375"/>
      <c r="AV68" s="375"/>
      <c r="AW68" s="943"/>
      <c r="AX68" s="376"/>
      <c r="AY68" s="376"/>
      <c r="AZ68" s="376"/>
      <c r="BA68" s="376"/>
      <c r="BB68" s="376"/>
      <c r="BC68" s="376"/>
      <c r="BD68" s="376"/>
      <c r="BE68" s="376"/>
      <c r="BF68" s="376"/>
      <c r="BG68" s="376"/>
      <c r="BH68" s="376"/>
      <c r="BI68" s="376"/>
      <c r="BJ68" s="376"/>
      <c r="BK68" s="376"/>
      <c r="BL68" s="376"/>
      <c r="BM68" s="376"/>
      <c r="BN68" s="376"/>
      <c r="BO68" s="376"/>
      <c r="BP68" s="376"/>
      <c r="BQ68" s="376"/>
      <c r="BR68" s="376"/>
      <c r="BS68" s="376"/>
      <c r="BT68" s="376"/>
      <c r="BU68" s="376"/>
      <c r="BV68" s="376"/>
      <c r="BW68" s="376"/>
      <c r="BX68" s="376"/>
      <c r="BY68" s="376"/>
      <c r="BZ68" s="376"/>
      <c r="CA68" s="376"/>
      <c r="CB68" s="376"/>
      <c r="CC68" s="376"/>
      <c r="CD68" s="376"/>
      <c r="CE68" s="376"/>
      <c r="CF68" s="376"/>
      <c r="CG68" s="376"/>
      <c r="CH68" s="376"/>
      <c r="CI68" s="376"/>
      <c r="CJ68" s="376"/>
      <c r="CK68" s="376"/>
      <c r="CL68" s="376"/>
      <c r="CM68" s="376"/>
      <c r="CN68" s="376"/>
      <c r="CO68" s="376"/>
      <c r="CP68" s="376"/>
      <c r="CQ68" s="376"/>
      <c r="CR68" s="376"/>
      <c r="CS68" s="376"/>
      <c r="CT68" s="376"/>
      <c r="CU68" s="376"/>
      <c r="CV68" s="376"/>
      <c r="CW68" s="376"/>
      <c r="CX68" s="376"/>
      <c r="CY68" s="376"/>
      <c r="CZ68" s="376"/>
      <c r="DA68" s="376"/>
      <c r="DB68" s="376"/>
      <c r="DC68" s="376"/>
      <c r="DD68" s="376"/>
      <c r="DE68" s="376"/>
      <c r="DF68" s="387"/>
      <c r="DG68" s="377" t="s">
        <v>2039</v>
      </c>
      <c r="DH68" s="418" t="s">
        <v>2040</v>
      </c>
      <c r="DI68" s="379" t="s">
        <v>2020</v>
      </c>
      <c r="DJ68" s="379" t="s">
        <v>1925</v>
      </c>
      <c r="DK68" s="379" t="s">
        <v>2021</v>
      </c>
      <c r="DL68" s="379" t="s">
        <v>1927</v>
      </c>
      <c r="DM68" s="410">
        <v>111939875</v>
      </c>
      <c r="DN68" s="960"/>
    </row>
    <row r="69" spans="1:118" s="288" customFormat="1" ht="120">
      <c r="A69" s="276">
        <v>409</v>
      </c>
      <c r="B69" s="276" t="s">
        <v>1762</v>
      </c>
      <c r="C69" s="942"/>
      <c r="D69" s="945"/>
      <c r="E69" s="367">
        <v>0.7</v>
      </c>
      <c r="F69" s="948"/>
      <c r="G69" s="945"/>
      <c r="H69" s="368">
        <v>0.14000000000000001</v>
      </c>
      <c r="I69" s="950"/>
      <c r="J69" s="945"/>
      <c r="K69" s="369">
        <v>0.26</v>
      </c>
      <c r="L69" s="370" t="s">
        <v>2041</v>
      </c>
      <c r="M69" s="370" t="s">
        <v>2041</v>
      </c>
      <c r="N69" s="371" t="s">
        <v>2042</v>
      </c>
      <c r="O69" s="371" t="s">
        <v>2043</v>
      </c>
      <c r="P69" s="945"/>
      <c r="Q69" s="944"/>
      <c r="R69" s="369">
        <v>0.11</v>
      </c>
      <c r="S69" s="954" t="s">
        <v>2044</v>
      </c>
      <c r="T69" s="957" t="s">
        <v>1982</v>
      </c>
      <c r="U69" s="947" t="s">
        <v>2045</v>
      </c>
      <c r="V69" s="947" t="s">
        <v>2045</v>
      </c>
      <c r="W69" s="951" t="s">
        <v>70</v>
      </c>
      <c r="X69" s="951" t="s">
        <v>71</v>
      </c>
      <c r="Y69" s="947" t="s">
        <v>586</v>
      </c>
      <c r="Z69" s="947" t="s">
        <v>2046</v>
      </c>
      <c r="AA69" s="369">
        <v>0.08</v>
      </c>
      <c r="AB69" s="372">
        <v>0.02</v>
      </c>
      <c r="AC69" s="977"/>
      <c r="AD69" s="947"/>
      <c r="AE69" s="373">
        <v>0.02</v>
      </c>
      <c r="AF69" s="416">
        <v>50</v>
      </c>
      <c r="AG69" s="416"/>
      <c r="AH69" s="373">
        <v>0.02</v>
      </c>
      <c r="AI69" s="416">
        <v>65</v>
      </c>
      <c r="AJ69" s="416"/>
      <c r="AK69" s="373">
        <v>0.02</v>
      </c>
      <c r="AL69" s="416">
        <v>80</v>
      </c>
      <c r="AM69" s="416"/>
      <c r="AN69" s="375">
        <v>587384</v>
      </c>
      <c r="AO69" s="375">
        <v>138308</v>
      </c>
      <c r="AP69" s="375"/>
      <c r="AQ69" s="375">
        <v>143846</v>
      </c>
      <c r="AR69" s="375"/>
      <c r="AS69" s="375">
        <v>149615</v>
      </c>
      <c r="AT69" s="375"/>
      <c r="AU69" s="375">
        <v>155615</v>
      </c>
      <c r="AV69" s="375"/>
      <c r="AW69" s="941" t="s">
        <v>1775</v>
      </c>
      <c r="AX69" s="376"/>
      <c r="AY69" s="376"/>
      <c r="AZ69" s="376"/>
      <c r="BA69" s="376"/>
      <c r="BB69" s="376"/>
      <c r="BC69" s="376"/>
      <c r="BD69" s="376"/>
      <c r="BE69" s="376"/>
      <c r="BF69" s="376"/>
      <c r="BG69" s="376"/>
      <c r="BH69" s="376"/>
      <c r="BI69" s="376"/>
      <c r="BJ69" s="376"/>
      <c r="BK69" s="376"/>
      <c r="BL69" s="376"/>
      <c r="BM69" s="376"/>
      <c r="BN69" s="376"/>
      <c r="BO69" s="376"/>
      <c r="BP69" s="376"/>
      <c r="BQ69" s="376"/>
      <c r="BR69" s="376"/>
      <c r="BS69" s="376"/>
      <c r="BT69" s="376"/>
      <c r="BU69" s="376"/>
      <c r="BV69" s="376"/>
      <c r="BW69" s="376"/>
      <c r="BX69" s="376"/>
      <c r="BY69" s="376"/>
      <c r="BZ69" s="376"/>
      <c r="CA69" s="376"/>
      <c r="CB69" s="376"/>
      <c r="CC69" s="376"/>
      <c r="CD69" s="376"/>
      <c r="CE69" s="376"/>
      <c r="CF69" s="376"/>
      <c r="CG69" s="376"/>
      <c r="CH69" s="376"/>
      <c r="CI69" s="376"/>
      <c r="CJ69" s="376"/>
      <c r="CK69" s="376"/>
      <c r="CL69" s="376"/>
      <c r="CM69" s="376"/>
      <c r="CN69" s="376"/>
      <c r="CO69" s="376"/>
      <c r="CP69" s="376"/>
      <c r="CQ69" s="376"/>
      <c r="CR69" s="376"/>
      <c r="CS69" s="376"/>
      <c r="CT69" s="376"/>
      <c r="CU69" s="376"/>
      <c r="CV69" s="376"/>
      <c r="CW69" s="376"/>
      <c r="CX69" s="376"/>
      <c r="CY69" s="376"/>
      <c r="CZ69" s="376"/>
      <c r="DA69" s="376"/>
      <c r="DB69" s="376"/>
      <c r="DC69" s="376"/>
      <c r="DD69" s="376"/>
      <c r="DE69" s="376"/>
      <c r="DF69" s="387"/>
      <c r="DG69" s="422" t="s">
        <v>2047</v>
      </c>
      <c r="DH69" s="423" t="s">
        <v>1984</v>
      </c>
      <c r="DI69" s="379" t="s">
        <v>2048</v>
      </c>
      <c r="DJ69" s="379" t="s">
        <v>1925</v>
      </c>
      <c r="DK69" s="379" t="s">
        <v>2049</v>
      </c>
      <c r="DL69" s="379" t="s">
        <v>1927</v>
      </c>
      <c r="DM69" s="404">
        <v>72114000</v>
      </c>
      <c r="DN69" s="973">
        <v>999016619</v>
      </c>
    </row>
    <row r="70" spans="1:118" s="288" customFormat="1" ht="84">
      <c r="A70" s="276"/>
      <c r="B70" s="276"/>
      <c r="C70" s="942"/>
      <c r="D70" s="945"/>
      <c r="E70" s="367"/>
      <c r="F70" s="948"/>
      <c r="G70" s="945"/>
      <c r="H70" s="368"/>
      <c r="I70" s="950"/>
      <c r="J70" s="945"/>
      <c r="K70" s="369"/>
      <c r="L70" s="370"/>
      <c r="M70" s="370"/>
      <c r="N70" s="371"/>
      <c r="O70" s="371"/>
      <c r="P70" s="945"/>
      <c r="Q70" s="945"/>
      <c r="R70" s="369"/>
      <c r="S70" s="955"/>
      <c r="T70" s="958"/>
      <c r="U70" s="948"/>
      <c r="V70" s="948"/>
      <c r="W70" s="952"/>
      <c r="X70" s="952"/>
      <c r="Y70" s="948"/>
      <c r="Z70" s="948"/>
      <c r="AA70" s="369"/>
      <c r="AB70" s="372"/>
      <c r="AC70" s="978"/>
      <c r="AD70" s="948"/>
      <c r="AE70" s="373"/>
      <c r="AF70" s="416"/>
      <c r="AG70" s="416"/>
      <c r="AH70" s="373"/>
      <c r="AI70" s="416"/>
      <c r="AJ70" s="416"/>
      <c r="AK70" s="373"/>
      <c r="AL70" s="416"/>
      <c r="AM70" s="416"/>
      <c r="AN70" s="375"/>
      <c r="AO70" s="375"/>
      <c r="AP70" s="375"/>
      <c r="AQ70" s="375"/>
      <c r="AR70" s="375"/>
      <c r="AS70" s="375"/>
      <c r="AT70" s="375"/>
      <c r="AU70" s="375"/>
      <c r="AV70" s="375"/>
      <c r="AW70" s="942"/>
      <c r="AX70" s="376"/>
      <c r="AY70" s="376"/>
      <c r="AZ70" s="376"/>
      <c r="BA70" s="376"/>
      <c r="BB70" s="376"/>
      <c r="BC70" s="376"/>
      <c r="BD70" s="376"/>
      <c r="BE70" s="376"/>
      <c r="BF70" s="376"/>
      <c r="BG70" s="376"/>
      <c r="BH70" s="376"/>
      <c r="BI70" s="376"/>
      <c r="BJ70" s="376"/>
      <c r="BK70" s="376"/>
      <c r="BL70" s="376"/>
      <c r="BM70" s="376"/>
      <c r="BN70" s="376"/>
      <c r="BO70" s="376"/>
      <c r="BP70" s="376"/>
      <c r="BQ70" s="376"/>
      <c r="BR70" s="376"/>
      <c r="BS70" s="376"/>
      <c r="BT70" s="376"/>
      <c r="BU70" s="376"/>
      <c r="BV70" s="376"/>
      <c r="BW70" s="376"/>
      <c r="BX70" s="376"/>
      <c r="BY70" s="376"/>
      <c r="BZ70" s="376"/>
      <c r="CA70" s="376"/>
      <c r="CB70" s="376"/>
      <c r="CC70" s="376"/>
      <c r="CD70" s="376"/>
      <c r="CE70" s="376"/>
      <c r="CF70" s="376"/>
      <c r="CG70" s="376"/>
      <c r="CH70" s="376"/>
      <c r="CI70" s="376"/>
      <c r="CJ70" s="376"/>
      <c r="CK70" s="376"/>
      <c r="CL70" s="376"/>
      <c r="CM70" s="376"/>
      <c r="CN70" s="376"/>
      <c r="CO70" s="376"/>
      <c r="CP70" s="376"/>
      <c r="CQ70" s="376"/>
      <c r="CR70" s="376"/>
      <c r="CS70" s="376"/>
      <c r="CT70" s="376"/>
      <c r="CU70" s="376"/>
      <c r="CV70" s="376"/>
      <c r="CW70" s="376"/>
      <c r="CX70" s="376"/>
      <c r="CY70" s="376"/>
      <c r="CZ70" s="376"/>
      <c r="DA70" s="376"/>
      <c r="DB70" s="376"/>
      <c r="DC70" s="376"/>
      <c r="DD70" s="376"/>
      <c r="DE70" s="376"/>
      <c r="DF70" s="387"/>
      <c r="DG70" s="424" t="s">
        <v>2050</v>
      </c>
      <c r="DH70" s="382" t="s">
        <v>2051</v>
      </c>
      <c r="DI70" s="379" t="s">
        <v>2048</v>
      </c>
      <c r="DJ70" s="379" t="s">
        <v>1925</v>
      </c>
      <c r="DK70" s="379" t="s">
        <v>2049</v>
      </c>
      <c r="DL70" s="379" t="s">
        <v>1927</v>
      </c>
      <c r="DM70" s="404">
        <v>23676224</v>
      </c>
      <c r="DN70" s="974"/>
    </row>
    <row r="71" spans="1:118" s="288" customFormat="1" ht="72">
      <c r="A71" s="276"/>
      <c r="B71" s="276"/>
      <c r="C71" s="942"/>
      <c r="D71" s="945"/>
      <c r="E71" s="367"/>
      <c r="F71" s="948"/>
      <c r="G71" s="945"/>
      <c r="H71" s="368"/>
      <c r="I71" s="950"/>
      <c r="J71" s="945"/>
      <c r="K71" s="369"/>
      <c r="L71" s="370"/>
      <c r="M71" s="370"/>
      <c r="N71" s="371"/>
      <c r="O71" s="371"/>
      <c r="P71" s="945"/>
      <c r="Q71" s="945"/>
      <c r="R71" s="369"/>
      <c r="S71" s="955"/>
      <c r="T71" s="958"/>
      <c r="U71" s="949"/>
      <c r="V71" s="949"/>
      <c r="W71" s="953"/>
      <c r="X71" s="953"/>
      <c r="Y71" s="949"/>
      <c r="Z71" s="949"/>
      <c r="AA71" s="369"/>
      <c r="AB71" s="372"/>
      <c r="AC71" s="979"/>
      <c r="AD71" s="949"/>
      <c r="AE71" s="373"/>
      <c r="AF71" s="416"/>
      <c r="AG71" s="416"/>
      <c r="AH71" s="373"/>
      <c r="AI71" s="416"/>
      <c r="AJ71" s="416"/>
      <c r="AK71" s="373"/>
      <c r="AL71" s="416"/>
      <c r="AM71" s="416"/>
      <c r="AN71" s="375"/>
      <c r="AO71" s="375"/>
      <c r="AP71" s="375"/>
      <c r="AQ71" s="375"/>
      <c r="AR71" s="375"/>
      <c r="AS71" s="375"/>
      <c r="AT71" s="375"/>
      <c r="AU71" s="375"/>
      <c r="AV71" s="375"/>
      <c r="AW71" s="943"/>
      <c r="AX71" s="376"/>
      <c r="AY71" s="376"/>
      <c r="AZ71" s="376"/>
      <c r="BA71" s="376"/>
      <c r="BB71" s="376"/>
      <c r="BC71" s="376"/>
      <c r="BD71" s="376"/>
      <c r="BE71" s="376"/>
      <c r="BF71" s="376"/>
      <c r="BG71" s="376"/>
      <c r="BH71" s="376"/>
      <c r="BI71" s="376"/>
      <c r="BJ71" s="376"/>
      <c r="BK71" s="376"/>
      <c r="BL71" s="376"/>
      <c r="BM71" s="376"/>
      <c r="BN71" s="376"/>
      <c r="BO71" s="376"/>
      <c r="BP71" s="376"/>
      <c r="BQ71" s="376"/>
      <c r="BR71" s="376"/>
      <c r="BS71" s="376"/>
      <c r="BT71" s="376"/>
      <c r="BU71" s="376"/>
      <c r="BV71" s="376"/>
      <c r="BW71" s="376"/>
      <c r="BX71" s="376"/>
      <c r="BY71" s="376"/>
      <c r="BZ71" s="376"/>
      <c r="CA71" s="376"/>
      <c r="CB71" s="376"/>
      <c r="CC71" s="376"/>
      <c r="CD71" s="376"/>
      <c r="CE71" s="376"/>
      <c r="CF71" s="376"/>
      <c r="CG71" s="376"/>
      <c r="CH71" s="376"/>
      <c r="CI71" s="376"/>
      <c r="CJ71" s="376"/>
      <c r="CK71" s="376"/>
      <c r="CL71" s="376"/>
      <c r="CM71" s="376"/>
      <c r="CN71" s="376"/>
      <c r="CO71" s="376"/>
      <c r="CP71" s="376"/>
      <c r="CQ71" s="376"/>
      <c r="CR71" s="376"/>
      <c r="CS71" s="376"/>
      <c r="CT71" s="376"/>
      <c r="CU71" s="376"/>
      <c r="CV71" s="376"/>
      <c r="CW71" s="376"/>
      <c r="CX71" s="376"/>
      <c r="CY71" s="376"/>
      <c r="CZ71" s="376"/>
      <c r="DA71" s="376"/>
      <c r="DB71" s="376"/>
      <c r="DC71" s="376"/>
      <c r="DD71" s="376"/>
      <c r="DE71" s="376"/>
      <c r="DF71" s="387"/>
      <c r="DG71" s="422" t="s">
        <v>2052</v>
      </c>
      <c r="DH71" s="423" t="s">
        <v>1777</v>
      </c>
      <c r="DI71" s="379" t="s">
        <v>2048</v>
      </c>
      <c r="DJ71" s="379" t="s">
        <v>1925</v>
      </c>
      <c r="DK71" s="379" t="s">
        <v>2049</v>
      </c>
      <c r="DL71" s="379" t="s">
        <v>1927</v>
      </c>
      <c r="DM71" s="404">
        <v>12914304</v>
      </c>
      <c r="DN71" s="974"/>
    </row>
    <row r="72" spans="1:118" s="288" customFormat="1" ht="96">
      <c r="A72" s="276">
        <v>410</v>
      </c>
      <c r="B72" s="276" t="s">
        <v>1762</v>
      </c>
      <c r="C72" s="942"/>
      <c r="D72" s="945"/>
      <c r="E72" s="367">
        <v>0.7</v>
      </c>
      <c r="F72" s="948"/>
      <c r="G72" s="945"/>
      <c r="H72" s="368">
        <v>0.14000000000000001</v>
      </c>
      <c r="I72" s="950"/>
      <c r="J72" s="945"/>
      <c r="K72" s="369">
        <v>0.26</v>
      </c>
      <c r="L72" s="370" t="s">
        <v>2053</v>
      </c>
      <c r="M72" s="370" t="s">
        <v>2053</v>
      </c>
      <c r="N72" s="370" t="s">
        <v>2054</v>
      </c>
      <c r="O72" s="371" t="s">
        <v>2055</v>
      </c>
      <c r="P72" s="945"/>
      <c r="Q72" s="945"/>
      <c r="R72" s="369">
        <v>0.11</v>
      </c>
      <c r="S72" s="955"/>
      <c r="T72" s="958"/>
      <c r="U72" s="976" t="s">
        <v>2056</v>
      </c>
      <c r="V72" s="947" t="s">
        <v>2056</v>
      </c>
      <c r="W72" s="951" t="s">
        <v>70</v>
      </c>
      <c r="X72" s="951" t="s">
        <v>71</v>
      </c>
      <c r="Y72" s="951" t="s">
        <v>586</v>
      </c>
      <c r="Z72" s="947" t="s">
        <v>2057</v>
      </c>
      <c r="AA72" s="369">
        <v>0.08</v>
      </c>
      <c r="AB72" s="372">
        <v>0.02</v>
      </c>
      <c r="AC72" s="977"/>
      <c r="AD72" s="947"/>
      <c r="AE72" s="373">
        <v>0.02</v>
      </c>
      <c r="AF72" s="416">
        <v>83</v>
      </c>
      <c r="AG72" s="416"/>
      <c r="AH72" s="373">
        <v>0.02</v>
      </c>
      <c r="AI72" s="416">
        <v>86</v>
      </c>
      <c r="AJ72" s="416"/>
      <c r="AK72" s="373">
        <v>0.02</v>
      </c>
      <c r="AL72" s="416">
        <v>90</v>
      </c>
      <c r="AM72" s="417"/>
      <c r="AN72" s="375">
        <v>587384</v>
      </c>
      <c r="AO72" s="375">
        <v>138308</v>
      </c>
      <c r="AP72" s="375"/>
      <c r="AQ72" s="375">
        <v>143846</v>
      </c>
      <c r="AR72" s="375"/>
      <c r="AS72" s="375">
        <v>149615</v>
      </c>
      <c r="AT72" s="375"/>
      <c r="AU72" s="375">
        <v>155615</v>
      </c>
      <c r="AV72" s="375"/>
      <c r="AW72" s="941" t="s">
        <v>1775</v>
      </c>
      <c r="AX72" s="376"/>
      <c r="AY72" s="376"/>
      <c r="AZ72" s="376"/>
      <c r="BA72" s="376"/>
      <c r="BB72" s="376"/>
      <c r="BC72" s="376"/>
      <c r="BD72" s="376"/>
      <c r="BE72" s="376"/>
      <c r="BF72" s="376"/>
      <c r="BG72" s="376"/>
      <c r="BH72" s="376"/>
      <c r="BI72" s="376"/>
      <c r="BJ72" s="376"/>
      <c r="BK72" s="376"/>
      <c r="BL72" s="376"/>
      <c r="BM72" s="376"/>
      <c r="BN72" s="376"/>
      <c r="BO72" s="376"/>
      <c r="BP72" s="376"/>
      <c r="BQ72" s="376"/>
      <c r="BR72" s="376"/>
      <c r="BS72" s="376"/>
      <c r="BT72" s="376"/>
      <c r="BU72" s="376"/>
      <c r="BV72" s="376"/>
      <c r="BW72" s="376"/>
      <c r="BX72" s="376"/>
      <c r="BY72" s="376"/>
      <c r="BZ72" s="376"/>
      <c r="CA72" s="376"/>
      <c r="CB72" s="376"/>
      <c r="CC72" s="376"/>
      <c r="CD72" s="376"/>
      <c r="CE72" s="376"/>
      <c r="CF72" s="376"/>
      <c r="CG72" s="376"/>
      <c r="CH72" s="376"/>
      <c r="CI72" s="376"/>
      <c r="CJ72" s="376"/>
      <c r="CK72" s="376"/>
      <c r="CL72" s="376"/>
      <c r="CM72" s="376"/>
      <c r="CN72" s="376"/>
      <c r="CO72" s="376"/>
      <c r="CP72" s="376"/>
      <c r="CQ72" s="376"/>
      <c r="CR72" s="376"/>
      <c r="CS72" s="376"/>
      <c r="CT72" s="376"/>
      <c r="CU72" s="376"/>
      <c r="CV72" s="376"/>
      <c r="CW72" s="376"/>
      <c r="CX72" s="376"/>
      <c r="CY72" s="376"/>
      <c r="CZ72" s="376"/>
      <c r="DA72" s="376"/>
      <c r="DB72" s="376"/>
      <c r="DC72" s="376"/>
      <c r="DD72" s="376"/>
      <c r="DE72" s="376"/>
      <c r="DF72" s="387"/>
      <c r="DG72" s="422" t="s">
        <v>2058</v>
      </c>
      <c r="DH72" s="423" t="s">
        <v>1984</v>
      </c>
      <c r="DI72" s="379" t="s">
        <v>2048</v>
      </c>
      <c r="DJ72" s="379" t="s">
        <v>1925</v>
      </c>
      <c r="DK72" s="379" t="s">
        <v>2049</v>
      </c>
      <c r="DL72" s="379" t="s">
        <v>1927</v>
      </c>
      <c r="DM72" s="404">
        <v>90000000</v>
      </c>
      <c r="DN72" s="974"/>
    </row>
    <row r="73" spans="1:118" s="288" customFormat="1" ht="132">
      <c r="A73" s="276"/>
      <c r="B73" s="276"/>
      <c r="C73" s="942"/>
      <c r="D73" s="945"/>
      <c r="E73" s="367"/>
      <c r="F73" s="948"/>
      <c r="G73" s="945"/>
      <c r="H73" s="368"/>
      <c r="I73" s="950"/>
      <c r="J73" s="945"/>
      <c r="K73" s="369"/>
      <c r="L73" s="370"/>
      <c r="M73" s="370"/>
      <c r="N73" s="370"/>
      <c r="O73" s="371"/>
      <c r="P73" s="945"/>
      <c r="Q73" s="945"/>
      <c r="R73" s="369"/>
      <c r="S73" s="955"/>
      <c r="T73" s="958"/>
      <c r="U73" s="976"/>
      <c r="V73" s="948"/>
      <c r="W73" s="952"/>
      <c r="X73" s="952"/>
      <c r="Y73" s="952"/>
      <c r="Z73" s="948"/>
      <c r="AA73" s="369"/>
      <c r="AB73" s="372"/>
      <c r="AC73" s="978"/>
      <c r="AD73" s="948"/>
      <c r="AE73" s="373"/>
      <c r="AF73" s="416"/>
      <c r="AG73" s="416"/>
      <c r="AH73" s="373"/>
      <c r="AI73" s="416"/>
      <c r="AJ73" s="416"/>
      <c r="AK73" s="373"/>
      <c r="AL73" s="416"/>
      <c r="AM73" s="417"/>
      <c r="AN73" s="375"/>
      <c r="AO73" s="375"/>
      <c r="AP73" s="375"/>
      <c r="AQ73" s="375"/>
      <c r="AR73" s="375"/>
      <c r="AS73" s="375"/>
      <c r="AT73" s="375"/>
      <c r="AU73" s="375"/>
      <c r="AV73" s="375"/>
      <c r="AW73" s="942"/>
      <c r="AX73" s="376"/>
      <c r="AY73" s="376"/>
      <c r="AZ73" s="376"/>
      <c r="BA73" s="376"/>
      <c r="BB73" s="376"/>
      <c r="BC73" s="376"/>
      <c r="BD73" s="376"/>
      <c r="BE73" s="376"/>
      <c r="BF73" s="376"/>
      <c r="BG73" s="376"/>
      <c r="BH73" s="376"/>
      <c r="BI73" s="376"/>
      <c r="BJ73" s="376"/>
      <c r="BK73" s="376"/>
      <c r="BL73" s="376"/>
      <c r="BM73" s="376"/>
      <c r="BN73" s="376"/>
      <c r="BO73" s="376"/>
      <c r="BP73" s="376"/>
      <c r="BQ73" s="376"/>
      <c r="BR73" s="376"/>
      <c r="BS73" s="376"/>
      <c r="BT73" s="376"/>
      <c r="BU73" s="376"/>
      <c r="BV73" s="376"/>
      <c r="BW73" s="376"/>
      <c r="BX73" s="376"/>
      <c r="BY73" s="376"/>
      <c r="BZ73" s="376"/>
      <c r="CA73" s="376"/>
      <c r="CB73" s="376"/>
      <c r="CC73" s="376"/>
      <c r="CD73" s="376"/>
      <c r="CE73" s="376"/>
      <c r="CF73" s="376"/>
      <c r="CG73" s="376"/>
      <c r="CH73" s="376"/>
      <c r="CI73" s="376"/>
      <c r="CJ73" s="376"/>
      <c r="CK73" s="376"/>
      <c r="CL73" s="376"/>
      <c r="CM73" s="376"/>
      <c r="CN73" s="376"/>
      <c r="CO73" s="376"/>
      <c r="CP73" s="376"/>
      <c r="CQ73" s="376"/>
      <c r="CR73" s="376"/>
      <c r="CS73" s="376"/>
      <c r="CT73" s="376"/>
      <c r="CU73" s="376"/>
      <c r="CV73" s="376"/>
      <c r="CW73" s="376"/>
      <c r="CX73" s="376"/>
      <c r="CY73" s="376"/>
      <c r="CZ73" s="376"/>
      <c r="DA73" s="376"/>
      <c r="DB73" s="376"/>
      <c r="DC73" s="376"/>
      <c r="DD73" s="376"/>
      <c r="DE73" s="376"/>
      <c r="DF73" s="387"/>
      <c r="DG73" s="422" t="s">
        <v>2059</v>
      </c>
      <c r="DH73" s="423" t="s">
        <v>2060</v>
      </c>
      <c r="DI73" s="379" t="s">
        <v>2048</v>
      </c>
      <c r="DJ73" s="379" t="s">
        <v>1925</v>
      </c>
      <c r="DK73" s="379" t="s">
        <v>2049</v>
      </c>
      <c r="DL73" s="379" t="s">
        <v>1927</v>
      </c>
      <c r="DM73" s="404">
        <v>78727105</v>
      </c>
      <c r="DN73" s="974"/>
    </row>
    <row r="74" spans="1:118" s="288" customFormat="1" ht="96">
      <c r="A74" s="276"/>
      <c r="B74" s="276"/>
      <c r="C74" s="942"/>
      <c r="D74" s="945"/>
      <c r="E74" s="367"/>
      <c r="F74" s="948"/>
      <c r="G74" s="945"/>
      <c r="H74" s="368"/>
      <c r="I74" s="950"/>
      <c r="J74" s="945"/>
      <c r="K74" s="369"/>
      <c r="L74" s="370"/>
      <c r="M74" s="370"/>
      <c r="N74" s="370"/>
      <c r="O74" s="371"/>
      <c r="P74" s="945"/>
      <c r="Q74" s="945"/>
      <c r="R74" s="369"/>
      <c r="S74" s="955"/>
      <c r="T74" s="958"/>
      <c r="U74" s="976"/>
      <c r="V74" s="948"/>
      <c r="W74" s="952"/>
      <c r="X74" s="952"/>
      <c r="Y74" s="952"/>
      <c r="Z74" s="948"/>
      <c r="AA74" s="369"/>
      <c r="AB74" s="372"/>
      <c r="AC74" s="978"/>
      <c r="AD74" s="948"/>
      <c r="AE74" s="373"/>
      <c r="AF74" s="416"/>
      <c r="AG74" s="416"/>
      <c r="AH74" s="373"/>
      <c r="AI74" s="416"/>
      <c r="AJ74" s="416"/>
      <c r="AK74" s="373"/>
      <c r="AL74" s="416"/>
      <c r="AM74" s="417"/>
      <c r="AN74" s="375"/>
      <c r="AO74" s="375"/>
      <c r="AP74" s="375"/>
      <c r="AQ74" s="375"/>
      <c r="AR74" s="375"/>
      <c r="AS74" s="375"/>
      <c r="AT74" s="375"/>
      <c r="AU74" s="375"/>
      <c r="AV74" s="375"/>
      <c r="AW74" s="942"/>
      <c r="AX74" s="376"/>
      <c r="AY74" s="376"/>
      <c r="AZ74" s="376"/>
      <c r="BA74" s="376"/>
      <c r="BB74" s="376"/>
      <c r="BC74" s="376"/>
      <c r="BD74" s="376"/>
      <c r="BE74" s="376"/>
      <c r="BF74" s="376"/>
      <c r="BG74" s="376"/>
      <c r="BH74" s="376"/>
      <c r="BI74" s="376"/>
      <c r="BJ74" s="376"/>
      <c r="BK74" s="376"/>
      <c r="BL74" s="376"/>
      <c r="BM74" s="376"/>
      <c r="BN74" s="376"/>
      <c r="BO74" s="376"/>
      <c r="BP74" s="376"/>
      <c r="BQ74" s="376"/>
      <c r="BR74" s="376"/>
      <c r="BS74" s="376"/>
      <c r="BT74" s="376"/>
      <c r="BU74" s="376"/>
      <c r="BV74" s="376"/>
      <c r="BW74" s="376"/>
      <c r="BX74" s="376"/>
      <c r="BY74" s="376"/>
      <c r="BZ74" s="376"/>
      <c r="CA74" s="376"/>
      <c r="CB74" s="376"/>
      <c r="CC74" s="376"/>
      <c r="CD74" s="376"/>
      <c r="CE74" s="376"/>
      <c r="CF74" s="376"/>
      <c r="CG74" s="376"/>
      <c r="CH74" s="376"/>
      <c r="CI74" s="376"/>
      <c r="CJ74" s="376"/>
      <c r="CK74" s="376"/>
      <c r="CL74" s="376"/>
      <c r="CM74" s="376"/>
      <c r="CN74" s="376"/>
      <c r="CO74" s="376"/>
      <c r="CP74" s="376"/>
      <c r="CQ74" s="376"/>
      <c r="CR74" s="376"/>
      <c r="CS74" s="376"/>
      <c r="CT74" s="376"/>
      <c r="CU74" s="376"/>
      <c r="CV74" s="376"/>
      <c r="CW74" s="376"/>
      <c r="CX74" s="376"/>
      <c r="CY74" s="376"/>
      <c r="CZ74" s="376"/>
      <c r="DA74" s="376"/>
      <c r="DB74" s="376"/>
      <c r="DC74" s="376"/>
      <c r="DD74" s="376"/>
      <c r="DE74" s="376"/>
      <c r="DF74" s="387"/>
      <c r="DG74" s="424" t="s">
        <v>2061</v>
      </c>
      <c r="DH74" s="425" t="s">
        <v>1984</v>
      </c>
      <c r="DI74" s="379" t="s">
        <v>2048</v>
      </c>
      <c r="DJ74" s="379" t="s">
        <v>1925</v>
      </c>
      <c r="DK74" s="379" t="s">
        <v>2049</v>
      </c>
      <c r="DL74" s="379" t="s">
        <v>1927</v>
      </c>
      <c r="DM74" s="404">
        <v>72000000</v>
      </c>
      <c r="DN74" s="974"/>
    </row>
    <row r="75" spans="1:118" s="288" customFormat="1" ht="108">
      <c r="A75" s="276"/>
      <c r="B75" s="276"/>
      <c r="C75" s="942"/>
      <c r="D75" s="945"/>
      <c r="E75" s="367"/>
      <c r="F75" s="948"/>
      <c r="G75" s="945"/>
      <c r="H75" s="368"/>
      <c r="I75" s="950"/>
      <c r="J75" s="945"/>
      <c r="K75" s="369"/>
      <c r="L75" s="370"/>
      <c r="M75" s="370"/>
      <c r="N75" s="370"/>
      <c r="O75" s="371"/>
      <c r="P75" s="945"/>
      <c r="Q75" s="945"/>
      <c r="R75" s="369"/>
      <c r="S75" s="955"/>
      <c r="T75" s="958"/>
      <c r="U75" s="976"/>
      <c r="V75" s="948"/>
      <c r="W75" s="952"/>
      <c r="X75" s="952"/>
      <c r="Y75" s="952"/>
      <c r="Z75" s="948"/>
      <c r="AA75" s="369"/>
      <c r="AB75" s="372"/>
      <c r="AC75" s="978"/>
      <c r="AD75" s="948"/>
      <c r="AE75" s="373"/>
      <c r="AF75" s="416"/>
      <c r="AG75" s="416"/>
      <c r="AH75" s="373"/>
      <c r="AI75" s="416"/>
      <c r="AJ75" s="416"/>
      <c r="AK75" s="373"/>
      <c r="AL75" s="416"/>
      <c r="AM75" s="417"/>
      <c r="AN75" s="375"/>
      <c r="AO75" s="375"/>
      <c r="AP75" s="375"/>
      <c r="AQ75" s="375"/>
      <c r="AR75" s="375"/>
      <c r="AS75" s="375"/>
      <c r="AT75" s="375"/>
      <c r="AU75" s="375"/>
      <c r="AV75" s="375"/>
      <c r="AW75" s="942"/>
      <c r="AX75" s="376"/>
      <c r="AY75" s="376"/>
      <c r="AZ75" s="376"/>
      <c r="BA75" s="376"/>
      <c r="BB75" s="376"/>
      <c r="BC75" s="376"/>
      <c r="BD75" s="376"/>
      <c r="BE75" s="376"/>
      <c r="BF75" s="376"/>
      <c r="BG75" s="376"/>
      <c r="BH75" s="376"/>
      <c r="BI75" s="376"/>
      <c r="BJ75" s="376"/>
      <c r="BK75" s="376"/>
      <c r="BL75" s="376"/>
      <c r="BM75" s="376"/>
      <c r="BN75" s="376"/>
      <c r="BO75" s="376"/>
      <c r="BP75" s="376"/>
      <c r="BQ75" s="376"/>
      <c r="BR75" s="376"/>
      <c r="BS75" s="376"/>
      <c r="BT75" s="376"/>
      <c r="BU75" s="376"/>
      <c r="BV75" s="376"/>
      <c r="BW75" s="376"/>
      <c r="BX75" s="376"/>
      <c r="BY75" s="376"/>
      <c r="BZ75" s="376"/>
      <c r="CA75" s="376"/>
      <c r="CB75" s="376"/>
      <c r="CC75" s="376"/>
      <c r="CD75" s="376"/>
      <c r="CE75" s="376"/>
      <c r="CF75" s="376"/>
      <c r="CG75" s="376"/>
      <c r="CH75" s="376"/>
      <c r="CI75" s="376"/>
      <c r="CJ75" s="376"/>
      <c r="CK75" s="376"/>
      <c r="CL75" s="376"/>
      <c r="CM75" s="376"/>
      <c r="CN75" s="376"/>
      <c r="CO75" s="376"/>
      <c r="CP75" s="376"/>
      <c r="CQ75" s="376"/>
      <c r="CR75" s="376"/>
      <c r="CS75" s="376"/>
      <c r="CT75" s="376"/>
      <c r="CU75" s="376"/>
      <c r="CV75" s="376"/>
      <c r="CW75" s="376"/>
      <c r="CX75" s="376"/>
      <c r="CY75" s="376"/>
      <c r="CZ75" s="376"/>
      <c r="DA75" s="376"/>
      <c r="DB75" s="376"/>
      <c r="DC75" s="376"/>
      <c r="DD75" s="376"/>
      <c r="DE75" s="376"/>
      <c r="DF75" s="387"/>
      <c r="DG75" s="424" t="s">
        <v>2062</v>
      </c>
      <c r="DH75" s="425" t="s">
        <v>2063</v>
      </c>
      <c r="DI75" s="379" t="s">
        <v>2048</v>
      </c>
      <c r="DJ75" s="379" t="s">
        <v>1925</v>
      </c>
      <c r="DK75" s="379" t="s">
        <v>2049</v>
      </c>
      <c r="DL75" s="379" t="s">
        <v>1927</v>
      </c>
      <c r="DM75" s="404">
        <v>50000000</v>
      </c>
      <c r="DN75" s="974"/>
    </row>
    <row r="76" spans="1:118" s="288" customFormat="1" ht="96">
      <c r="A76" s="276"/>
      <c r="B76" s="276"/>
      <c r="C76" s="942"/>
      <c r="D76" s="945"/>
      <c r="E76" s="367"/>
      <c r="F76" s="948"/>
      <c r="G76" s="945"/>
      <c r="H76" s="368"/>
      <c r="I76" s="950"/>
      <c r="J76" s="945"/>
      <c r="K76" s="369"/>
      <c r="L76" s="370"/>
      <c r="M76" s="370"/>
      <c r="N76" s="370"/>
      <c r="O76" s="371"/>
      <c r="P76" s="945"/>
      <c r="Q76" s="945"/>
      <c r="R76" s="369"/>
      <c r="S76" s="955"/>
      <c r="T76" s="958"/>
      <c r="U76" s="976"/>
      <c r="V76" s="949"/>
      <c r="W76" s="953"/>
      <c r="X76" s="953"/>
      <c r="Y76" s="953"/>
      <c r="Z76" s="949"/>
      <c r="AA76" s="369"/>
      <c r="AB76" s="372"/>
      <c r="AC76" s="979"/>
      <c r="AD76" s="949"/>
      <c r="AE76" s="373"/>
      <c r="AF76" s="416"/>
      <c r="AG76" s="416"/>
      <c r="AH76" s="373"/>
      <c r="AI76" s="416"/>
      <c r="AJ76" s="416"/>
      <c r="AK76" s="373"/>
      <c r="AL76" s="416"/>
      <c r="AM76" s="417"/>
      <c r="AN76" s="375"/>
      <c r="AO76" s="375"/>
      <c r="AP76" s="375"/>
      <c r="AQ76" s="375"/>
      <c r="AR76" s="375"/>
      <c r="AS76" s="375"/>
      <c r="AT76" s="375"/>
      <c r="AU76" s="375"/>
      <c r="AV76" s="375"/>
      <c r="AW76" s="943"/>
      <c r="AX76" s="376"/>
      <c r="AY76" s="376"/>
      <c r="AZ76" s="376"/>
      <c r="BA76" s="376"/>
      <c r="BB76" s="376"/>
      <c r="BC76" s="376"/>
      <c r="BD76" s="376"/>
      <c r="BE76" s="376"/>
      <c r="BF76" s="376"/>
      <c r="BG76" s="376"/>
      <c r="BH76" s="376"/>
      <c r="BI76" s="376"/>
      <c r="BJ76" s="376"/>
      <c r="BK76" s="376"/>
      <c r="BL76" s="376"/>
      <c r="BM76" s="376"/>
      <c r="BN76" s="376"/>
      <c r="BO76" s="376"/>
      <c r="BP76" s="376"/>
      <c r="BQ76" s="376"/>
      <c r="BR76" s="376"/>
      <c r="BS76" s="376"/>
      <c r="BT76" s="376"/>
      <c r="BU76" s="376"/>
      <c r="BV76" s="376"/>
      <c r="BW76" s="376"/>
      <c r="BX76" s="376"/>
      <c r="BY76" s="376"/>
      <c r="BZ76" s="376"/>
      <c r="CA76" s="376"/>
      <c r="CB76" s="376"/>
      <c r="CC76" s="376"/>
      <c r="CD76" s="376"/>
      <c r="CE76" s="376"/>
      <c r="CF76" s="376"/>
      <c r="CG76" s="376"/>
      <c r="CH76" s="376"/>
      <c r="CI76" s="376"/>
      <c r="CJ76" s="376"/>
      <c r="CK76" s="376"/>
      <c r="CL76" s="376"/>
      <c r="CM76" s="376"/>
      <c r="CN76" s="376"/>
      <c r="CO76" s="376"/>
      <c r="CP76" s="376"/>
      <c r="CQ76" s="376"/>
      <c r="CR76" s="376"/>
      <c r="CS76" s="376"/>
      <c r="CT76" s="376"/>
      <c r="CU76" s="376"/>
      <c r="CV76" s="376"/>
      <c r="CW76" s="376"/>
      <c r="CX76" s="376"/>
      <c r="CY76" s="376"/>
      <c r="CZ76" s="376"/>
      <c r="DA76" s="376"/>
      <c r="DB76" s="376"/>
      <c r="DC76" s="376"/>
      <c r="DD76" s="376"/>
      <c r="DE76" s="376"/>
      <c r="DF76" s="387"/>
      <c r="DG76" s="424" t="s">
        <v>2064</v>
      </c>
      <c r="DH76" s="425" t="s">
        <v>1777</v>
      </c>
      <c r="DI76" s="379" t="s">
        <v>2048</v>
      </c>
      <c r="DJ76" s="379" t="s">
        <v>1925</v>
      </c>
      <c r="DK76" s="379" t="s">
        <v>2049</v>
      </c>
      <c r="DL76" s="379" t="s">
        <v>1927</v>
      </c>
      <c r="DM76" s="404">
        <v>48228576</v>
      </c>
      <c r="DN76" s="974"/>
    </row>
    <row r="77" spans="1:118" s="288" customFormat="1" ht="84">
      <c r="A77" s="276"/>
      <c r="B77" s="276"/>
      <c r="C77" s="942"/>
      <c r="D77" s="945"/>
      <c r="E77" s="367"/>
      <c r="F77" s="948"/>
      <c r="G77" s="945"/>
      <c r="H77" s="368"/>
      <c r="I77" s="950"/>
      <c r="J77" s="945"/>
      <c r="K77" s="369"/>
      <c r="L77" s="370"/>
      <c r="M77" s="370"/>
      <c r="N77" s="370"/>
      <c r="O77" s="371"/>
      <c r="P77" s="945"/>
      <c r="Q77" s="945"/>
      <c r="R77" s="369"/>
      <c r="S77" s="955"/>
      <c r="T77" s="958"/>
      <c r="U77" s="947" t="s">
        <v>2065</v>
      </c>
      <c r="V77" s="947"/>
      <c r="W77" s="951"/>
      <c r="X77" s="951"/>
      <c r="Y77" s="947"/>
      <c r="Z77" s="426"/>
      <c r="AA77" s="369"/>
      <c r="AB77" s="372"/>
      <c r="AC77" s="424"/>
      <c r="AD77" s="370"/>
      <c r="AE77" s="427"/>
      <c r="AF77" s="428"/>
      <c r="AG77" s="428"/>
      <c r="AH77" s="427"/>
      <c r="AI77" s="428"/>
      <c r="AJ77" s="428"/>
      <c r="AK77" s="427"/>
      <c r="AL77" s="428"/>
      <c r="AM77" s="429"/>
      <c r="AN77" s="430"/>
      <c r="AO77" s="430"/>
      <c r="AP77" s="430"/>
      <c r="AQ77" s="430"/>
      <c r="AR77" s="430"/>
      <c r="AS77" s="430"/>
      <c r="AT77" s="430"/>
      <c r="AU77" s="430"/>
      <c r="AV77" s="430"/>
      <c r="AW77" s="382"/>
      <c r="AX77" s="376"/>
      <c r="AY77" s="376"/>
      <c r="AZ77" s="376"/>
      <c r="BA77" s="376"/>
      <c r="BB77" s="376"/>
      <c r="BC77" s="376"/>
      <c r="BD77" s="376"/>
      <c r="BE77" s="376"/>
      <c r="BF77" s="376"/>
      <c r="BG77" s="376"/>
      <c r="BH77" s="376"/>
      <c r="BI77" s="376"/>
      <c r="BJ77" s="376"/>
      <c r="BK77" s="376"/>
      <c r="BL77" s="376"/>
      <c r="BM77" s="376"/>
      <c r="BN77" s="376"/>
      <c r="BO77" s="376"/>
      <c r="BP77" s="376"/>
      <c r="BQ77" s="376"/>
      <c r="BR77" s="376"/>
      <c r="BS77" s="376"/>
      <c r="BT77" s="376"/>
      <c r="BU77" s="376"/>
      <c r="BV77" s="376"/>
      <c r="BW77" s="376"/>
      <c r="BX77" s="376"/>
      <c r="BY77" s="376"/>
      <c r="BZ77" s="376"/>
      <c r="CA77" s="376"/>
      <c r="CB77" s="376"/>
      <c r="CC77" s="376"/>
      <c r="CD77" s="376"/>
      <c r="CE77" s="376"/>
      <c r="CF77" s="376"/>
      <c r="CG77" s="376"/>
      <c r="CH77" s="376"/>
      <c r="CI77" s="376"/>
      <c r="CJ77" s="376"/>
      <c r="CK77" s="376"/>
      <c r="CL77" s="376"/>
      <c r="CM77" s="376"/>
      <c r="CN77" s="376"/>
      <c r="CO77" s="376"/>
      <c r="CP77" s="376"/>
      <c r="CQ77" s="376"/>
      <c r="CR77" s="376"/>
      <c r="CS77" s="376"/>
      <c r="CT77" s="376"/>
      <c r="CU77" s="376"/>
      <c r="CV77" s="376"/>
      <c r="CW77" s="376"/>
      <c r="CX77" s="376"/>
      <c r="CY77" s="376"/>
      <c r="CZ77" s="376"/>
      <c r="DA77" s="376"/>
      <c r="DB77" s="376"/>
      <c r="DC77" s="376"/>
      <c r="DD77" s="376"/>
      <c r="DE77" s="376"/>
      <c r="DF77" s="387"/>
      <c r="DG77" s="424" t="s">
        <v>2066</v>
      </c>
      <c r="DH77" s="425" t="s">
        <v>2067</v>
      </c>
      <c r="DI77" s="379" t="s">
        <v>2048</v>
      </c>
      <c r="DJ77" s="379" t="s">
        <v>1925</v>
      </c>
      <c r="DK77" s="379" t="s">
        <v>2049</v>
      </c>
      <c r="DL77" s="379" t="s">
        <v>1927</v>
      </c>
      <c r="DM77" s="419">
        <v>30000000</v>
      </c>
      <c r="DN77" s="974"/>
    </row>
    <row r="78" spans="1:118" s="288" customFormat="1" ht="108">
      <c r="A78" s="276"/>
      <c r="B78" s="276"/>
      <c r="C78" s="942"/>
      <c r="D78" s="945"/>
      <c r="E78" s="367"/>
      <c r="F78" s="948"/>
      <c r="G78" s="945"/>
      <c r="H78" s="368"/>
      <c r="I78" s="950"/>
      <c r="J78" s="945"/>
      <c r="K78" s="369"/>
      <c r="L78" s="370"/>
      <c r="M78" s="370"/>
      <c r="N78" s="370"/>
      <c r="O78" s="371"/>
      <c r="P78" s="945"/>
      <c r="Q78" s="945"/>
      <c r="R78" s="369"/>
      <c r="S78" s="955"/>
      <c r="T78" s="958"/>
      <c r="U78" s="948"/>
      <c r="V78" s="948"/>
      <c r="W78" s="952"/>
      <c r="X78" s="952"/>
      <c r="Y78" s="948"/>
      <c r="Z78" s="426"/>
      <c r="AA78" s="369"/>
      <c r="AB78" s="372"/>
      <c r="AC78" s="424"/>
      <c r="AD78" s="370"/>
      <c r="AE78" s="427"/>
      <c r="AF78" s="428"/>
      <c r="AG78" s="428"/>
      <c r="AH78" s="427"/>
      <c r="AI78" s="428"/>
      <c r="AJ78" s="428"/>
      <c r="AK78" s="427"/>
      <c r="AL78" s="428"/>
      <c r="AM78" s="429"/>
      <c r="AN78" s="430"/>
      <c r="AO78" s="430"/>
      <c r="AP78" s="430"/>
      <c r="AQ78" s="430"/>
      <c r="AR78" s="430"/>
      <c r="AS78" s="430"/>
      <c r="AT78" s="430"/>
      <c r="AU78" s="430"/>
      <c r="AV78" s="430"/>
      <c r="AW78" s="382"/>
      <c r="AX78" s="376"/>
      <c r="AY78" s="376"/>
      <c r="AZ78" s="376"/>
      <c r="BA78" s="376"/>
      <c r="BB78" s="376"/>
      <c r="BC78" s="376"/>
      <c r="BD78" s="376"/>
      <c r="BE78" s="376"/>
      <c r="BF78" s="376"/>
      <c r="BG78" s="376"/>
      <c r="BH78" s="376"/>
      <c r="BI78" s="376"/>
      <c r="BJ78" s="376"/>
      <c r="BK78" s="376"/>
      <c r="BL78" s="376"/>
      <c r="BM78" s="376"/>
      <c r="BN78" s="376"/>
      <c r="BO78" s="376"/>
      <c r="BP78" s="376"/>
      <c r="BQ78" s="376"/>
      <c r="BR78" s="376"/>
      <c r="BS78" s="376"/>
      <c r="BT78" s="376"/>
      <c r="BU78" s="376"/>
      <c r="BV78" s="376"/>
      <c r="BW78" s="376"/>
      <c r="BX78" s="376"/>
      <c r="BY78" s="376"/>
      <c r="BZ78" s="376"/>
      <c r="CA78" s="376"/>
      <c r="CB78" s="376"/>
      <c r="CC78" s="376"/>
      <c r="CD78" s="376"/>
      <c r="CE78" s="376"/>
      <c r="CF78" s="376"/>
      <c r="CG78" s="376"/>
      <c r="CH78" s="376"/>
      <c r="CI78" s="376"/>
      <c r="CJ78" s="376"/>
      <c r="CK78" s="376"/>
      <c r="CL78" s="376"/>
      <c r="CM78" s="376"/>
      <c r="CN78" s="376"/>
      <c r="CO78" s="376"/>
      <c r="CP78" s="376"/>
      <c r="CQ78" s="376"/>
      <c r="CR78" s="376"/>
      <c r="CS78" s="376"/>
      <c r="CT78" s="376"/>
      <c r="CU78" s="376"/>
      <c r="CV78" s="376"/>
      <c r="CW78" s="376"/>
      <c r="CX78" s="376"/>
      <c r="CY78" s="376"/>
      <c r="CZ78" s="376"/>
      <c r="DA78" s="376"/>
      <c r="DB78" s="376"/>
      <c r="DC78" s="376"/>
      <c r="DD78" s="376"/>
      <c r="DE78" s="376"/>
      <c r="DF78" s="387"/>
      <c r="DG78" s="424" t="s">
        <v>2068</v>
      </c>
      <c r="DH78" s="425" t="s">
        <v>1965</v>
      </c>
      <c r="DI78" s="379" t="s">
        <v>2069</v>
      </c>
      <c r="DJ78" s="379" t="s">
        <v>1925</v>
      </c>
      <c r="DK78" s="379" t="s">
        <v>2049</v>
      </c>
      <c r="DL78" s="379" t="s">
        <v>1927</v>
      </c>
      <c r="DM78" s="404">
        <v>131295424</v>
      </c>
      <c r="DN78" s="974"/>
    </row>
    <row r="79" spans="1:118" s="288" customFormat="1" ht="72">
      <c r="A79" s="276"/>
      <c r="B79" s="276"/>
      <c r="C79" s="942"/>
      <c r="D79" s="945"/>
      <c r="E79" s="367"/>
      <c r="F79" s="948"/>
      <c r="G79" s="945"/>
      <c r="H79" s="368"/>
      <c r="I79" s="950"/>
      <c r="J79" s="945"/>
      <c r="K79" s="369"/>
      <c r="L79" s="370"/>
      <c r="M79" s="370"/>
      <c r="N79" s="370"/>
      <c r="O79" s="371"/>
      <c r="P79" s="945"/>
      <c r="Q79" s="945"/>
      <c r="R79" s="369"/>
      <c r="S79" s="955"/>
      <c r="T79" s="958"/>
      <c r="U79" s="948"/>
      <c r="V79" s="948"/>
      <c r="W79" s="952"/>
      <c r="X79" s="952"/>
      <c r="Y79" s="948"/>
      <c r="Z79" s="426"/>
      <c r="AA79" s="369"/>
      <c r="AB79" s="372"/>
      <c r="AC79" s="431"/>
      <c r="AD79" s="370"/>
      <c r="AE79" s="427"/>
      <c r="AF79" s="428"/>
      <c r="AG79" s="428"/>
      <c r="AH79" s="427"/>
      <c r="AI79" s="428"/>
      <c r="AJ79" s="428"/>
      <c r="AK79" s="427"/>
      <c r="AL79" s="428"/>
      <c r="AM79" s="429"/>
      <c r="AN79" s="430"/>
      <c r="AO79" s="430"/>
      <c r="AP79" s="430"/>
      <c r="AQ79" s="430"/>
      <c r="AR79" s="430"/>
      <c r="AS79" s="430"/>
      <c r="AT79" s="430"/>
      <c r="AU79" s="430"/>
      <c r="AV79" s="430"/>
      <c r="AW79" s="382"/>
      <c r="AX79" s="376"/>
      <c r="AY79" s="376"/>
      <c r="AZ79" s="376"/>
      <c r="BA79" s="376"/>
      <c r="BB79" s="376"/>
      <c r="BC79" s="376"/>
      <c r="BD79" s="376"/>
      <c r="BE79" s="376"/>
      <c r="BF79" s="376"/>
      <c r="BG79" s="376"/>
      <c r="BH79" s="376"/>
      <c r="BI79" s="376"/>
      <c r="BJ79" s="376"/>
      <c r="BK79" s="376"/>
      <c r="BL79" s="376"/>
      <c r="BM79" s="376"/>
      <c r="BN79" s="376"/>
      <c r="BO79" s="376"/>
      <c r="BP79" s="376"/>
      <c r="BQ79" s="376"/>
      <c r="BR79" s="376"/>
      <c r="BS79" s="376"/>
      <c r="BT79" s="376"/>
      <c r="BU79" s="376"/>
      <c r="BV79" s="376"/>
      <c r="BW79" s="376"/>
      <c r="BX79" s="376"/>
      <c r="BY79" s="376"/>
      <c r="BZ79" s="376"/>
      <c r="CA79" s="376"/>
      <c r="CB79" s="376"/>
      <c r="CC79" s="376"/>
      <c r="CD79" s="376"/>
      <c r="CE79" s="376"/>
      <c r="CF79" s="376"/>
      <c r="CG79" s="376"/>
      <c r="CH79" s="376"/>
      <c r="CI79" s="376"/>
      <c r="CJ79" s="376"/>
      <c r="CK79" s="376"/>
      <c r="CL79" s="376"/>
      <c r="CM79" s="376"/>
      <c r="CN79" s="376"/>
      <c r="CO79" s="376"/>
      <c r="CP79" s="376"/>
      <c r="CQ79" s="376"/>
      <c r="CR79" s="376"/>
      <c r="CS79" s="376"/>
      <c r="CT79" s="376"/>
      <c r="CU79" s="376"/>
      <c r="CV79" s="376"/>
      <c r="CW79" s="376"/>
      <c r="CX79" s="376"/>
      <c r="CY79" s="376"/>
      <c r="CZ79" s="376"/>
      <c r="DA79" s="376"/>
      <c r="DB79" s="376"/>
      <c r="DC79" s="376"/>
      <c r="DD79" s="376"/>
      <c r="DE79" s="376"/>
      <c r="DF79" s="387"/>
      <c r="DG79" s="424" t="s">
        <v>2070</v>
      </c>
      <c r="DH79" s="431" t="s">
        <v>2071</v>
      </c>
      <c r="DI79" s="379" t="s">
        <v>2069</v>
      </c>
      <c r="DJ79" s="379" t="s">
        <v>1925</v>
      </c>
      <c r="DK79" s="379" t="s">
        <v>2049</v>
      </c>
      <c r="DL79" s="379" t="s">
        <v>1927</v>
      </c>
      <c r="DM79" s="404">
        <v>29057184</v>
      </c>
      <c r="DN79" s="974"/>
    </row>
    <row r="80" spans="1:118" s="288" customFormat="1" ht="84">
      <c r="A80" s="276"/>
      <c r="B80" s="276"/>
      <c r="C80" s="942"/>
      <c r="D80" s="945"/>
      <c r="E80" s="367"/>
      <c r="F80" s="948"/>
      <c r="G80" s="945"/>
      <c r="H80" s="368"/>
      <c r="I80" s="950"/>
      <c r="J80" s="945"/>
      <c r="K80" s="369"/>
      <c r="L80" s="370"/>
      <c r="M80" s="370"/>
      <c r="N80" s="370"/>
      <c r="O80" s="371"/>
      <c r="P80" s="945"/>
      <c r="Q80" s="945"/>
      <c r="R80" s="369"/>
      <c r="S80" s="955"/>
      <c r="T80" s="958"/>
      <c r="U80" s="948"/>
      <c r="V80" s="948"/>
      <c r="W80" s="952"/>
      <c r="X80" s="952"/>
      <c r="Y80" s="948"/>
      <c r="Z80" s="426"/>
      <c r="AA80" s="369"/>
      <c r="AB80" s="372"/>
      <c r="AC80" s="424"/>
      <c r="AD80" s="370"/>
      <c r="AE80" s="427"/>
      <c r="AF80" s="428"/>
      <c r="AG80" s="428"/>
      <c r="AH80" s="427"/>
      <c r="AI80" s="428"/>
      <c r="AJ80" s="428"/>
      <c r="AK80" s="427"/>
      <c r="AL80" s="428"/>
      <c r="AM80" s="429"/>
      <c r="AN80" s="430"/>
      <c r="AO80" s="430"/>
      <c r="AP80" s="430"/>
      <c r="AQ80" s="430"/>
      <c r="AR80" s="430"/>
      <c r="AS80" s="430"/>
      <c r="AT80" s="430"/>
      <c r="AU80" s="430"/>
      <c r="AV80" s="430"/>
      <c r="AW80" s="382"/>
      <c r="AX80" s="376"/>
      <c r="AY80" s="376"/>
      <c r="AZ80" s="376"/>
      <c r="BA80" s="376"/>
      <c r="BB80" s="376"/>
      <c r="BC80" s="376"/>
      <c r="BD80" s="376"/>
      <c r="BE80" s="376"/>
      <c r="BF80" s="376"/>
      <c r="BG80" s="376"/>
      <c r="BH80" s="376"/>
      <c r="BI80" s="376"/>
      <c r="BJ80" s="376"/>
      <c r="BK80" s="376"/>
      <c r="BL80" s="376"/>
      <c r="BM80" s="376"/>
      <c r="BN80" s="376"/>
      <c r="BO80" s="376"/>
      <c r="BP80" s="376"/>
      <c r="BQ80" s="376"/>
      <c r="BR80" s="376"/>
      <c r="BS80" s="376"/>
      <c r="BT80" s="376"/>
      <c r="BU80" s="376"/>
      <c r="BV80" s="376"/>
      <c r="BW80" s="376"/>
      <c r="BX80" s="376"/>
      <c r="BY80" s="376"/>
      <c r="BZ80" s="376"/>
      <c r="CA80" s="376"/>
      <c r="CB80" s="376"/>
      <c r="CC80" s="376"/>
      <c r="CD80" s="376"/>
      <c r="CE80" s="376"/>
      <c r="CF80" s="376"/>
      <c r="CG80" s="376"/>
      <c r="CH80" s="376"/>
      <c r="CI80" s="376"/>
      <c r="CJ80" s="376"/>
      <c r="CK80" s="376"/>
      <c r="CL80" s="376"/>
      <c r="CM80" s="376"/>
      <c r="CN80" s="376"/>
      <c r="CO80" s="376"/>
      <c r="CP80" s="376"/>
      <c r="CQ80" s="376"/>
      <c r="CR80" s="376"/>
      <c r="CS80" s="376"/>
      <c r="CT80" s="376"/>
      <c r="CU80" s="376"/>
      <c r="CV80" s="376"/>
      <c r="CW80" s="376"/>
      <c r="CX80" s="376"/>
      <c r="CY80" s="376"/>
      <c r="CZ80" s="376"/>
      <c r="DA80" s="376"/>
      <c r="DB80" s="376"/>
      <c r="DC80" s="376"/>
      <c r="DD80" s="376"/>
      <c r="DE80" s="376"/>
      <c r="DF80" s="387"/>
      <c r="DG80" s="424" t="s">
        <v>2072</v>
      </c>
      <c r="DH80" s="425" t="s">
        <v>1984</v>
      </c>
      <c r="DI80" s="379" t="s">
        <v>2069</v>
      </c>
      <c r="DJ80" s="379" t="s">
        <v>1925</v>
      </c>
      <c r="DK80" s="379" t="s">
        <v>2049</v>
      </c>
      <c r="DL80" s="379" t="s">
        <v>1927</v>
      </c>
      <c r="DM80" s="419">
        <v>30000000</v>
      </c>
      <c r="DN80" s="974"/>
    </row>
    <row r="81" spans="1:118" s="288" customFormat="1" ht="72">
      <c r="A81" s="276"/>
      <c r="B81" s="276"/>
      <c r="C81" s="942"/>
      <c r="D81" s="945"/>
      <c r="E81" s="367"/>
      <c r="F81" s="948"/>
      <c r="G81" s="945"/>
      <c r="H81" s="368"/>
      <c r="I81" s="950"/>
      <c r="J81" s="945"/>
      <c r="K81" s="369"/>
      <c r="L81" s="370"/>
      <c r="M81" s="370"/>
      <c r="N81" s="370"/>
      <c r="O81" s="371"/>
      <c r="P81" s="945"/>
      <c r="Q81" s="945"/>
      <c r="R81" s="369"/>
      <c r="S81" s="955"/>
      <c r="T81" s="958"/>
      <c r="U81" s="948"/>
      <c r="V81" s="948"/>
      <c r="W81" s="952"/>
      <c r="X81" s="952"/>
      <c r="Y81" s="948"/>
      <c r="Z81" s="426"/>
      <c r="AA81" s="369"/>
      <c r="AB81" s="372"/>
      <c r="AC81" s="432"/>
      <c r="AD81" s="370"/>
      <c r="AE81" s="427"/>
      <c r="AF81" s="428"/>
      <c r="AG81" s="428"/>
      <c r="AH81" s="427"/>
      <c r="AI81" s="428"/>
      <c r="AJ81" s="428"/>
      <c r="AK81" s="427"/>
      <c r="AL81" s="428"/>
      <c r="AM81" s="429"/>
      <c r="AN81" s="430"/>
      <c r="AO81" s="430"/>
      <c r="AP81" s="430"/>
      <c r="AQ81" s="430"/>
      <c r="AR81" s="430"/>
      <c r="AS81" s="430"/>
      <c r="AT81" s="430"/>
      <c r="AU81" s="430"/>
      <c r="AV81" s="430"/>
      <c r="AW81" s="382"/>
      <c r="AX81" s="376"/>
      <c r="AY81" s="376"/>
      <c r="AZ81" s="376"/>
      <c r="BA81" s="376"/>
      <c r="BB81" s="376"/>
      <c r="BC81" s="376"/>
      <c r="BD81" s="376"/>
      <c r="BE81" s="376"/>
      <c r="BF81" s="376"/>
      <c r="BG81" s="376"/>
      <c r="BH81" s="376"/>
      <c r="BI81" s="376"/>
      <c r="BJ81" s="376"/>
      <c r="BK81" s="376"/>
      <c r="BL81" s="376"/>
      <c r="BM81" s="376"/>
      <c r="BN81" s="376"/>
      <c r="BO81" s="376"/>
      <c r="BP81" s="376"/>
      <c r="BQ81" s="376"/>
      <c r="BR81" s="376"/>
      <c r="BS81" s="376"/>
      <c r="BT81" s="376"/>
      <c r="BU81" s="376"/>
      <c r="BV81" s="376"/>
      <c r="BW81" s="376"/>
      <c r="BX81" s="376"/>
      <c r="BY81" s="376"/>
      <c r="BZ81" s="376"/>
      <c r="CA81" s="376"/>
      <c r="CB81" s="376"/>
      <c r="CC81" s="376"/>
      <c r="CD81" s="376"/>
      <c r="CE81" s="376"/>
      <c r="CF81" s="376"/>
      <c r="CG81" s="376"/>
      <c r="CH81" s="376"/>
      <c r="CI81" s="376"/>
      <c r="CJ81" s="376"/>
      <c r="CK81" s="376"/>
      <c r="CL81" s="376"/>
      <c r="CM81" s="376"/>
      <c r="CN81" s="376"/>
      <c r="CO81" s="376"/>
      <c r="CP81" s="376"/>
      <c r="CQ81" s="376"/>
      <c r="CR81" s="376"/>
      <c r="CS81" s="376"/>
      <c r="CT81" s="376"/>
      <c r="CU81" s="376"/>
      <c r="CV81" s="376"/>
      <c r="CW81" s="376"/>
      <c r="CX81" s="376"/>
      <c r="CY81" s="376"/>
      <c r="CZ81" s="376"/>
      <c r="DA81" s="376"/>
      <c r="DB81" s="376"/>
      <c r="DC81" s="376"/>
      <c r="DD81" s="376"/>
      <c r="DE81" s="376"/>
      <c r="DF81" s="387"/>
      <c r="DG81" s="433" t="s">
        <v>2073</v>
      </c>
      <c r="DH81" s="434" t="s">
        <v>2074</v>
      </c>
      <c r="DI81" s="379" t="s">
        <v>2069</v>
      </c>
      <c r="DJ81" s="379" t="s">
        <v>1925</v>
      </c>
      <c r="DK81" s="379" t="s">
        <v>2049</v>
      </c>
      <c r="DL81" s="379" t="s">
        <v>1927</v>
      </c>
      <c r="DM81" s="404">
        <v>21923960</v>
      </c>
      <c r="DN81" s="974"/>
    </row>
    <row r="82" spans="1:118" s="288" customFormat="1" ht="84">
      <c r="A82" s="276"/>
      <c r="B82" s="276"/>
      <c r="C82" s="942"/>
      <c r="D82" s="945"/>
      <c r="E82" s="367"/>
      <c r="F82" s="948"/>
      <c r="G82" s="945"/>
      <c r="H82" s="368"/>
      <c r="I82" s="950"/>
      <c r="J82" s="945"/>
      <c r="K82" s="369"/>
      <c r="L82" s="370"/>
      <c r="M82" s="370"/>
      <c r="N82" s="370"/>
      <c r="O82" s="371"/>
      <c r="P82" s="945"/>
      <c r="Q82" s="945"/>
      <c r="R82" s="369"/>
      <c r="S82" s="955"/>
      <c r="T82" s="958"/>
      <c r="U82" s="948"/>
      <c r="V82" s="948"/>
      <c r="W82" s="952"/>
      <c r="X82" s="952"/>
      <c r="Y82" s="948"/>
      <c r="Z82" s="426"/>
      <c r="AA82" s="369"/>
      <c r="AB82" s="372"/>
      <c r="AC82" s="424"/>
      <c r="AD82" s="370"/>
      <c r="AE82" s="427"/>
      <c r="AF82" s="428"/>
      <c r="AG82" s="428"/>
      <c r="AH82" s="427"/>
      <c r="AI82" s="428"/>
      <c r="AJ82" s="428"/>
      <c r="AK82" s="427"/>
      <c r="AL82" s="428"/>
      <c r="AM82" s="429"/>
      <c r="AN82" s="430"/>
      <c r="AO82" s="430"/>
      <c r="AP82" s="430"/>
      <c r="AQ82" s="430"/>
      <c r="AR82" s="430"/>
      <c r="AS82" s="430"/>
      <c r="AT82" s="430"/>
      <c r="AU82" s="430"/>
      <c r="AV82" s="430"/>
      <c r="AW82" s="382"/>
      <c r="AX82" s="376"/>
      <c r="AY82" s="376"/>
      <c r="AZ82" s="376"/>
      <c r="BA82" s="376"/>
      <c r="BB82" s="376"/>
      <c r="BC82" s="376"/>
      <c r="BD82" s="376"/>
      <c r="BE82" s="376"/>
      <c r="BF82" s="376"/>
      <c r="BG82" s="376"/>
      <c r="BH82" s="376"/>
      <c r="BI82" s="376"/>
      <c r="BJ82" s="376"/>
      <c r="BK82" s="376"/>
      <c r="BL82" s="376"/>
      <c r="BM82" s="376"/>
      <c r="BN82" s="376"/>
      <c r="BO82" s="376"/>
      <c r="BP82" s="376"/>
      <c r="BQ82" s="376"/>
      <c r="BR82" s="376"/>
      <c r="BS82" s="376"/>
      <c r="BT82" s="376"/>
      <c r="BU82" s="376"/>
      <c r="BV82" s="376"/>
      <c r="BW82" s="376"/>
      <c r="BX82" s="376"/>
      <c r="BY82" s="376"/>
      <c r="BZ82" s="376"/>
      <c r="CA82" s="376"/>
      <c r="CB82" s="376"/>
      <c r="CC82" s="376"/>
      <c r="CD82" s="376"/>
      <c r="CE82" s="376"/>
      <c r="CF82" s="376"/>
      <c r="CG82" s="376"/>
      <c r="CH82" s="376"/>
      <c r="CI82" s="376"/>
      <c r="CJ82" s="376"/>
      <c r="CK82" s="376"/>
      <c r="CL82" s="376"/>
      <c r="CM82" s="376"/>
      <c r="CN82" s="376"/>
      <c r="CO82" s="376"/>
      <c r="CP82" s="376"/>
      <c r="CQ82" s="376"/>
      <c r="CR82" s="376"/>
      <c r="CS82" s="376"/>
      <c r="CT82" s="376"/>
      <c r="CU82" s="376"/>
      <c r="CV82" s="376"/>
      <c r="CW82" s="376"/>
      <c r="CX82" s="376"/>
      <c r="CY82" s="376"/>
      <c r="CZ82" s="376"/>
      <c r="DA82" s="376"/>
      <c r="DB82" s="376"/>
      <c r="DC82" s="376"/>
      <c r="DD82" s="376"/>
      <c r="DE82" s="376"/>
      <c r="DF82" s="387"/>
      <c r="DG82" s="424" t="s">
        <v>2075</v>
      </c>
      <c r="DH82" s="425" t="s">
        <v>1984</v>
      </c>
      <c r="DI82" s="379" t="s">
        <v>2069</v>
      </c>
      <c r="DJ82" s="379" t="s">
        <v>1925</v>
      </c>
      <c r="DK82" s="379" t="s">
        <v>2049</v>
      </c>
      <c r="DL82" s="379" t="s">
        <v>1927</v>
      </c>
      <c r="DM82" s="419">
        <v>30000000</v>
      </c>
      <c r="DN82" s="974"/>
    </row>
    <row r="83" spans="1:118" s="288" customFormat="1" ht="72">
      <c r="A83" s="276"/>
      <c r="B83" s="276"/>
      <c r="C83" s="942"/>
      <c r="D83" s="945"/>
      <c r="E83" s="367"/>
      <c r="F83" s="948"/>
      <c r="G83" s="945"/>
      <c r="H83" s="368"/>
      <c r="I83" s="950"/>
      <c r="J83" s="945"/>
      <c r="K83" s="369"/>
      <c r="L83" s="370"/>
      <c r="M83" s="370"/>
      <c r="N83" s="370"/>
      <c r="O83" s="371"/>
      <c r="P83" s="945"/>
      <c r="Q83" s="945"/>
      <c r="R83" s="369"/>
      <c r="S83" s="955"/>
      <c r="T83" s="958"/>
      <c r="U83" s="948"/>
      <c r="V83" s="949"/>
      <c r="W83" s="953"/>
      <c r="X83" s="953"/>
      <c r="Y83" s="949"/>
      <c r="Z83" s="426"/>
      <c r="AA83" s="369"/>
      <c r="AB83" s="372"/>
      <c r="AC83" s="432"/>
      <c r="AD83" s="370"/>
      <c r="AE83" s="427"/>
      <c r="AF83" s="428"/>
      <c r="AG83" s="428"/>
      <c r="AH83" s="427"/>
      <c r="AI83" s="428"/>
      <c r="AJ83" s="428"/>
      <c r="AK83" s="427"/>
      <c r="AL83" s="428"/>
      <c r="AM83" s="429"/>
      <c r="AN83" s="430"/>
      <c r="AO83" s="430"/>
      <c r="AP83" s="430"/>
      <c r="AQ83" s="430"/>
      <c r="AR83" s="430"/>
      <c r="AS83" s="430"/>
      <c r="AT83" s="430"/>
      <c r="AU83" s="430"/>
      <c r="AV83" s="430"/>
      <c r="AW83" s="382"/>
      <c r="AX83" s="376"/>
      <c r="AY83" s="376"/>
      <c r="AZ83" s="376"/>
      <c r="BA83" s="376"/>
      <c r="BB83" s="376"/>
      <c r="BC83" s="376"/>
      <c r="BD83" s="376"/>
      <c r="BE83" s="376"/>
      <c r="BF83" s="376"/>
      <c r="BG83" s="376"/>
      <c r="BH83" s="376"/>
      <c r="BI83" s="376"/>
      <c r="BJ83" s="376"/>
      <c r="BK83" s="376"/>
      <c r="BL83" s="376"/>
      <c r="BM83" s="376"/>
      <c r="BN83" s="376"/>
      <c r="BO83" s="376"/>
      <c r="BP83" s="376"/>
      <c r="BQ83" s="376"/>
      <c r="BR83" s="376"/>
      <c r="BS83" s="376"/>
      <c r="BT83" s="376"/>
      <c r="BU83" s="376"/>
      <c r="BV83" s="376"/>
      <c r="BW83" s="376"/>
      <c r="BX83" s="376"/>
      <c r="BY83" s="376"/>
      <c r="BZ83" s="376"/>
      <c r="CA83" s="376"/>
      <c r="CB83" s="376"/>
      <c r="CC83" s="376"/>
      <c r="CD83" s="376"/>
      <c r="CE83" s="376"/>
      <c r="CF83" s="376"/>
      <c r="CG83" s="376"/>
      <c r="CH83" s="376"/>
      <c r="CI83" s="376"/>
      <c r="CJ83" s="376"/>
      <c r="CK83" s="376"/>
      <c r="CL83" s="376"/>
      <c r="CM83" s="376"/>
      <c r="CN83" s="376"/>
      <c r="CO83" s="376"/>
      <c r="CP83" s="376"/>
      <c r="CQ83" s="376"/>
      <c r="CR83" s="376"/>
      <c r="CS83" s="376"/>
      <c r="CT83" s="376"/>
      <c r="CU83" s="376"/>
      <c r="CV83" s="376"/>
      <c r="CW83" s="376"/>
      <c r="CX83" s="376"/>
      <c r="CY83" s="376"/>
      <c r="CZ83" s="376"/>
      <c r="DA83" s="376"/>
      <c r="DB83" s="376"/>
      <c r="DC83" s="376"/>
      <c r="DD83" s="376"/>
      <c r="DE83" s="376"/>
      <c r="DF83" s="387"/>
      <c r="DG83" s="433" t="s">
        <v>2076</v>
      </c>
      <c r="DH83" s="434" t="s">
        <v>2077</v>
      </c>
      <c r="DI83" s="379" t="s">
        <v>2069</v>
      </c>
      <c r="DJ83" s="379" t="s">
        <v>2078</v>
      </c>
      <c r="DK83" s="379" t="s">
        <v>2049</v>
      </c>
      <c r="DL83" s="379" t="s">
        <v>1927</v>
      </c>
      <c r="DM83" s="404">
        <v>61342944</v>
      </c>
      <c r="DN83" s="974"/>
    </row>
    <row r="84" spans="1:118" s="288" customFormat="1" ht="132">
      <c r="A84" s="276">
        <v>411</v>
      </c>
      <c r="B84" s="276" t="s">
        <v>1762</v>
      </c>
      <c r="C84" s="942"/>
      <c r="D84" s="945"/>
      <c r="E84" s="367">
        <v>0.7</v>
      </c>
      <c r="F84" s="948"/>
      <c r="G84" s="945"/>
      <c r="H84" s="368">
        <v>0.14000000000000001</v>
      </c>
      <c r="I84" s="950"/>
      <c r="J84" s="945"/>
      <c r="K84" s="369">
        <v>0.26</v>
      </c>
      <c r="L84" s="370" t="s">
        <v>2079</v>
      </c>
      <c r="M84" s="370" t="s">
        <v>2079</v>
      </c>
      <c r="N84" s="371" t="s">
        <v>2080</v>
      </c>
      <c r="O84" s="382" t="s">
        <v>2081</v>
      </c>
      <c r="P84" s="945"/>
      <c r="Q84" s="945"/>
      <c r="R84" s="369">
        <v>0.11</v>
      </c>
      <c r="S84" s="955"/>
      <c r="T84" s="958"/>
      <c r="U84" s="948"/>
      <c r="V84" s="947" t="s">
        <v>2065</v>
      </c>
      <c r="W84" s="951" t="s">
        <v>553</v>
      </c>
      <c r="X84" s="951" t="s">
        <v>72</v>
      </c>
      <c r="Y84" s="947" t="s">
        <v>586</v>
      </c>
      <c r="Z84" s="947" t="s">
        <v>2082</v>
      </c>
      <c r="AA84" s="369">
        <v>0.08</v>
      </c>
      <c r="AB84" s="372">
        <v>0.02</v>
      </c>
      <c r="AC84" s="941"/>
      <c r="AD84" s="947"/>
      <c r="AE84" s="373">
        <v>0.02</v>
      </c>
      <c r="AF84" s="416">
        <v>65</v>
      </c>
      <c r="AG84" s="416"/>
      <c r="AH84" s="373">
        <v>0.02</v>
      </c>
      <c r="AI84" s="416">
        <v>65</v>
      </c>
      <c r="AJ84" s="416"/>
      <c r="AK84" s="373">
        <v>0.02</v>
      </c>
      <c r="AL84" s="416">
        <v>65</v>
      </c>
      <c r="AM84" s="417"/>
      <c r="AN84" s="375">
        <v>587384</v>
      </c>
      <c r="AO84" s="375">
        <v>138308</v>
      </c>
      <c r="AP84" s="375"/>
      <c r="AQ84" s="375">
        <v>143846</v>
      </c>
      <c r="AR84" s="375"/>
      <c r="AS84" s="375">
        <v>149615</v>
      </c>
      <c r="AT84" s="375"/>
      <c r="AU84" s="375">
        <v>155615</v>
      </c>
      <c r="AV84" s="375"/>
      <c r="AW84" s="941" t="s">
        <v>1775</v>
      </c>
      <c r="AX84" s="376"/>
      <c r="AY84" s="376"/>
      <c r="AZ84" s="376"/>
      <c r="BA84" s="376"/>
      <c r="BB84" s="376"/>
      <c r="BC84" s="376"/>
      <c r="BD84" s="376"/>
      <c r="BE84" s="376"/>
      <c r="BF84" s="376"/>
      <c r="BG84" s="376"/>
      <c r="BH84" s="376"/>
      <c r="BI84" s="376"/>
      <c r="BJ84" s="376"/>
      <c r="BK84" s="376"/>
      <c r="BL84" s="376"/>
      <c r="BM84" s="376"/>
      <c r="BN84" s="376"/>
      <c r="BO84" s="376"/>
      <c r="BP84" s="376"/>
      <c r="BQ84" s="376"/>
      <c r="BR84" s="376"/>
      <c r="BS84" s="376"/>
      <c r="BT84" s="376"/>
      <c r="BU84" s="376"/>
      <c r="BV84" s="376"/>
      <c r="BW84" s="376"/>
      <c r="BX84" s="376"/>
      <c r="BY84" s="376"/>
      <c r="BZ84" s="376"/>
      <c r="CA84" s="376"/>
      <c r="CB84" s="376"/>
      <c r="CC84" s="376"/>
      <c r="CD84" s="376"/>
      <c r="CE84" s="376"/>
      <c r="CF84" s="376"/>
      <c r="CG84" s="376"/>
      <c r="CH84" s="376"/>
      <c r="CI84" s="376"/>
      <c r="CJ84" s="376"/>
      <c r="CK84" s="376"/>
      <c r="CL84" s="376"/>
      <c r="CM84" s="376"/>
      <c r="CN84" s="376"/>
      <c r="CO84" s="376"/>
      <c r="CP84" s="376"/>
      <c r="CQ84" s="376"/>
      <c r="CR84" s="376"/>
      <c r="CS84" s="376"/>
      <c r="CT84" s="376"/>
      <c r="CU84" s="376"/>
      <c r="CV84" s="376"/>
      <c r="CW84" s="376"/>
      <c r="CX84" s="376"/>
      <c r="CY84" s="376"/>
      <c r="CZ84" s="376"/>
      <c r="DA84" s="376"/>
      <c r="DB84" s="376"/>
      <c r="DC84" s="376"/>
      <c r="DD84" s="376"/>
      <c r="DE84" s="376"/>
      <c r="DF84" s="387"/>
      <c r="DG84" s="377" t="s">
        <v>2083</v>
      </c>
      <c r="DH84" s="418" t="s">
        <v>1984</v>
      </c>
      <c r="DI84" s="379" t="s">
        <v>2069</v>
      </c>
      <c r="DJ84" s="379" t="s">
        <v>1925</v>
      </c>
      <c r="DK84" s="379" t="s">
        <v>2049</v>
      </c>
      <c r="DL84" s="379" t="s">
        <v>1927</v>
      </c>
      <c r="DM84" s="435">
        <v>106860450</v>
      </c>
      <c r="DN84" s="974"/>
    </row>
    <row r="85" spans="1:118" s="288" customFormat="1" ht="108">
      <c r="A85" s="276"/>
      <c r="B85" s="276"/>
      <c r="C85" s="942"/>
      <c r="D85" s="945"/>
      <c r="E85" s="367"/>
      <c r="F85" s="948"/>
      <c r="G85" s="945"/>
      <c r="H85" s="368"/>
      <c r="I85" s="950"/>
      <c r="J85" s="945"/>
      <c r="K85" s="369"/>
      <c r="L85" s="370"/>
      <c r="M85" s="370"/>
      <c r="N85" s="371"/>
      <c r="O85" s="382"/>
      <c r="P85" s="945"/>
      <c r="Q85" s="945"/>
      <c r="R85" s="369"/>
      <c r="S85" s="955"/>
      <c r="T85" s="958"/>
      <c r="U85" s="948"/>
      <c r="V85" s="948"/>
      <c r="W85" s="952"/>
      <c r="X85" s="952"/>
      <c r="Y85" s="948"/>
      <c r="Z85" s="948"/>
      <c r="AA85" s="369"/>
      <c r="AB85" s="372"/>
      <c r="AC85" s="942"/>
      <c r="AD85" s="948"/>
      <c r="AE85" s="373"/>
      <c r="AF85" s="416"/>
      <c r="AG85" s="416"/>
      <c r="AH85" s="373"/>
      <c r="AI85" s="416"/>
      <c r="AJ85" s="416"/>
      <c r="AK85" s="373"/>
      <c r="AL85" s="416"/>
      <c r="AM85" s="417"/>
      <c r="AN85" s="375"/>
      <c r="AO85" s="375"/>
      <c r="AP85" s="375"/>
      <c r="AQ85" s="375"/>
      <c r="AR85" s="375"/>
      <c r="AS85" s="375"/>
      <c r="AT85" s="375"/>
      <c r="AU85" s="375"/>
      <c r="AV85" s="375"/>
      <c r="AW85" s="942"/>
      <c r="AX85" s="376"/>
      <c r="AY85" s="376"/>
      <c r="AZ85" s="376"/>
      <c r="BA85" s="376"/>
      <c r="BB85" s="376"/>
      <c r="BC85" s="376"/>
      <c r="BD85" s="376"/>
      <c r="BE85" s="376"/>
      <c r="BF85" s="376"/>
      <c r="BG85" s="376"/>
      <c r="BH85" s="376"/>
      <c r="BI85" s="376"/>
      <c r="BJ85" s="376"/>
      <c r="BK85" s="376"/>
      <c r="BL85" s="376"/>
      <c r="BM85" s="376"/>
      <c r="BN85" s="376"/>
      <c r="BO85" s="376"/>
      <c r="BP85" s="376"/>
      <c r="BQ85" s="376"/>
      <c r="BR85" s="376"/>
      <c r="BS85" s="376"/>
      <c r="BT85" s="376"/>
      <c r="BU85" s="376"/>
      <c r="BV85" s="376"/>
      <c r="BW85" s="376"/>
      <c r="BX85" s="376"/>
      <c r="BY85" s="376"/>
      <c r="BZ85" s="376"/>
      <c r="CA85" s="376"/>
      <c r="CB85" s="376"/>
      <c r="CC85" s="376"/>
      <c r="CD85" s="376"/>
      <c r="CE85" s="376"/>
      <c r="CF85" s="376"/>
      <c r="CG85" s="376"/>
      <c r="CH85" s="376"/>
      <c r="CI85" s="376"/>
      <c r="CJ85" s="376"/>
      <c r="CK85" s="376"/>
      <c r="CL85" s="376"/>
      <c r="CM85" s="376"/>
      <c r="CN85" s="376"/>
      <c r="CO85" s="376"/>
      <c r="CP85" s="376"/>
      <c r="CQ85" s="376"/>
      <c r="CR85" s="376"/>
      <c r="CS85" s="376"/>
      <c r="CT85" s="376"/>
      <c r="CU85" s="376"/>
      <c r="CV85" s="376"/>
      <c r="CW85" s="376"/>
      <c r="CX85" s="376"/>
      <c r="CY85" s="376"/>
      <c r="CZ85" s="376"/>
      <c r="DA85" s="376"/>
      <c r="DB85" s="376"/>
      <c r="DC85" s="376"/>
      <c r="DD85" s="376"/>
      <c r="DE85" s="376"/>
      <c r="DF85" s="387"/>
      <c r="DG85" s="377" t="s">
        <v>2084</v>
      </c>
      <c r="DH85" s="418" t="s">
        <v>2085</v>
      </c>
      <c r="DI85" s="379" t="s">
        <v>2086</v>
      </c>
      <c r="DJ85" s="379" t="s">
        <v>1925</v>
      </c>
      <c r="DK85" s="379" t="s">
        <v>2049</v>
      </c>
      <c r="DL85" s="379" t="s">
        <v>1927</v>
      </c>
      <c r="DM85" s="435">
        <v>100114528</v>
      </c>
      <c r="DN85" s="974"/>
    </row>
    <row r="86" spans="1:118" s="288" customFormat="1" ht="48">
      <c r="A86" s="276"/>
      <c r="B86" s="276"/>
      <c r="C86" s="942"/>
      <c r="D86" s="945"/>
      <c r="E86" s="367"/>
      <c r="F86" s="948"/>
      <c r="G86" s="945"/>
      <c r="H86" s="368"/>
      <c r="I86" s="950"/>
      <c r="J86" s="945"/>
      <c r="K86" s="369"/>
      <c r="L86" s="370"/>
      <c r="M86" s="370"/>
      <c r="N86" s="371"/>
      <c r="O86" s="382"/>
      <c r="P86" s="945"/>
      <c r="Q86" s="946"/>
      <c r="R86" s="369"/>
      <c r="S86" s="956"/>
      <c r="T86" s="959"/>
      <c r="U86" s="949"/>
      <c r="V86" s="949"/>
      <c r="W86" s="953"/>
      <c r="X86" s="953"/>
      <c r="Y86" s="949"/>
      <c r="Z86" s="949"/>
      <c r="AA86" s="369"/>
      <c r="AB86" s="372"/>
      <c r="AC86" s="943"/>
      <c r="AD86" s="949"/>
      <c r="AE86" s="373"/>
      <c r="AF86" s="416"/>
      <c r="AG86" s="416"/>
      <c r="AH86" s="373"/>
      <c r="AI86" s="416"/>
      <c r="AJ86" s="416"/>
      <c r="AK86" s="373"/>
      <c r="AL86" s="416"/>
      <c r="AM86" s="417"/>
      <c r="AN86" s="375"/>
      <c r="AO86" s="375"/>
      <c r="AP86" s="375"/>
      <c r="AQ86" s="375"/>
      <c r="AR86" s="375"/>
      <c r="AS86" s="375"/>
      <c r="AT86" s="375"/>
      <c r="AU86" s="375"/>
      <c r="AV86" s="375"/>
      <c r="AW86" s="943"/>
      <c r="AX86" s="376"/>
      <c r="AY86" s="376"/>
      <c r="AZ86" s="376"/>
      <c r="BA86" s="376"/>
      <c r="BB86" s="376"/>
      <c r="BC86" s="376"/>
      <c r="BD86" s="376"/>
      <c r="BE86" s="376"/>
      <c r="BF86" s="376"/>
      <c r="BG86" s="376"/>
      <c r="BH86" s="376"/>
      <c r="BI86" s="376"/>
      <c r="BJ86" s="376"/>
      <c r="BK86" s="376"/>
      <c r="BL86" s="376"/>
      <c r="BM86" s="376"/>
      <c r="BN86" s="376"/>
      <c r="BO86" s="376"/>
      <c r="BP86" s="376"/>
      <c r="BQ86" s="376"/>
      <c r="BR86" s="376"/>
      <c r="BS86" s="376"/>
      <c r="BT86" s="376"/>
      <c r="BU86" s="376"/>
      <c r="BV86" s="376"/>
      <c r="BW86" s="376"/>
      <c r="BX86" s="376"/>
      <c r="BY86" s="376"/>
      <c r="BZ86" s="376"/>
      <c r="CA86" s="376"/>
      <c r="CB86" s="376"/>
      <c r="CC86" s="376"/>
      <c r="CD86" s="376"/>
      <c r="CE86" s="376"/>
      <c r="CF86" s="376"/>
      <c r="CG86" s="376"/>
      <c r="CH86" s="376"/>
      <c r="CI86" s="376"/>
      <c r="CJ86" s="376"/>
      <c r="CK86" s="376"/>
      <c r="CL86" s="376"/>
      <c r="CM86" s="376"/>
      <c r="CN86" s="376"/>
      <c r="CO86" s="376"/>
      <c r="CP86" s="376"/>
      <c r="CQ86" s="376"/>
      <c r="CR86" s="376"/>
      <c r="CS86" s="376"/>
      <c r="CT86" s="376"/>
      <c r="CU86" s="376"/>
      <c r="CV86" s="376"/>
      <c r="CW86" s="376"/>
      <c r="CX86" s="376"/>
      <c r="CY86" s="376"/>
      <c r="CZ86" s="376"/>
      <c r="DA86" s="376"/>
      <c r="DB86" s="376"/>
      <c r="DC86" s="376"/>
      <c r="DD86" s="376"/>
      <c r="DE86" s="376"/>
      <c r="DF86" s="387"/>
      <c r="DG86" s="377" t="s">
        <v>2087</v>
      </c>
      <c r="DH86" s="418" t="s">
        <v>1777</v>
      </c>
      <c r="DI86" s="379" t="s">
        <v>2069</v>
      </c>
      <c r="DJ86" s="379" t="s">
        <v>1925</v>
      </c>
      <c r="DK86" s="379" t="s">
        <v>2049</v>
      </c>
      <c r="DL86" s="379" t="s">
        <v>1927</v>
      </c>
      <c r="DM86" s="435">
        <v>10761920</v>
      </c>
      <c r="DN86" s="975"/>
    </row>
    <row r="87" spans="1:118" s="288" customFormat="1" ht="60">
      <c r="A87" s="276">
        <v>412</v>
      </c>
      <c r="B87" s="276" t="s">
        <v>1762</v>
      </c>
      <c r="C87" s="942"/>
      <c r="D87" s="945"/>
      <c r="E87" s="367">
        <v>0.7</v>
      </c>
      <c r="F87" s="948"/>
      <c r="G87" s="945"/>
      <c r="H87" s="368">
        <v>0.14000000000000001</v>
      </c>
      <c r="I87" s="950"/>
      <c r="J87" s="945"/>
      <c r="K87" s="369">
        <v>0.26</v>
      </c>
      <c r="L87" s="976" t="s">
        <v>2088</v>
      </c>
      <c r="M87" s="976" t="s">
        <v>2088</v>
      </c>
      <c r="N87" s="976" t="s">
        <v>2089</v>
      </c>
      <c r="O87" s="976" t="s">
        <v>2089</v>
      </c>
      <c r="P87" s="945"/>
      <c r="Q87" s="944"/>
      <c r="R87" s="369">
        <v>0.11</v>
      </c>
      <c r="S87" s="954" t="s">
        <v>2090</v>
      </c>
      <c r="T87" s="957" t="s">
        <v>2091</v>
      </c>
      <c r="U87" s="977" t="s">
        <v>2092</v>
      </c>
      <c r="V87" s="977" t="s">
        <v>2092</v>
      </c>
      <c r="W87" s="980" t="s">
        <v>70</v>
      </c>
      <c r="X87" s="951" t="s">
        <v>71</v>
      </c>
      <c r="Y87" s="947" t="s">
        <v>586</v>
      </c>
      <c r="Z87" s="941" t="s">
        <v>2093</v>
      </c>
      <c r="AA87" s="369">
        <v>0.08</v>
      </c>
      <c r="AB87" s="372">
        <v>0.02</v>
      </c>
      <c r="AC87" s="941"/>
      <c r="AD87" s="941"/>
      <c r="AE87" s="373">
        <v>0.02</v>
      </c>
      <c r="AF87" s="374">
        <v>25</v>
      </c>
      <c r="AG87" s="374"/>
      <c r="AH87" s="373">
        <v>0.02</v>
      </c>
      <c r="AI87" s="374">
        <v>35</v>
      </c>
      <c r="AJ87" s="374"/>
      <c r="AK87" s="373">
        <v>0.02</v>
      </c>
      <c r="AL87" s="374">
        <v>45</v>
      </c>
      <c r="AM87" s="374"/>
      <c r="AN87" s="375">
        <v>587384</v>
      </c>
      <c r="AO87" s="375">
        <v>138308</v>
      </c>
      <c r="AP87" s="375"/>
      <c r="AQ87" s="375">
        <v>143846</v>
      </c>
      <c r="AR87" s="375"/>
      <c r="AS87" s="375">
        <v>149615</v>
      </c>
      <c r="AT87" s="375"/>
      <c r="AU87" s="375">
        <v>155615</v>
      </c>
      <c r="AV87" s="375"/>
      <c r="AW87" s="941" t="s">
        <v>1775</v>
      </c>
      <c r="AX87" s="376"/>
      <c r="AY87" s="376"/>
      <c r="AZ87" s="376"/>
      <c r="BA87" s="376"/>
      <c r="BB87" s="376"/>
      <c r="BC87" s="376"/>
      <c r="BD87" s="376"/>
      <c r="BE87" s="376"/>
      <c r="BF87" s="376"/>
      <c r="BG87" s="376"/>
      <c r="BH87" s="376"/>
      <c r="BI87" s="376"/>
      <c r="BJ87" s="376"/>
      <c r="BK87" s="376"/>
      <c r="BL87" s="376"/>
      <c r="BM87" s="376"/>
      <c r="BN87" s="376"/>
      <c r="BO87" s="376"/>
      <c r="BP87" s="376"/>
      <c r="BQ87" s="376"/>
      <c r="BR87" s="376"/>
      <c r="BS87" s="376"/>
      <c r="BT87" s="376"/>
      <c r="BU87" s="376"/>
      <c r="BV87" s="376"/>
      <c r="BW87" s="376"/>
      <c r="BX87" s="376"/>
      <c r="BY87" s="376"/>
      <c r="BZ87" s="376"/>
      <c r="CA87" s="376"/>
      <c r="CB87" s="376"/>
      <c r="CC87" s="376"/>
      <c r="CD87" s="376"/>
      <c r="CE87" s="376"/>
      <c r="CF87" s="376"/>
      <c r="CG87" s="376"/>
      <c r="CH87" s="376"/>
      <c r="CI87" s="376"/>
      <c r="CJ87" s="376"/>
      <c r="CK87" s="376"/>
      <c r="CL87" s="376"/>
      <c r="CM87" s="376"/>
      <c r="CN87" s="376"/>
      <c r="CO87" s="376"/>
      <c r="CP87" s="376"/>
      <c r="CQ87" s="376"/>
      <c r="CR87" s="376"/>
      <c r="CS87" s="376"/>
      <c r="CT87" s="376"/>
      <c r="CU87" s="376"/>
      <c r="CV87" s="376"/>
      <c r="CW87" s="376"/>
      <c r="CX87" s="376"/>
      <c r="CY87" s="376"/>
      <c r="CZ87" s="376"/>
      <c r="DA87" s="376"/>
      <c r="DB87" s="376"/>
      <c r="DC87" s="376"/>
      <c r="DD87" s="376"/>
      <c r="DE87" s="376"/>
      <c r="DF87" s="387"/>
      <c r="DG87" s="379" t="s">
        <v>2094</v>
      </c>
      <c r="DH87" s="436" t="s">
        <v>2095</v>
      </c>
      <c r="DI87" s="379" t="s">
        <v>2096</v>
      </c>
      <c r="DJ87" s="379" t="s">
        <v>1925</v>
      </c>
      <c r="DK87" s="379" t="s">
        <v>2097</v>
      </c>
      <c r="DL87" s="379" t="s">
        <v>1927</v>
      </c>
      <c r="DM87" s="437">
        <v>274700000</v>
      </c>
      <c r="DN87" s="960">
        <v>496858048</v>
      </c>
    </row>
    <row r="88" spans="1:118" s="288" customFormat="1" ht="72">
      <c r="A88" s="276"/>
      <c r="B88" s="276"/>
      <c r="C88" s="942"/>
      <c r="D88" s="945"/>
      <c r="E88" s="367"/>
      <c r="F88" s="948"/>
      <c r="G88" s="945"/>
      <c r="H88" s="368"/>
      <c r="I88" s="950"/>
      <c r="J88" s="945"/>
      <c r="K88" s="369"/>
      <c r="L88" s="976"/>
      <c r="M88" s="976"/>
      <c r="N88" s="976"/>
      <c r="O88" s="976"/>
      <c r="P88" s="945"/>
      <c r="Q88" s="945"/>
      <c r="R88" s="369"/>
      <c r="S88" s="955"/>
      <c r="T88" s="958"/>
      <c r="U88" s="979"/>
      <c r="V88" s="979"/>
      <c r="W88" s="980"/>
      <c r="X88" s="953"/>
      <c r="Y88" s="949"/>
      <c r="Z88" s="943"/>
      <c r="AA88" s="369"/>
      <c r="AB88" s="372"/>
      <c r="AC88" s="943"/>
      <c r="AD88" s="943"/>
      <c r="AE88" s="373"/>
      <c r="AF88" s="374"/>
      <c r="AG88" s="374"/>
      <c r="AH88" s="373"/>
      <c r="AI88" s="374"/>
      <c r="AJ88" s="374"/>
      <c r="AK88" s="373"/>
      <c r="AL88" s="374"/>
      <c r="AM88" s="374"/>
      <c r="AN88" s="375"/>
      <c r="AO88" s="375"/>
      <c r="AP88" s="375"/>
      <c r="AQ88" s="375"/>
      <c r="AR88" s="375"/>
      <c r="AS88" s="375"/>
      <c r="AT88" s="375"/>
      <c r="AU88" s="375"/>
      <c r="AV88" s="375"/>
      <c r="AW88" s="943"/>
      <c r="AX88" s="376"/>
      <c r="AY88" s="376"/>
      <c r="AZ88" s="376"/>
      <c r="BA88" s="376"/>
      <c r="BB88" s="376"/>
      <c r="BC88" s="376"/>
      <c r="BD88" s="376"/>
      <c r="BE88" s="376"/>
      <c r="BF88" s="376"/>
      <c r="BG88" s="376"/>
      <c r="BH88" s="376"/>
      <c r="BI88" s="376"/>
      <c r="BJ88" s="376"/>
      <c r="BK88" s="376"/>
      <c r="BL88" s="376"/>
      <c r="BM88" s="376"/>
      <c r="BN88" s="376"/>
      <c r="BO88" s="376"/>
      <c r="BP88" s="376"/>
      <c r="BQ88" s="376"/>
      <c r="BR88" s="376"/>
      <c r="BS88" s="376"/>
      <c r="BT88" s="376"/>
      <c r="BU88" s="376"/>
      <c r="BV88" s="376"/>
      <c r="BW88" s="376"/>
      <c r="BX88" s="376"/>
      <c r="BY88" s="376"/>
      <c r="BZ88" s="376"/>
      <c r="CA88" s="376"/>
      <c r="CB88" s="376"/>
      <c r="CC88" s="376"/>
      <c r="CD88" s="376"/>
      <c r="CE88" s="376"/>
      <c r="CF88" s="376"/>
      <c r="CG88" s="376"/>
      <c r="CH88" s="376"/>
      <c r="CI88" s="376"/>
      <c r="CJ88" s="376"/>
      <c r="CK88" s="376"/>
      <c r="CL88" s="376"/>
      <c r="CM88" s="376"/>
      <c r="CN88" s="376"/>
      <c r="CO88" s="376"/>
      <c r="CP88" s="376"/>
      <c r="CQ88" s="376"/>
      <c r="CR88" s="376"/>
      <c r="CS88" s="376"/>
      <c r="CT88" s="376"/>
      <c r="CU88" s="376"/>
      <c r="CV88" s="376"/>
      <c r="CW88" s="376"/>
      <c r="CX88" s="376"/>
      <c r="CY88" s="376"/>
      <c r="CZ88" s="376"/>
      <c r="DA88" s="376"/>
      <c r="DB88" s="376"/>
      <c r="DC88" s="376"/>
      <c r="DD88" s="376"/>
      <c r="DE88" s="376"/>
      <c r="DF88" s="387"/>
      <c r="DG88" s="379" t="s">
        <v>2098</v>
      </c>
      <c r="DH88" s="438" t="s">
        <v>1965</v>
      </c>
      <c r="DI88" s="379" t="s">
        <v>2096</v>
      </c>
      <c r="DJ88" s="379" t="s">
        <v>1925</v>
      </c>
      <c r="DK88" s="379" t="s">
        <v>2097</v>
      </c>
      <c r="DL88" s="379" t="s">
        <v>1927</v>
      </c>
      <c r="DM88" s="437">
        <v>70000000</v>
      </c>
      <c r="DN88" s="960"/>
    </row>
    <row r="89" spans="1:118" s="288" customFormat="1" ht="48">
      <c r="A89" s="276">
        <v>413</v>
      </c>
      <c r="B89" s="276" t="s">
        <v>1762</v>
      </c>
      <c r="C89" s="942"/>
      <c r="D89" s="945"/>
      <c r="E89" s="367">
        <v>0.7</v>
      </c>
      <c r="F89" s="948"/>
      <c r="G89" s="945"/>
      <c r="H89" s="368">
        <v>0.14000000000000001</v>
      </c>
      <c r="I89" s="950"/>
      <c r="J89" s="945"/>
      <c r="K89" s="369">
        <v>0.26</v>
      </c>
      <c r="L89" s="976"/>
      <c r="M89" s="976"/>
      <c r="N89" s="976"/>
      <c r="O89" s="976"/>
      <c r="P89" s="945"/>
      <c r="Q89" s="945"/>
      <c r="R89" s="369">
        <v>0.11</v>
      </c>
      <c r="S89" s="955"/>
      <c r="T89" s="958"/>
      <c r="U89" s="941" t="s">
        <v>2099</v>
      </c>
      <c r="V89" s="941" t="s">
        <v>2099</v>
      </c>
      <c r="W89" s="980" t="s">
        <v>70</v>
      </c>
      <c r="X89" s="951" t="s">
        <v>71</v>
      </c>
      <c r="Y89" s="947" t="s">
        <v>586</v>
      </c>
      <c r="Z89" s="941" t="s">
        <v>2100</v>
      </c>
      <c r="AA89" s="369">
        <v>0.08</v>
      </c>
      <c r="AB89" s="372">
        <v>0.02</v>
      </c>
      <c r="AC89" s="941"/>
      <c r="AD89" s="941"/>
      <c r="AE89" s="373">
        <v>0.02</v>
      </c>
      <c r="AF89" s="374">
        <v>25</v>
      </c>
      <c r="AG89" s="374"/>
      <c r="AH89" s="373">
        <v>0.02</v>
      </c>
      <c r="AI89" s="374">
        <v>35</v>
      </c>
      <c r="AJ89" s="374"/>
      <c r="AK89" s="373">
        <v>0.02</v>
      </c>
      <c r="AL89" s="374">
        <v>45</v>
      </c>
      <c r="AM89" s="374"/>
      <c r="AN89" s="375">
        <v>587384</v>
      </c>
      <c r="AO89" s="375">
        <v>138308</v>
      </c>
      <c r="AP89" s="375"/>
      <c r="AQ89" s="375">
        <v>143846</v>
      </c>
      <c r="AR89" s="375"/>
      <c r="AS89" s="375">
        <v>149615</v>
      </c>
      <c r="AT89" s="375"/>
      <c r="AU89" s="375">
        <v>155615</v>
      </c>
      <c r="AV89" s="375"/>
      <c r="AW89" s="941" t="s">
        <v>1775</v>
      </c>
      <c r="AX89" s="376"/>
      <c r="AY89" s="376"/>
      <c r="AZ89" s="376"/>
      <c r="BA89" s="376"/>
      <c r="BB89" s="376"/>
      <c r="BC89" s="376"/>
      <c r="BD89" s="376"/>
      <c r="BE89" s="376"/>
      <c r="BF89" s="376"/>
      <c r="BG89" s="376"/>
      <c r="BH89" s="376"/>
      <c r="BI89" s="376"/>
      <c r="BJ89" s="376"/>
      <c r="BK89" s="376"/>
      <c r="BL89" s="376"/>
      <c r="BM89" s="376"/>
      <c r="BN89" s="376"/>
      <c r="BO89" s="376"/>
      <c r="BP89" s="376"/>
      <c r="BQ89" s="376"/>
      <c r="BR89" s="376"/>
      <c r="BS89" s="376"/>
      <c r="BT89" s="376"/>
      <c r="BU89" s="376"/>
      <c r="BV89" s="376"/>
      <c r="BW89" s="376"/>
      <c r="BX89" s="376"/>
      <c r="BY89" s="376"/>
      <c r="BZ89" s="376"/>
      <c r="CA89" s="376"/>
      <c r="CB89" s="376"/>
      <c r="CC89" s="376"/>
      <c r="CD89" s="376"/>
      <c r="CE89" s="376"/>
      <c r="CF89" s="376"/>
      <c r="CG89" s="376"/>
      <c r="CH89" s="376"/>
      <c r="CI89" s="376"/>
      <c r="CJ89" s="376"/>
      <c r="CK89" s="376"/>
      <c r="CL89" s="376"/>
      <c r="CM89" s="376"/>
      <c r="CN89" s="376"/>
      <c r="CO89" s="376"/>
      <c r="CP89" s="376"/>
      <c r="CQ89" s="376"/>
      <c r="CR89" s="376"/>
      <c r="CS89" s="376"/>
      <c r="CT89" s="376"/>
      <c r="CU89" s="376"/>
      <c r="CV89" s="376"/>
      <c r="CW89" s="376"/>
      <c r="CX89" s="376"/>
      <c r="CY89" s="376"/>
      <c r="CZ89" s="376"/>
      <c r="DA89" s="376"/>
      <c r="DB89" s="376"/>
      <c r="DC89" s="376"/>
      <c r="DD89" s="376"/>
      <c r="DE89" s="376"/>
      <c r="DF89" s="387"/>
      <c r="DG89" s="439" t="s">
        <v>2101</v>
      </c>
      <c r="DH89" s="436" t="s">
        <v>2102</v>
      </c>
      <c r="DI89" s="379" t="s">
        <v>2096</v>
      </c>
      <c r="DJ89" s="379" t="s">
        <v>1925</v>
      </c>
      <c r="DK89" s="379" t="s">
        <v>2097</v>
      </c>
      <c r="DL89" s="379" t="s">
        <v>1927</v>
      </c>
      <c r="DM89" s="437">
        <v>118800000</v>
      </c>
      <c r="DN89" s="960"/>
    </row>
    <row r="90" spans="1:118" s="288" customFormat="1" ht="36">
      <c r="A90" s="276"/>
      <c r="B90" s="276"/>
      <c r="C90" s="943"/>
      <c r="D90" s="946"/>
      <c r="E90" s="367"/>
      <c r="F90" s="949"/>
      <c r="G90" s="946"/>
      <c r="H90" s="368"/>
      <c r="I90" s="950"/>
      <c r="J90" s="945"/>
      <c r="K90" s="369"/>
      <c r="L90" s="370"/>
      <c r="M90" s="370"/>
      <c r="N90" s="370"/>
      <c r="O90" s="370"/>
      <c r="P90" s="946"/>
      <c r="Q90" s="946"/>
      <c r="R90" s="369"/>
      <c r="S90" s="956"/>
      <c r="T90" s="959"/>
      <c r="U90" s="943"/>
      <c r="V90" s="943"/>
      <c r="W90" s="980"/>
      <c r="X90" s="953"/>
      <c r="Y90" s="949"/>
      <c r="Z90" s="943"/>
      <c r="AA90" s="369"/>
      <c r="AB90" s="372"/>
      <c r="AC90" s="943"/>
      <c r="AD90" s="943"/>
      <c r="AE90" s="373"/>
      <c r="AF90" s="374"/>
      <c r="AG90" s="374"/>
      <c r="AH90" s="373"/>
      <c r="AI90" s="374"/>
      <c r="AJ90" s="374"/>
      <c r="AK90" s="373"/>
      <c r="AL90" s="374"/>
      <c r="AM90" s="374"/>
      <c r="AN90" s="375"/>
      <c r="AO90" s="375"/>
      <c r="AP90" s="375"/>
      <c r="AQ90" s="375"/>
      <c r="AR90" s="375"/>
      <c r="AS90" s="375"/>
      <c r="AT90" s="375"/>
      <c r="AU90" s="375"/>
      <c r="AV90" s="375"/>
      <c r="AW90" s="943"/>
      <c r="AX90" s="376"/>
      <c r="AY90" s="376"/>
      <c r="AZ90" s="376"/>
      <c r="BA90" s="376"/>
      <c r="BB90" s="376"/>
      <c r="BC90" s="376"/>
      <c r="BD90" s="376"/>
      <c r="BE90" s="376"/>
      <c r="BF90" s="376"/>
      <c r="BG90" s="376"/>
      <c r="BH90" s="376"/>
      <c r="BI90" s="376"/>
      <c r="BJ90" s="376"/>
      <c r="BK90" s="376"/>
      <c r="BL90" s="376"/>
      <c r="BM90" s="376"/>
      <c r="BN90" s="376"/>
      <c r="BO90" s="376"/>
      <c r="BP90" s="376"/>
      <c r="BQ90" s="376"/>
      <c r="BR90" s="376"/>
      <c r="BS90" s="376"/>
      <c r="BT90" s="376"/>
      <c r="BU90" s="376"/>
      <c r="BV90" s="376"/>
      <c r="BW90" s="376"/>
      <c r="BX90" s="376"/>
      <c r="BY90" s="376"/>
      <c r="BZ90" s="376"/>
      <c r="CA90" s="376"/>
      <c r="CB90" s="376"/>
      <c r="CC90" s="376"/>
      <c r="CD90" s="376"/>
      <c r="CE90" s="376"/>
      <c r="CF90" s="376"/>
      <c r="CG90" s="376"/>
      <c r="CH90" s="376"/>
      <c r="CI90" s="376"/>
      <c r="CJ90" s="376"/>
      <c r="CK90" s="376"/>
      <c r="CL90" s="376"/>
      <c r="CM90" s="376"/>
      <c r="CN90" s="376"/>
      <c r="CO90" s="376"/>
      <c r="CP90" s="376"/>
      <c r="CQ90" s="376"/>
      <c r="CR90" s="376"/>
      <c r="CS90" s="376"/>
      <c r="CT90" s="376"/>
      <c r="CU90" s="376"/>
      <c r="CV90" s="376"/>
      <c r="CW90" s="376"/>
      <c r="CX90" s="376"/>
      <c r="CY90" s="376"/>
      <c r="CZ90" s="376"/>
      <c r="DA90" s="376"/>
      <c r="DB90" s="376"/>
      <c r="DC90" s="376"/>
      <c r="DD90" s="376"/>
      <c r="DE90" s="376"/>
      <c r="DF90" s="387"/>
      <c r="DG90" s="379" t="s">
        <v>2103</v>
      </c>
      <c r="DH90" s="436" t="s">
        <v>2104</v>
      </c>
      <c r="DI90" s="379" t="s">
        <v>2096</v>
      </c>
      <c r="DJ90" s="379" t="s">
        <v>1925</v>
      </c>
      <c r="DK90" s="379" t="s">
        <v>2097</v>
      </c>
      <c r="DL90" s="379" t="s">
        <v>1927</v>
      </c>
      <c r="DM90" s="437">
        <v>33538048</v>
      </c>
      <c r="DN90" s="960"/>
    </row>
    <row r="91" spans="1:118" s="288" customFormat="1" ht="15">
      <c r="A91" s="981" t="s">
        <v>2105</v>
      </c>
      <c r="B91" s="982"/>
      <c r="C91" s="982"/>
      <c r="D91" s="982"/>
      <c r="E91" s="982"/>
      <c r="F91" s="982"/>
      <c r="G91" s="983"/>
      <c r="H91" s="440"/>
      <c r="I91" s="441"/>
      <c r="J91" s="442"/>
      <c r="K91" s="442"/>
      <c r="L91" s="442"/>
      <c r="M91" s="442"/>
      <c r="N91" s="442"/>
      <c r="O91" s="442"/>
      <c r="P91" s="442"/>
      <c r="Q91" s="442"/>
      <c r="R91" s="442"/>
      <c r="S91" s="442"/>
      <c r="T91" s="442"/>
      <c r="U91" s="442"/>
      <c r="V91" s="442"/>
      <c r="W91" s="442"/>
      <c r="X91" s="442"/>
      <c r="Y91" s="442"/>
      <c r="Z91" s="442"/>
      <c r="AA91" s="442"/>
      <c r="AB91" s="442"/>
      <c r="AC91" s="984"/>
      <c r="AD91" s="984"/>
      <c r="AE91" s="984"/>
      <c r="AF91" s="984"/>
      <c r="AG91" s="984"/>
      <c r="AH91" s="984"/>
      <c r="AI91" s="984"/>
      <c r="AJ91" s="984"/>
      <c r="AK91" s="984"/>
      <c r="AL91" s="984"/>
      <c r="AM91" s="984"/>
      <c r="AN91" s="984"/>
      <c r="AO91" s="984"/>
      <c r="AP91" s="984"/>
      <c r="AQ91" s="984"/>
      <c r="AR91" s="984"/>
      <c r="AS91" s="984"/>
      <c r="AT91" s="984"/>
      <c r="AU91" s="984"/>
      <c r="AV91" s="984"/>
      <c r="AW91" s="985"/>
      <c r="AX91" s="443"/>
      <c r="AY91" s="443"/>
      <c r="AZ91" s="443"/>
      <c r="BA91" s="443"/>
      <c r="BB91" s="443"/>
      <c r="BC91" s="443"/>
      <c r="BD91" s="443"/>
      <c r="BE91" s="443"/>
      <c r="BF91" s="443"/>
      <c r="BG91" s="443"/>
      <c r="BH91" s="443"/>
      <c r="BI91" s="443"/>
      <c r="BJ91" s="443"/>
      <c r="BK91" s="443"/>
      <c r="BL91" s="443"/>
      <c r="BM91" s="443"/>
      <c r="BN91" s="443"/>
      <c r="BO91" s="443"/>
      <c r="BP91" s="443"/>
      <c r="BQ91" s="443"/>
      <c r="BR91" s="443"/>
      <c r="BS91" s="443"/>
      <c r="BT91" s="443"/>
      <c r="BU91" s="443"/>
      <c r="BV91" s="443"/>
      <c r="BW91" s="443"/>
      <c r="BX91" s="443"/>
      <c r="BY91" s="443"/>
      <c r="BZ91" s="443"/>
      <c r="CA91" s="443"/>
      <c r="CB91" s="443"/>
      <c r="CC91" s="443"/>
      <c r="CD91" s="443"/>
      <c r="CE91" s="443"/>
      <c r="CF91" s="443"/>
      <c r="CG91" s="443"/>
      <c r="CH91" s="443"/>
      <c r="CI91" s="443"/>
      <c r="CJ91" s="443"/>
      <c r="CK91" s="443"/>
      <c r="CL91" s="443"/>
      <c r="CM91" s="443"/>
      <c r="CN91" s="443"/>
      <c r="CO91" s="443"/>
      <c r="CP91" s="443"/>
      <c r="CQ91" s="443"/>
      <c r="CR91" s="443"/>
      <c r="CS91" s="443"/>
      <c r="CT91" s="443"/>
      <c r="CU91" s="443"/>
      <c r="CV91" s="443"/>
      <c r="CW91" s="443"/>
      <c r="CX91" s="443"/>
      <c r="CY91" s="443"/>
      <c r="CZ91" s="443"/>
      <c r="DA91" s="443"/>
      <c r="DB91" s="443"/>
      <c r="DC91" s="992"/>
      <c r="DD91" s="443"/>
      <c r="DE91" s="443"/>
      <c r="DF91" s="444"/>
      <c r="DG91" s="445"/>
      <c r="DH91" s="446"/>
      <c r="DI91" s="446"/>
      <c r="DJ91" s="446"/>
      <c r="DK91" s="446"/>
      <c r="DL91" s="447"/>
      <c r="DM91" s="448"/>
      <c r="DN91" s="449">
        <v>14355787641</v>
      </c>
    </row>
    <row r="92" spans="1:118" s="288" customFormat="1" ht="264">
      <c r="A92" s="276">
        <v>431</v>
      </c>
      <c r="B92" s="276" t="s">
        <v>1762</v>
      </c>
      <c r="C92" s="993" t="s">
        <v>468</v>
      </c>
      <c r="D92" s="996">
        <v>4</v>
      </c>
      <c r="E92" s="450">
        <v>0.7</v>
      </c>
      <c r="F92" s="988" t="s">
        <v>1763</v>
      </c>
      <c r="G92" s="996">
        <v>9.3000000000000007</v>
      </c>
      <c r="H92" s="451">
        <v>0.14000000000000001</v>
      </c>
      <c r="I92" s="1000" t="s">
        <v>2106</v>
      </c>
      <c r="J92" s="996" t="s">
        <v>2107</v>
      </c>
      <c r="K92" s="452">
        <v>0.04</v>
      </c>
      <c r="L92" s="453" t="s">
        <v>2108</v>
      </c>
      <c r="M92" s="453" t="s">
        <v>2108</v>
      </c>
      <c r="N92" s="454">
        <v>0</v>
      </c>
      <c r="O92" s="453" t="s">
        <v>2109</v>
      </c>
      <c r="P92" s="1003" t="s">
        <v>2110</v>
      </c>
      <c r="Q92" s="996"/>
      <c r="R92" s="452">
        <v>0.5</v>
      </c>
      <c r="S92" s="996" t="s">
        <v>2111</v>
      </c>
      <c r="T92" s="986" t="s">
        <v>2112</v>
      </c>
      <c r="U92" s="988" t="s">
        <v>2113</v>
      </c>
      <c r="V92" s="988" t="s">
        <v>2113</v>
      </c>
      <c r="W92" s="990" t="s">
        <v>70</v>
      </c>
      <c r="X92" s="990" t="s">
        <v>813</v>
      </c>
      <c r="Y92" s="988" t="s">
        <v>586</v>
      </c>
      <c r="Z92" s="988" t="s">
        <v>2114</v>
      </c>
      <c r="AA92" s="452">
        <v>0.13</v>
      </c>
      <c r="AB92" s="455">
        <f t="shared" ref="AB92" si="2">+((((E92*H92)*K92)*R92)*AA92)*100</f>
        <v>2.5480000000000003E-2</v>
      </c>
      <c r="AC92" s="988" t="s">
        <v>2115</v>
      </c>
      <c r="AD92" s="988"/>
      <c r="AE92" s="455">
        <v>4.7040000000000005E-2</v>
      </c>
      <c r="AF92" s="453">
        <v>15</v>
      </c>
      <c r="AG92" s="453"/>
      <c r="AH92" s="455">
        <v>4.7040000000000005E-2</v>
      </c>
      <c r="AI92" s="453">
        <v>24</v>
      </c>
      <c r="AJ92" s="453"/>
      <c r="AK92" s="455">
        <v>4.7040000000000005E-2</v>
      </c>
      <c r="AL92" s="453">
        <v>30</v>
      </c>
      <c r="AM92" s="453"/>
      <c r="AN92" s="456">
        <v>1465666</v>
      </c>
      <c r="AO92" s="456">
        <v>320500</v>
      </c>
      <c r="AP92" s="456"/>
      <c r="AQ92" s="456">
        <v>349333</v>
      </c>
      <c r="AR92" s="456"/>
      <c r="AS92" s="456">
        <v>380833</v>
      </c>
      <c r="AT92" s="456"/>
      <c r="AU92" s="456">
        <v>415000</v>
      </c>
      <c r="AV92" s="456"/>
      <c r="AW92" s="993" t="s">
        <v>1775</v>
      </c>
      <c r="AX92" s="992"/>
      <c r="AY92" s="992"/>
      <c r="AZ92" s="992"/>
      <c r="BA92" s="992"/>
      <c r="BB92" s="992"/>
      <c r="BC92" s="992"/>
      <c r="BD92" s="992"/>
      <c r="BE92" s="992"/>
      <c r="BF92" s="992"/>
      <c r="BG92" s="992"/>
      <c r="BH92" s="992"/>
      <c r="BI92" s="992"/>
      <c r="BJ92" s="992"/>
      <c r="BK92" s="992"/>
      <c r="BL92" s="992"/>
      <c r="BM92" s="992"/>
      <c r="BN92" s="992"/>
      <c r="BO92" s="992"/>
      <c r="BP92" s="992"/>
      <c r="BQ92" s="992"/>
      <c r="BR92" s="992"/>
      <c r="BS92" s="992"/>
      <c r="BT92" s="992"/>
      <c r="BU92" s="992"/>
      <c r="BV92" s="992"/>
      <c r="BW92" s="992"/>
      <c r="BX92" s="992"/>
      <c r="BY92" s="992"/>
      <c r="BZ92" s="992"/>
      <c r="CA92" s="992"/>
      <c r="CB92" s="992"/>
      <c r="CC92" s="992"/>
      <c r="CD92" s="992"/>
      <c r="CE92" s="992"/>
      <c r="CF92" s="992"/>
      <c r="CG92" s="992"/>
      <c r="CH92" s="992"/>
      <c r="CI92" s="992"/>
      <c r="CJ92" s="992"/>
      <c r="CK92" s="992"/>
      <c r="CL92" s="992"/>
      <c r="CM92" s="992"/>
      <c r="CN92" s="992"/>
      <c r="CO92" s="992"/>
      <c r="CP92" s="992"/>
      <c r="CQ92" s="992"/>
      <c r="CR92" s="992"/>
      <c r="CS92" s="992"/>
      <c r="CT92" s="992"/>
      <c r="CU92" s="992"/>
      <c r="CV92" s="992"/>
      <c r="CW92" s="992"/>
      <c r="CX92" s="992"/>
      <c r="CY92" s="992"/>
      <c r="CZ92" s="992"/>
      <c r="DA92" s="992"/>
      <c r="DB92" s="992"/>
      <c r="DC92" s="992"/>
      <c r="DD92" s="443"/>
      <c r="DE92" s="443"/>
      <c r="DF92" s="444"/>
      <c r="DG92" s="457" t="s">
        <v>2116</v>
      </c>
      <c r="DH92" s="458" t="s">
        <v>2117</v>
      </c>
      <c r="DI92" s="453" t="s">
        <v>2118</v>
      </c>
      <c r="DJ92" s="453" t="s">
        <v>1925</v>
      </c>
      <c r="DK92" s="453" t="s">
        <v>2119</v>
      </c>
      <c r="DL92" s="453" t="s">
        <v>1781</v>
      </c>
      <c r="DM92" s="459">
        <v>400000000</v>
      </c>
      <c r="DN92" s="1008">
        <v>430000000</v>
      </c>
    </row>
    <row r="93" spans="1:118" s="288" customFormat="1" ht="48">
      <c r="A93" s="276"/>
      <c r="B93" s="276"/>
      <c r="C93" s="994"/>
      <c r="D93" s="997"/>
      <c r="E93" s="450"/>
      <c r="F93" s="989"/>
      <c r="G93" s="997"/>
      <c r="H93" s="451"/>
      <c r="I93" s="1001"/>
      <c r="J93" s="997"/>
      <c r="K93" s="452"/>
      <c r="L93" s="453"/>
      <c r="M93" s="453"/>
      <c r="N93" s="454"/>
      <c r="O93" s="453"/>
      <c r="P93" s="1003"/>
      <c r="Q93" s="997"/>
      <c r="R93" s="452"/>
      <c r="S93" s="997"/>
      <c r="T93" s="987"/>
      <c r="U93" s="989"/>
      <c r="V93" s="989"/>
      <c r="W93" s="991"/>
      <c r="X93" s="991"/>
      <c r="Y93" s="989"/>
      <c r="Z93" s="989"/>
      <c r="AA93" s="452"/>
      <c r="AB93" s="455"/>
      <c r="AC93" s="999"/>
      <c r="AD93" s="999"/>
      <c r="AE93" s="455"/>
      <c r="AF93" s="453"/>
      <c r="AG93" s="453"/>
      <c r="AH93" s="455"/>
      <c r="AI93" s="453"/>
      <c r="AJ93" s="453"/>
      <c r="AK93" s="455"/>
      <c r="AL93" s="453"/>
      <c r="AM93" s="453"/>
      <c r="AN93" s="456"/>
      <c r="AO93" s="456"/>
      <c r="AP93" s="456"/>
      <c r="AQ93" s="456"/>
      <c r="AR93" s="456"/>
      <c r="AS93" s="456"/>
      <c r="AT93" s="456"/>
      <c r="AU93" s="456"/>
      <c r="AV93" s="456"/>
      <c r="AW93" s="995"/>
      <c r="AX93" s="992"/>
      <c r="AY93" s="992"/>
      <c r="AZ93" s="992"/>
      <c r="BA93" s="992"/>
      <c r="BB93" s="992"/>
      <c r="BC93" s="992"/>
      <c r="BD93" s="992"/>
      <c r="BE93" s="992"/>
      <c r="BF93" s="992"/>
      <c r="BG93" s="992"/>
      <c r="BH93" s="992"/>
      <c r="BI93" s="992"/>
      <c r="BJ93" s="992"/>
      <c r="BK93" s="992"/>
      <c r="BL93" s="992"/>
      <c r="BM93" s="992"/>
      <c r="BN93" s="992"/>
      <c r="BO93" s="992"/>
      <c r="BP93" s="992"/>
      <c r="BQ93" s="992"/>
      <c r="BR93" s="992"/>
      <c r="BS93" s="992"/>
      <c r="BT93" s="992"/>
      <c r="BU93" s="992"/>
      <c r="BV93" s="992"/>
      <c r="BW93" s="992"/>
      <c r="BX93" s="992"/>
      <c r="BY93" s="992"/>
      <c r="BZ93" s="992"/>
      <c r="CA93" s="992"/>
      <c r="CB93" s="992"/>
      <c r="CC93" s="992"/>
      <c r="CD93" s="992"/>
      <c r="CE93" s="992"/>
      <c r="CF93" s="992"/>
      <c r="CG93" s="992"/>
      <c r="CH93" s="992"/>
      <c r="CI93" s="992"/>
      <c r="CJ93" s="992"/>
      <c r="CK93" s="992"/>
      <c r="CL93" s="992"/>
      <c r="CM93" s="992"/>
      <c r="CN93" s="992"/>
      <c r="CO93" s="992"/>
      <c r="CP93" s="992"/>
      <c r="CQ93" s="992"/>
      <c r="CR93" s="992"/>
      <c r="CS93" s="992"/>
      <c r="CT93" s="992"/>
      <c r="CU93" s="992"/>
      <c r="CV93" s="992"/>
      <c r="CW93" s="992"/>
      <c r="CX93" s="992"/>
      <c r="CY93" s="992"/>
      <c r="CZ93" s="992"/>
      <c r="DA93" s="992"/>
      <c r="DB93" s="992"/>
      <c r="DC93" s="992"/>
      <c r="DD93" s="443"/>
      <c r="DE93" s="443"/>
      <c r="DF93" s="444"/>
      <c r="DG93" s="457" t="s">
        <v>2120</v>
      </c>
      <c r="DH93" s="458" t="s">
        <v>2121</v>
      </c>
      <c r="DI93" s="453" t="s">
        <v>2118</v>
      </c>
      <c r="DJ93" s="453" t="s">
        <v>1925</v>
      </c>
      <c r="DK93" s="453" t="s">
        <v>2119</v>
      </c>
      <c r="DL93" s="453" t="s">
        <v>1781</v>
      </c>
      <c r="DM93" s="460">
        <v>30000000</v>
      </c>
      <c r="DN93" s="1009"/>
    </row>
    <row r="94" spans="1:118" s="288" customFormat="1" ht="264">
      <c r="A94" s="276">
        <v>433</v>
      </c>
      <c r="B94" s="276" t="s">
        <v>1762</v>
      </c>
      <c r="C94" s="994"/>
      <c r="D94" s="997"/>
      <c r="E94" s="450">
        <v>0.7</v>
      </c>
      <c r="F94" s="989"/>
      <c r="G94" s="997"/>
      <c r="H94" s="451">
        <v>0.14000000000000001</v>
      </c>
      <c r="I94" s="1001"/>
      <c r="J94" s="997"/>
      <c r="K94" s="452">
        <v>0.04</v>
      </c>
      <c r="L94" s="453" t="s">
        <v>2108</v>
      </c>
      <c r="M94" s="453" t="s">
        <v>2108</v>
      </c>
      <c r="N94" s="454">
        <v>0</v>
      </c>
      <c r="O94" s="453" t="s">
        <v>2109</v>
      </c>
      <c r="P94" s="1003"/>
      <c r="Q94" s="997"/>
      <c r="R94" s="452">
        <v>0.5</v>
      </c>
      <c r="S94" s="461" t="s">
        <v>2122</v>
      </c>
      <c r="T94" s="462"/>
      <c r="U94" s="463" t="s">
        <v>2123</v>
      </c>
      <c r="V94" s="463" t="s">
        <v>2123</v>
      </c>
      <c r="W94" s="464" t="s">
        <v>70</v>
      </c>
      <c r="X94" s="464" t="s">
        <v>2124</v>
      </c>
      <c r="Y94" s="463" t="s">
        <v>586</v>
      </c>
      <c r="Z94" s="463" t="s">
        <v>2125</v>
      </c>
      <c r="AA94" s="462">
        <v>0.13</v>
      </c>
      <c r="AB94" s="465">
        <f>+((((E94*H94)*K94)*R94)*AA94)*100</f>
        <v>2.5480000000000003E-2</v>
      </c>
      <c r="AC94" s="466"/>
      <c r="AD94" s="463"/>
      <c r="AE94" s="465">
        <v>4.9980000000000011E-2</v>
      </c>
      <c r="AF94" s="463">
        <v>21</v>
      </c>
      <c r="AG94" s="463"/>
      <c r="AH94" s="465">
        <v>4.9980000000000011E-2</v>
      </c>
      <c r="AI94" s="463">
        <v>24</v>
      </c>
      <c r="AJ94" s="463"/>
      <c r="AK94" s="465">
        <v>4.9980000000000011E-2</v>
      </c>
      <c r="AL94" s="463">
        <v>25</v>
      </c>
      <c r="AM94" s="463"/>
      <c r="AN94" s="467">
        <v>1465666</v>
      </c>
      <c r="AO94" s="467">
        <v>320500</v>
      </c>
      <c r="AP94" s="467"/>
      <c r="AQ94" s="467">
        <v>349333</v>
      </c>
      <c r="AR94" s="467"/>
      <c r="AS94" s="467">
        <v>380833</v>
      </c>
      <c r="AT94" s="467"/>
      <c r="AU94" s="467">
        <v>415000</v>
      </c>
      <c r="AV94" s="467"/>
      <c r="AW94" s="468" t="s">
        <v>1775</v>
      </c>
      <c r="AX94" s="992"/>
      <c r="AY94" s="992"/>
      <c r="AZ94" s="992"/>
      <c r="BA94" s="992"/>
      <c r="BB94" s="992"/>
      <c r="BC94" s="992"/>
      <c r="BD94" s="992"/>
      <c r="BE94" s="992"/>
      <c r="BF94" s="992"/>
      <c r="BG94" s="992"/>
      <c r="BH94" s="992"/>
      <c r="BI94" s="992"/>
      <c r="BJ94" s="992"/>
      <c r="BK94" s="992"/>
      <c r="BL94" s="992"/>
      <c r="BM94" s="992"/>
      <c r="BN94" s="992"/>
      <c r="BO94" s="992"/>
      <c r="BP94" s="992"/>
      <c r="BQ94" s="992"/>
      <c r="BR94" s="992"/>
      <c r="BS94" s="992"/>
      <c r="BT94" s="992"/>
      <c r="BU94" s="992"/>
      <c r="BV94" s="992"/>
      <c r="BW94" s="992"/>
      <c r="BX94" s="992"/>
      <c r="BY94" s="992"/>
      <c r="BZ94" s="992"/>
      <c r="CA94" s="992"/>
      <c r="CB94" s="992"/>
      <c r="CC94" s="992"/>
      <c r="CD94" s="992"/>
      <c r="CE94" s="992"/>
      <c r="CF94" s="992"/>
      <c r="CG94" s="992"/>
      <c r="CH94" s="992"/>
      <c r="CI94" s="992"/>
      <c r="CJ94" s="992"/>
      <c r="CK94" s="992"/>
      <c r="CL94" s="992"/>
      <c r="CM94" s="992"/>
      <c r="CN94" s="992"/>
      <c r="CO94" s="992"/>
      <c r="CP94" s="992"/>
      <c r="CQ94" s="992"/>
      <c r="CR94" s="992"/>
      <c r="CS94" s="992"/>
      <c r="CT94" s="992"/>
      <c r="CU94" s="992"/>
      <c r="CV94" s="992"/>
      <c r="CW94" s="992"/>
      <c r="CX94" s="992"/>
      <c r="CY94" s="992"/>
      <c r="CZ94" s="992"/>
      <c r="DA94" s="992"/>
      <c r="DB94" s="992"/>
      <c r="DC94" s="992"/>
      <c r="DD94" s="443"/>
      <c r="DE94" s="443"/>
      <c r="DF94" s="444"/>
      <c r="DG94" s="466"/>
      <c r="DH94" s="469"/>
      <c r="DI94" s="470"/>
      <c r="DJ94" s="470"/>
      <c r="DK94" s="470"/>
      <c r="DL94" s="470"/>
      <c r="DM94" s="470"/>
      <c r="DN94" s="470"/>
    </row>
    <row r="95" spans="1:118" s="288" customFormat="1" ht="264">
      <c r="A95" s="276">
        <v>434</v>
      </c>
      <c r="B95" s="276" t="s">
        <v>1762</v>
      </c>
      <c r="C95" s="994"/>
      <c r="D95" s="997"/>
      <c r="E95" s="450">
        <v>0.7</v>
      </c>
      <c r="F95" s="989"/>
      <c r="G95" s="997"/>
      <c r="H95" s="451">
        <v>0.14000000000000001</v>
      </c>
      <c r="I95" s="1001"/>
      <c r="J95" s="997"/>
      <c r="K95" s="452">
        <v>0.04</v>
      </c>
      <c r="L95" s="453" t="s">
        <v>2108</v>
      </c>
      <c r="M95" s="453" t="s">
        <v>2108</v>
      </c>
      <c r="N95" s="454">
        <v>0</v>
      </c>
      <c r="O95" s="453" t="s">
        <v>2109</v>
      </c>
      <c r="P95" s="1003"/>
      <c r="Q95" s="997"/>
      <c r="R95" s="452">
        <v>0.5</v>
      </c>
      <c r="S95" s="462"/>
      <c r="T95" s="462"/>
      <c r="AA95" s="462">
        <v>0.12</v>
      </c>
      <c r="AB95" s="465">
        <f>+((((E95*H95)*K95)*R95)*AA95)*100</f>
        <v>2.3519999999999996E-2</v>
      </c>
      <c r="AC95" s="466"/>
      <c r="AD95" s="463"/>
      <c r="AE95" s="465">
        <v>4.9980000000000011E-2</v>
      </c>
      <c r="AF95" s="463">
        <v>21</v>
      </c>
      <c r="AG95" s="463"/>
      <c r="AH95" s="465">
        <v>4.9980000000000011E-2</v>
      </c>
      <c r="AI95" s="463">
        <v>24</v>
      </c>
      <c r="AJ95" s="463"/>
      <c r="AK95" s="465">
        <v>4.9980000000000011E-2</v>
      </c>
      <c r="AL95" s="463">
        <v>25</v>
      </c>
      <c r="AM95" s="463"/>
      <c r="AN95" s="467">
        <v>1465666</v>
      </c>
      <c r="AO95" s="467">
        <v>320500</v>
      </c>
      <c r="AP95" s="467"/>
      <c r="AQ95" s="467">
        <v>349333</v>
      </c>
      <c r="AR95" s="467"/>
      <c r="AS95" s="467">
        <v>380833</v>
      </c>
      <c r="AT95" s="467"/>
      <c r="AU95" s="467">
        <v>415000</v>
      </c>
      <c r="AV95" s="467"/>
      <c r="AW95" s="468" t="s">
        <v>1775</v>
      </c>
      <c r="AX95" s="992"/>
      <c r="AY95" s="992"/>
      <c r="AZ95" s="992"/>
      <c r="BA95" s="992"/>
      <c r="BB95" s="992"/>
      <c r="BC95" s="992"/>
      <c r="BD95" s="992"/>
      <c r="BE95" s="992"/>
      <c r="BF95" s="992"/>
      <c r="BG95" s="992"/>
      <c r="BH95" s="992"/>
      <c r="BI95" s="992"/>
      <c r="BJ95" s="992"/>
      <c r="BK95" s="992"/>
      <c r="BL95" s="992"/>
      <c r="BM95" s="992"/>
      <c r="BN95" s="992"/>
      <c r="BO95" s="992"/>
      <c r="BP95" s="992"/>
      <c r="BQ95" s="992"/>
      <c r="BR95" s="992"/>
      <c r="BS95" s="992"/>
      <c r="BT95" s="992"/>
      <c r="BU95" s="992"/>
      <c r="BV95" s="992"/>
      <c r="BW95" s="992"/>
      <c r="BX95" s="992"/>
      <c r="BY95" s="992"/>
      <c r="BZ95" s="992"/>
      <c r="CA95" s="992"/>
      <c r="CB95" s="992"/>
      <c r="CC95" s="992"/>
      <c r="CD95" s="992"/>
      <c r="CE95" s="992"/>
      <c r="CF95" s="992"/>
      <c r="CG95" s="992"/>
      <c r="CH95" s="992"/>
      <c r="CI95" s="992"/>
      <c r="CJ95" s="992"/>
      <c r="CK95" s="992"/>
      <c r="CL95" s="992"/>
      <c r="CM95" s="992"/>
      <c r="CN95" s="992"/>
      <c r="CO95" s="992"/>
      <c r="CP95" s="992"/>
      <c r="CQ95" s="992"/>
      <c r="CR95" s="992"/>
      <c r="CS95" s="992"/>
      <c r="CT95" s="992"/>
      <c r="CU95" s="992"/>
      <c r="CV95" s="992"/>
      <c r="CW95" s="992"/>
      <c r="CX95" s="992"/>
      <c r="CY95" s="992"/>
      <c r="CZ95" s="992"/>
      <c r="DA95" s="992"/>
      <c r="DB95" s="992"/>
      <c r="DC95" s="992"/>
      <c r="DD95" s="443"/>
      <c r="DE95" s="443"/>
      <c r="DF95" s="444"/>
      <c r="DG95" s="466"/>
      <c r="DH95" s="469"/>
      <c r="DI95" s="470"/>
      <c r="DJ95" s="470"/>
      <c r="DK95" s="470"/>
      <c r="DL95" s="470"/>
      <c r="DM95" s="470"/>
      <c r="DN95" s="470"/>
    </row>
    <row r="96" spans="1:118" s="288" customFormat="1" ht="264">
      <c r="A96" s="276">
        <v>435</v>
      </c>
      <c r="B96" s="276" t="s">
        <v>1762</v>
      </c>
      <c r="C96" s="994"/>
      <c r="D96" s="997"/>
      <c r="E96" s="450">
        <v>0.7</v>
      </c>
      <c r="F96" s="989"/>
      <c r="G96" s="997"/>
      <c r="H96" s="451">
        <v>0.14000000000000001</v>
      </c>
      <c r="I96" s="1001"/>
      <c r="J96" s="997"/>
      <c r="K96" s="452">
        <v>0.04</v>
      </c>
      <c r="L96" s="453" t="s">
        <v>2108</v>
      </c>
      <c r="M96" s="453" t="s">
        <v>2108</v>
      </c>
      <c r="N96" s="454">
        <v>0</v>
      </c>
      <c r="O96" s="453" t="s">
        <v>2109</v>
      </c>
      <c r="P96" s="1003"/>
      <c r="Q96" s="997"/>
      <c r="R96" s="452">
        <v>0.5</v>
      </c>
      <c r="S96" s="1004" t="s">
        <v>2126</v>
      </c>
      <c r="T96" s="986" t="s">
        <v>2127</v>
      </c>
      <c r="U96" s="988" t="s">
        <v>2128</v>
      </c>
      <c r="V96" s="988" t="s">
        <v>2128</v>
      </c>
      <c r="W96" s="990" t="s">
        <v>70</v>
      </c>
      <c r="X96" s="990" t="s">
        <v>2129</v>
      </c>
      <c r="Y96" s="988" t="s">
        <v>586</v>
      </c>
      <c r="Z96" s="988" t="s">
        <v>2130</v>
      </c>
      <c r="AA96" s="452">
        <v>0.37</v>
      </c>
      <c r="AB96" s="455">
        <f>+((((E96*H96)*K96)*R96)*AA96)*100</f>
        <v>7.2520000000000001E-2</v>
      </c>
      <c r="AC96" s="988">
        <v>4</v>
      </c>
      <c r="AD96" s="988"/>
      <c r="AE96" s="455">
        <v>4.9980000000000011E-2</v>
      </c>
      <c r="AF96" s="453">
        <v>2</v>
      </c>
      <c r="AG96" s="453"/>
      <c r="AH96" s="455">
        <v>4.9980000000000011E-2</v>
      </c>
      <c r="AI96" s="453">
        <v>3</v>
      </c>
      <c r="AJ96" s="453"/>
      <c r="AK96" s="455">
        <v>4.9980000000000011E-2</v>
      </c>
      <c r="AL96" s="453">
        <v>4</v>
      </c>
      <c r="AM96" s="453"/>
      <c r="AN96" s="456">
        <v>1465666</v>
      </c>
      <c r="AO96" s="456">
        <v>320500</v>
      </c>
      <c r="AP96" s="456"/>
      <c r="AQ96" s="456">
        <v>349333</v>
      </c>
      <c r="AR96" s="456"/>
      <c r="AS96" s="456">
        <v>380833</v>
      </c>
      <c r="AT96" s="456"/>
      <c r="AU96" s="456">
        <v>415000</v>
      </c>
      <c r="AV96" s="456"/>
      <c r="AW96" s="993" t="s">
        <v>1775</v>
      </c>
      <c r="AX96" s="992"/>
      <c r="AY96" s="992"/>
      <c r="AZ96" s="992"/>
      <c r="BA96" s="992"/>
      <c r="BB96" s="992"/>
      <c r="BC96" s="992"/>
      <c r="BD96" s="992"/>
      <c r="BE96" s="992"/>
      <c r="BF96" s="992"/>
      <c r="BG96" s="992"/>
      <c r="BH96" s="992"/>
      <c r="BI96" s="992"/>
      <c r="BJ96" s="992"/>
      <c r="BK96" s="992"/>
      <c r="BL96" s="992"/>
      <c r="BM96" s="992"/>
      <c r="BN96" s="992"/>
      <c r="BO96" s="992"/>
      <c r="BP96" s="992"/>
      <c r="BQ96" s="992"/>
      <c r="BR96" s="992"/>
      <c r="BS96" s="992"/>
      <c r="BT96" s="992"/>
      <c r="BU96" s="992"/>
      <c r="BV96" s="992"/>
      <c r="BW96" s="992"/>
      <c r="BX96" s="992"/>
      <c r="BY96" s="992"/>
      <c r="BZ96" s="992"/>
      <c r="CA96" s="992"/>
      <c r="CB96" s="992"/>
      <c r="CC96" s="992"/>
      <c r="CD96" s="992"/>
      <c r="CE96" s="992"/>
      <c r="CF96" s="992"/>
      <c r="CG96" s="992"/>
      <c r="CH96" s="992"/>
      <c r="CI96" s="992"/>
      <c r="CJ96" s="992"/>
      <c r="CK96" s="992"/>
      <c r="CL96" s="992"/>
      <c r="CM96" s="992"/>
      <c r="CN96" s="992"/>
      <c r="CO96" s="992"/>
      <c r="CP96" s="992"/>
      <c r="CQ96" s="992"/>
      <c r="CR96" s="992"/>
      <c r="CS96" s="992"/>
      <c r="CT96" s="992"/>
      <c r="CU96" s="992"/>
      <c r="CV96" s="992"/>
      <c r="CW96" s="992"/>
      <c r="CX96" s="992"/>
      <c r="CY96" s="992"/>
      <c r="CZ96" s="992"/>
      <c r="DA96" s="992"/>
      <c r="DB96" s="992"/>
      <c r="DC96" s="992"/>
      <c r="DD96" s="443"/>
      <c r="DE96" s="443"/>
      <c r="DF96" s="444"/>
      <c r="DG96" s="457" t="s">
        <v>2131</v>
      </c>
      <c r="DH96" s="458" t="s">
        <v>2132</v>
      </c>
      <c r="DI96" s="453" t="s">
        <v>2118</v>
      </c>
      <c r="DJ96" s="453" t="s">
        <v>1925</v>
      </c>
      <c r="DK96" s="453" t="s">
        <v>2119</v>
      </c>
      <c r="DL96" s="453" t="s">
        <v>1781</v>
      </c>
      <c r="DM96" s="1008">
        <v>1200000000</v>
      </c>
      <c r="DN96" s="1008">
        <v>1200000000</v>
      </c>
    </row>
    <row r="97" spans="1:118" s="288" customFormat="1" ht="60">
      <c r="A97" s="276"/>
      <c r="B97" s="276"/>
      <c r="C97" s="994"/>
      <c r="D97" s="997"/>
      <c r="E97" s="450"/>
      <c r="F97" s="989"/>
      <c r="G97" s="997"/>
      <c r="H97" s="451"/>
      <c r="I97" s="1001"/>
      <c r="J97" s="997"/>
      <c r="K97" s="452"/>
      <c r="L97" s="453"/>
      <c r="M97" s="453"/>
      <c r="N97" s="454"/>
      <c r="O97" s="453"/>
      <c r="P97" s="1003"/>
      <c r="Q97" s="997"/>
      <c r="R97" s="452"/>
      <c r="S97" s="1005"/>
      <c r="T97" s="1006"/>
      <c r="U97" s="999"/>
      <c r="V97" s="999"/>
      <c r="W97" s="1007"/>
      <c r="X97" s="1007"/>
      <c r="Y97" s="999"/>
      <c r="Z97" s="999"/>
      <c r="AA97" s="452"/>
      <c r="AB97" s="455"/>
      <c r="AC97" s="999"/>
      <c r="AD97" s="999"/>
      <c r="AE97" s="455"/>
      <c r="AF97" s="453"/>
      <c r="AG97" s="453"/>
      <c r="AH97" s="455"/>
      <c r="AI97" s="453"/>
      <c r="AJ97" s="453"/>
      <c r="AK97" s="455"/>
      <c r="AL97" s="453"/>
      <c r="AM97" s="453"/>
      <c r="AN97" s="456"/>
      <c r="AO97" s="456"/>
      <c r="AP97" s="456"/>
      <c r="AQ97" s="456"/>
      <c r="AR97" s="456"/>
      <c r="AS97" s="456"/>
      <c r="AT97" s="456"/>
      <c r="AU97" s="456"/>
      <c r="AV97" s="456"/>
      <c r="AW97" s="995"/>
      <c r="AX97" s="443"/>
      <c r="AY97" s="443"/>
      <c r="AZ97" s="443"/>
      <c r="BA97" s="443"/>
      <c r="BB97" s="443"/>
      <c r="BC97" s="443"/>
      <c r="BD97" s="443"/>
      <c r="BE97" s="443"/>
      <c r="BF97" s="443"/>
      <c r="BG97" s="443"/>
      <c r="BH97" s="443"/>
      <c r="BI97" s="443"/>
      <c r="BJ97" s="443"/>
      <c r="BK97" s="443"/>
      <c r="BL97" s="443"/>
      <c r="BM97" s="443"/>
      <c r="BN97" s="443"/>
      <c r="BO97" s="443"/>
      <c r="BP97" s="443"/>
      <c r="BQ97" s="443"/>
      <c r="BR97" s="443"/>
      <c r="BS97" s="443"/>
      <c r="BT97" s="443"/>
      <c r="BU97" s="443"/>
      <c r="BV97" s="443"/>
      <c r="BW97" s="443"/>
      <c r="BX97" s="443"/>
      <c r="BY97" s="443"/>
      <c r="BZ97" s="443"/>
      <c r="CA97" s="443"/>
      <c r="CB97" s="443"/>
      <c r="CC97" s="443"/>
      <c r="CD97" s="443"/>
      <c r="CE97" s="443"/>
      <c r="CF97" s="443"/>
      <c r="CG97" s="443"/>
      <c r="CH97" s="443"/>
      <c r="CI97" s="443"/>
      <c r="CJ97" s="443"/>
      <c r="CK97" s="443"/>
      <c r="CL97" s="443"/>
      <c r="CM97" s="443"/>
      <c r="CN97" s="443"/>
      <c r="CO97" s="443"/>
      <c r="CP97" s="443"/>
      <c r="CQ97" s="443"/>
      <c r="CR97" s="443"/>
      <c r="CS97" s="443"/>
      <c r="CT97" s="443"/>
      <c r="CU97" s="443"/>
      <c r="CV97" s="443"/>
      <c r="CW97" s="443"/>
      <c r="CX97" s="443"/>
      <c r="CY97" s="443"/>
      <c r="CZ97" s="443"/>
      <c r="DA97" s="443"/>
      <c r="DB97" s="443"/>
      <c r="DC97" s="992"/>
      <c r="DD97" s="443"/>
      <c r="DE97" s="443"/>
      <c r="DF97" s="444"/>
      <c r="DG97" s="457" t="s">
        <v>2133</v>
      </c>
      <c r="DH97" s="458" t="s">
        <v>2134</v>
      </c>
      <c r="DI97" s="453" t="s">
        <v>2118</v>
      </c>
      <c r="DJ97" s="453" t="s">
        <v>1925</v>
      </c>
      <c r="DK97" s="453" t="s">
        <v>2119</v>
      </c>
      <c r="DL97" s="453" t="s">
        <v>1781</v>
      </c>
      <c r="DM97" s="1009"/>
      <c r="DN97" s="1009"/>
    </row>
    <row r="98" spans="1:118" s="288" customFormat="1" ht="264">
      <c r="A98" s="276">
        <v>436</v>
      </c>
      <c r="B98" s="276" t="s">
        <v>1762</v>
      </c>
      <c r="C98" s="994"/>
      <c r="D98" s="997"/>
      <c r="E98" s="450">
        <v>0.7</v>
      </c>
      <c r="F98" s="989"/>
      <c r="G98" s="997"/>
      <c r="H98" s="451">
        <v>0.14000000000000001</v>
      </c>
      <c r="I98" s="1001"/>
      <c r="J98" s="997"/>
      <c r="K98" s="452">
        <v>0.04</v>
      </c>
      <c r="L98" s="453" t="s">
        <v>2108</v>
      </c>
      <c r="M98" s="453" t="s">
        <v>2108</v>
      </c>
      <c r="N98" s="454">
        <v>0</v>
      </c>
      <c r="O98" s="453" t="s">
        <v>2109</v>
      </c>
      <c r="P98" s="1003"/>
      <c r="Q98" s="997"/>
      <c r="R98" s="452">
        <v>0.5</v>
      </c>
      <c r="S98" s="461" t="s">
        <v>2122</v>
      </c>
      <c r="T98" s="462"/>
      <c r="U98" s="463" t="s">
        <v>2135</v>
      </c>
      <c r="V98" s="463" t="s">
        <v>2135</v>
      </c>
      <c r="W98" s="464" t="s">
        <v>553</v>
      </c>
      <c r="X98" s="464" t="s">
        <v>2136</v>
      </c>
      <c r="Y98" s="463" t="s">
        <v>586</v>
      </c>
      <c r="Z98" s="463" t="s">
        <v>2137</v>
      </c>
      <c r="AA98" s="462">
        <v>0.12</v>
      </c>
      <c r="AB98" s="465">
        <f>+((((E98*H98)*K98)*R98)*AA98)*100</f>
        <v>2.3519999999999996E-2</v>
      </c>
      <c r="AC98" s="466"/>
      <c r="AD98" s="463"/>
      <c r="AE98" s="471">
        <v>4.9980000000000011E-2</v>
      </c>
      <c r="AF98" s="472">
        <v>1</v>
      </c>
      <c r="AG98" s="472"/>
      <c r="AH98" s="471">
        <v>4.9980000000000011E-2</v>
      </c>
      <c r="AI98" s="472">
        <v>1</v>
      </c>
      <c r="AJ98" s="472"/>
      <c r="AK98" s="471">
        <v>4.9980000000000011E-2</v>
      </c>
      <c r="AL98" s="472">
        <v>1</v>
      </c>
      <c r="AM98" s="472"/>
      <c r="AN98" s="473">
        <v>1465666</v>
      </c>
      <c r="AO98" s="473">
        <v>320500</v>
      </c>
      <c r="AP98" s="473">
        <v>320500</v>
      </c>
      <c r="AQ98" s="473">
        <v>349333</v>
      </c>
      <c r="AR98" s="473"/>
      <c r="AS98" s="473">
        <v>380833</v>
      </c>
      <c r="AT98" s="473"/>
      <c r="AU98" s="473">
        <v>415000</v>
      </c>
      <c r="AV98" s="473"/>
      <c r="AW98" s="468" t="s">
        <v>1775</v>
      </c>
      <c r="AX98" s="992"/>
      <c r="AY98" s="992"/>
      <c r="AZ98" s="992"/>
      <c r="BA98" s="992"/>
      <c r="BB98" s="992"/>
      <c r="BC98" s="992"/>
      <c r="BD98" s="992"/>
      <c r="BE98" s="992"/>
      <c r="BF98" s="992"/>
      <c r="BG98" s="992"/>
      <c r="BH98" s="992"/>
      <c r="BI98" s="992"/>
      <c r="BJ98" s="992"/>
      <c r="BK98" s="992"/>
      <c r="BL98" s="992"/>
      <c r="BM98" s="992"/>
      <c r="BN98" s="992"/>
      <c r="BO98" s="992"/>
      <c r="BP98" s="992"/>
      <c r="BQ98" s="992"/>
      <c r="BR98" s="992"/>
      <c r="BS98" s="992"/>
      <c r="BT98" s="992"/>
      <c r="BU98" s="992"/>
      <c r="BV98" s="992"/>
      <c r="BW98" s="992"/>
      <c r="BX98" s="992"/>
      <c r="BY98" s="992"/>
      <c r="BZ98" s="992"/>
      <c r="CA98" s="992"/>
      <c r="CB98" s="992"/>
      <c r="CC98" s="992"/>
      <c r="CD98" s="992"/>
      <c r="CE98" s="992"/>
      <c r="CF98" s="992"/>
      <c r="CG98" s="992"/>
      <c r="CH98" s="992"/>
      <c r="CI98" s="992"/>
      <c r="CJ98" s="992"/>
      <c r="CK98" s="992"/>
      <c r="CL98" s="992"/>
      <c r="CM98" s="992"/>
      <c r="CN98" s="992"/>
      <c r="CO98" s="992"/>
      <c r="CP98" s="992"/>
      <c r="CQ98" s="992"/>
      <c r="CR98" s="992"/>
      <c r="CS98" s="992"/>
      <c r="CT98" s="992"/>
      <c r="CU98" s="992"/>
      <c r="CV98" s="992"/>
      <c r="CW98" s="992"/>
      <c r="CX98" s="992"/>
      <c r="CY98" s="992"/>
      <c r="CZ98" s="992"/>
      <c r="DA98" s="992"/>
      <c r="DB98" s="992"/>
      <c r="DC98" s="992"/>
      <c r="DD98" s="443"/>
      <c r="DE98" s="443"/>
      <c r="DF98" s="444"/>
      <c r="DG98" s="466"/>
      <c r="DH98" s="469"/>
      <c r="DI98" s="470"/>
      <c r="DJ98" s="470"/>
      <c r="DK98" s="470"/>
      <c r="DL98" s="470"/>
      <c r="DM98" s="470"/>
      <c r="DN98" s="470"/>
    </row>
    <row r="99" spans="1:118" s="288" customFormat="1" ht="264">
      <c r="A99" s="276">
        <v>437</v>
      </c>
      <c r="B99" s="276" t="s">
        <v>1762</v>
      </c>
      <c r="C99" s="994"/>
      <c r="D99" s="997"/>
      <c r="E99" s="450">
        <v>0.7</v>
      </c>
      <c r="F99" s="989"/>
      <c r="G99" s="997"/>
      <c r="H99" s="451">
        <v>0.14000000000000001</v>
      </c>
      <c r="I99" s="1001"/>
      <c r="J99" s="997"/>
      <c r="K99" s="452">
        <v>0.04</v>
      </c>
      <c r="L99" s="453" t="s">
        <v>2108</v>
      </c>
      <c r="M99" s="453" t="s">
        <v>2108</v>
      </c>
      <c r="N99" s="454">
        <v>0</v>
      </c>
      <c r="O99" s="453" t="s">
        <v>2109</v>
      </c>
      <c r="P99" s="996" t="s">
        <v>2138</v>
      </c>
      <c r="Q99" s="997"/>
      <c r="R99" s="452">
        <v>0.5</v>
      </c>
      <c r="S99" s="461" t="s">
        <v>2122</v>
      </c>
      <c r="T99" s="462"/>
      <c r="U99" s="463" t="s">
        <v>2139</v>
      </c>
      <c r="V99" s="463" t="s">
        <v>2139</v>
      </c>
      <c r="W99" s="464" t="s">
        <v>553</v>
      </c>
      <c r="X99" s="464" t="s">
        <v>71</v>
      </c>
      <c r="Y99" s="463" t="s">
        <v>586</v>
      </c>
      <c r="Z99" s="463" t="s">
        <v>2140</v>
      </c>
      <c r="AA99" s="462">
        <v>0.33</v>
      </c>
      <c r="AB99" s="465">
        <f>+((((E99*H99)*K99)*R99)*AA99)*100</f>
        <v>6.4680000000000001E-2</v>
      </c>
      <c r="AC99" s="466"/>
      <c r="AD99" s="463"/>
      <c r="AE99" s="471">
        <v>6.4680000000000015E-2</v>
      </c>
      <c r="AF99" s="472">
        <v>1</v>
      </c>
      <c r="AG99" s="472"/>
      <c r="AH99" s="471">
        <v>6.4680000000000015E-2</v>
      </c>
      <c r="AI99" s="472">
        <v>1</v>
      </c>
      <c r="AJ99" s="472"/>
      <c r="AK99" s="471">
        <v>6.4680000000000015E-2</v>
      </c>
      <c r="AL99" s="472">
        <v>1</v>
      </c>
      <c r="AM99" s="472"/>
      <c r="AN99" s="473">
        <v>1394667</v>
      </c>
      <c r="AO99" s="473">
        <v>331667</v>
      </c>
      <c r="AP99" s="473"/>
      <c r="AQ99" s="473">
        <v>345000</v>
      </c>
      <c r="AR99" s="473"/>
      <c r="AS99" s="473">
        <v>359000</v>
      </c>
      <c r="AT99" s="473"/>
      <c r="AU99" s="473">
        <v>359000</v>
      </c>
      <c r="AV99" s="473"/>
      <c r="AW99" s="468" t="s">
        <v>1775</v>
      </c>
      <c r="AX99" s="992"/>
      <c r="AY99" s="992"/>
      <c r="AZ99" s="992"/>
      <c r="BA99" s="992"/>
      <c r="BB99" s="992"/>
      <c r="BC99" s="992"/>
      <c r="BD99" s="992"/>
      <c r="BE99" s="992"/>
      <c r="BF99" s="992"/>
      <c r="BG99" s="992"/>
      <c r="BH99" s="992"/>
      <c r="BI99" s="992"/>
      <c r="BJ99" s="992"/>
      <c r="BK99" s="992"/>
      <c r="BL99" s="992"/>
      <c r="BM99" s="992"/>
      <c r="BN99" s="992"/>
      <c r="BO99" s="992"/>
      <c r="BP99" s="992"/>
      <c r="BQ99" s="992"/>
      <c r="BR99" s="992"/>
      <c r="BS99" s="992"/>
      <c r="BT99" s="992"/>
      <c r="BU99" s="992"/>
      <c r="BV99" s="992"/>
      <c r="BW99" s="992"/>
      <c r="BX99" s="992"/>
      <c r="BY99" s="992"/>
      <c r="BZ99" s="992"/>
      <c r="CA99" s="992"/>
      <c r="CB99" s="992"/>
      <c r="CC99" s="992"/>
      <c r="CD99" s="992"/>
      <c r="CE99" s="992"/>
      <c r="CF99" s="992"/>
      <c r="CG99" s="992"/>
      <c r="CH99" s="992"/>
      <c r="CI99" s="992"/>
      <c r="CJ99" s="992"/>
      <c r="CK99" s="992"/>
      <c r="CL99" s="992"/>
      <c r="CM99" s="992"/>
      <c r="CN99" s="992"/>
      <c r="CO99" s="992"/>
      <c r="CP99" s="992"/>
      <c r="CQ99" s="992"/>
      <c r="CR99" s="992"/>
      <c r="CS99" s="992"/>
      <c r="CT99" s="992"/>
      <c r="CU99" s="992"/>
      <c r="CV99" s="992"/>
      <c r="CW99" s="992"/>
      <c r="CX99" s="992"/>
      <c r="CY99" s="992"/>
      <c r="CZ99" s="992"/>
      <c r="DA99" s="992"/>
      <c r="DB99" s="992"/>
      <c r="DC99" s="992"/>
      <c r="DD99" s="443"/>
      <c r="DE99" s="443"/>
      <c r="DF99" s="444"/>
      <c r="DG99" s="466"/>
      <c r="DH99" s="469"/>
      <c r="DI99" s="470"/>
      <c r="DJ99" s="470"/>
      <c r="DK99" s="470"/>
      <c r="DL99" s="470"/>
      <c r="DM99" s="470"/>
      <c r="DN99" s="470"/>
    </row>
    <row r="100" spans="1:118" s="288" customFormat="1" ht="264">
      <c r="A100" s="276">
        <v>438</v>
      </c>
      <c r="B100" s="276" t="s">
        <v>1762</v>
      </c>
      <c r="C100" s="994"/>
      <c r="D100" s="997"/>
      <c r="E100" s="450">
        <v>0.7</v>
      </c>
      <c r="F100" s="989"/>
      <c r="G100" s="997"/>
      <c r="H100" s="451">
        <v>0.14000000000000001</v>
      </c>
      <c r="I100" s="1001"/>
      <c r="J100" s="997"/>
      <c r="K100" s="452">
        <v>0.04</v>
      </c>
      <c r="L100" s="453" t="s">
        <v>2108</v>
      </c>
      <c r="M100" s="453" t="s">
        <v>2108</v>
      </c>
      <c r="N100" s="454">
        <v>0</v>
      </c>
      <c r="O100" s="453" t="s">
        <v>2109</v>
      </c>
      <c r="P100" s="997"/>
      <c r="Q100" s="997"/>
      <c r="R100" s="452">
        <v>0.5</v>
      </c>
      <c r="S100" s="461" t="s">
        <v>2122</v>
      </c>
      <c r="T100" s="462"/>
      <c r="U100" s="463" t="s">
        <v>2141</v>
      </c>
      <c r="V100" s="463" t="s">
        <v>2141</v>
      </c>
      <c r="W100" s="464" t="s">
        <v>70</v>
      </c>
      <c r="X100" s="464" t="s">
        <v>71</v>
      </c>
      <c r="Y100" s="463" t="s">
        <v>586</v>
      </c>
      <c r="Z100" s="463" t="s">
        <v>2142</v>
      </c>
      <c r="AA100" s="462">
        <v>0.34</v>
      </c>
      <c r="AB100" s="465">
        <f>+((((E100*H100)*K100)*R100)*AA100)*100</f>
        <v>6.6640000000000005E-2</v>
      </c>
      <c r="AC100" s="466"/>
      <c r="AD100" s="463"/>
      <c r="AE100" s="471">
        <v>6.6640000000000019E-2</v>
      </c>
      <c r="AF100" s="472">
        <v>4</v>
      </c>
      <c r="AG100" s="472"/>
      <c r="AH100" s="471">
        <v>6.6640000000000019E-2</v>
      </c>
      <c r="AI100" s="472">
        <v>5</v>
      </c>
      <c r="AJ100" s="472"/>
      <c r="AK100" s="471">
        <v>6.6640000000000019E-2</v>
      </c>
      <c r="AL100" s="472">
        <v>6</v>
      </c>
      <c r="AM100" s="472"/>
      <c r="AN100" s="473">
        <v>1394667</v>
      </c>
      <c r="AO100" s="473">
        <v>331667</v>
      </c>
      <c r="AP100" s="473"/>
      <c r="AQ100" s="473">
        <v>345000</v>
      </c>
      <c r="AR100" s="473"/>
      <c r="AS100" s="473">
        <v>359000</v>
      </c>
      <c r="AT100" s="473"/>
      <c r="AU100" s="473">
        <v>359000</v>
      </c>
      <c r="AV100" s="473"/>
      <c r="AW100" s="468" t="s">
        <v>1775</v>
      </c>
      <c r="AX100" s="992"/>
      <c r="AY100" s="992"/>
      <c r="AZ100" s="992"/>
      <c r="BA100" s="992"/>
      <c r="BB100" s="992"/>
      <c r="BC100" s="992"/>
      <c r="BD100" s="992"/>
      <c r="BE100" s="992"/>
      <c r="BF100" s="992"/>
      <c r="BG100" s="992"/>
      <c r="BH100" s="992"/>
      <c r="BI100" s="992"/>
      <c r="BJ100" s="992"/>
      <c r="BK100" s="992"/>
      <c r="BL100" s="992"/>
      <c r="BM100" s="992"/>
      <c r="BN100" s="992"/>
      <c r="BO100" s="992"/>
      <c r="BP100" s="992"/>
      <c r="BQ100" s="992"/>
      <c r="BR100" s="992"/>
      <c r="BS100" s="992"/>
      <c r="BT100" s="992"/>
      <c r="BU100" s="992"/>
      <c r="BV100" s="992"/>
      <c r="BW100" s="992"/>
      <c r="BX100" s="992"/>
      <c r="BY100" s="992"/>
      <c r="BZ100" s="992"/>
      <c r="CA100" s="992"/>
      <c r="CB100" s="992"/>
      <c r="CC100" s="992"/>
      <c r="CD100" s="992"/>
      <c r="CE100" s="992"/>
      <c r="CF100" s="992"/>
      <c r="CG100" s="992"/>
      <c r="CH100" s="992"/>
      <c r="CI100" s="992"/>
      <c r="CJ100" s="992"/>
      <c r="CK100" s="992"/>
      <c r="CL100" s="992"/>
      <c r="CM100" s="992"/>
      <c r="CN100" s="992"/>
      <c r="CO100" s="992"/>
      <c r="CP100" s="992"/>
      <c r="CQ100" s="992"/>
      <c r="CR100" s="992"/>
      <c r="CS100" s="992"/>
      <c r="CT100" s="992"/>
      <c r="CU100" s="992"/>
      <c r="CV100" s="992"/>
      <c r="CW100" s="992"/>
      <c r="CX100" s="992"/>
      <c r="CY100" s="992"/>
      <c r="CZ100" s="992"/>
      <c r="DA100" s="992"/>
      <c r="DB100" s="992"/>
      <c r="DC100" s="992"/>
      <c r="DD100" s="443"/>
      <c r="DE100" s="443"/>
      <c r="DF100" s="444"/>
      <c r="DG100" s="466"/>
      <c r="DH100" s="469"/>
      <c r="DI100" s="470"/>
      <c r="DJ100" s="470"/>
      <c r="DK100" s="470"/>
      <c r="DL100" s="470"/>
      <c r="DM100" s="474"/>
      <c r="DN100" s="470"/>
    </row>
    <row r="101" spans="1:118" s="288" customFormat="1" ht="120">
      <c r="A101" s="276"/>
      <c r="B101" s="276"/>
      <c r="C101" s="994"/>
      <c r="D101" s="997"/>
      <c r="E101" s="450"/>
      <c r="F101" s="989"/>
      <c r="G101" s="997"/>
      <c r="H101" s="451"/>
      <c r="I101" s="1001"/>
      <c r="J101" s="997"/>
      <c r="K101" s="452"/>
      <c r="L101" s="453"/>
      <c r="M101" s="453"/>
      <c r="N101" s="454"/>
      <c r="O101" s="453"/>
      <c r="P101" s="997"/>
      <c r="Q101" s="997"/>
      <c r="R101" s="452"/>
      <c r="S101" s="1004" t="s">
        <v>2143</v>
      </c>
      <c r="T101" s="1004"/>
      <c r="U101" s="453" t="s">
        <v>2144</v>
      </c>
      <c r="V101" s="453" t="s">
        <v>2145</v>
      </c>
      <c r="W101" s="475" t="s">
        <v>70</v>
      </c>
      <c r="X101" s="475" t="s">
        <v>512</v>
      </c>
      <c r="Y101" s="453" t="s">
        <v>586</v>
      </c>
      <c r="Z101" s="453" t="s">
        <v>2146</v>
      </c>
      <c r="AA101" s="452"/>
      <c r="AB101" s="455"/>
      <c r="AC101" s="476" t="s">
        <v>2147</v>
      </c>
      <c r="AD101" s="453"/>
      <c r="AE101" s="455"/>
      <c r="AF101" s="453"/>
      <c r="AG101" s="453"/>
      <c r="AH101" s="455"/>
      <c r="AI101" s="453"/>
      <c r="AJ101" s="453"/>
      <c r="AK101" s="455"/>
      <c r="AL101" s="453"/>
      <c r="AM101" s="453"/>
      <c r="AN101" s="456"/>
      <c r="AO101" s="456"/>
      <c r="AP101" s="456"/>
      <c r="AQ101" s="456"/>
      <c r="AR101" s="456"/>
      <c r="AS101" s="456"/>
      <c r="AT101" s="456"/>
      <c r="AU101" s="456"/>
      <c r="AV101" s="456"/>
      <c r="AW101" s="454"/>
      <c r="AX101" s="992"/>
      <c r="AY101" s="992"/>
      <c r="AZ101" s="992"/>
      <c r="BA101" s="992"/>
      <c r="BB101" s="992"/>
      <c r="BC101" s="992"/>
      <c r="BD101" s="992"/>
      <c r="BE101" s="992"/>
      <c r="BF101" s="992"/>
      <c r="BG101" s="992"/>
      <c r="BH101" s="992"/>
      <c r="BI101" s="992"/>
      <c r="BJ101" s="992"/>
      <c r="BK101" s="992"/>
      <c r="BL101" s="992"/>
      <c r="BM101" s="992"/>
      <c r="BN101" s="992"/>
      <c r="BO101" s="992"/>
      <c r="BP101" s="992"/>
      <c r="BQ101" s="992"/>
      <c r="BR101" s="992"/>
      <c r="BS101" s="992"/>
      <c r="BT101" s="992"/>
      <c r="BU101" s="992"/>
      <c r="BV101" s="992"/>
      <c r="BW101" s="992"/>
      <c r="BX101" s="992"/>
      <c r="BY101" s="992"/>
      <c r="BZ101" s="992"/>
      <c r="CA101" s="992"/>
      <c r="CB101" s="992"/>
      <c r="CC101" s="992"/>
      <c r="CD101" s="992"/>
      <c r="CE101" s="992"/>
      <c r="CF101" s="992"/>
      <c r="CG101" s="992"/>
      <c r="CH101" s="992"/>
      <c r="CI101" s="992"/>
      <c r="CJ101" s="992"/>
      <c r="CK101" s="992"/>
      <c r="CL101" s="992"/>
      <c r="CM101" s="992"/>
      <c r="CN101" s="992"/>
      <c r="CO101" s="992"/>
      <c r="CP101" s="992"/>
      <c r="CQ101" s="992"/>
      <c r="CR101" s="992"/>
      <c r="CS101" s="992"/>
      <c r="CT101" s="992"/>
      <c r="CU101" s="992"/>
      <c r="CV101" s="992"/>
      <c r="CW101" s="992"/>
      <c r="CX101" s="992"/>
      <c r="CY101" s="992"/>
      <c r="CZ101" s="992"/>
      <c r="DA101" s="992"/>
      <c r="DB101" s="992"/>
      <c r="DC101" s="992"/>
      <c r="DD101" s="443"/>
      <c r="DE101" s="443"/>
      <c r="DF101" s="444"/>
      <c r="DG101" s="457" t="s">
        <v>2148</v>
      </c>
      <c r="DH101" s="457" t="s">
        <v>2149</v>
      </c>
      <c r="DI101" s="453" t="s">
        <v>2118</v>
      </c>
      <c r="DJ101" s="453" t="s">
        <v>1925</v>
      </c>
      <c r="DK101" s="453" t="s">
        <v>2119</v>
      </c>
      <c r="DL101" s="453" t="s">
        <v>1781</v>
      </c>
      <c r="DM101" s="460">
        <v>93000000</v>
      </c>
      <c r="DN101" s="1008">
        <v>259536000</v>
      </c>
    </row>
    <row r="102" spans="1:118" s="288" customFormat="1" ht="264">
      <c r="A102" s="276">
        <v>439</v>
      </c>
      <c r="B102" s="276" t="s">
        <v>1762</v>
      </c>
      <c r="C102" s="994"/>
      <c r="D102" s="997"/>
      <c r="E102" s="450">
        <v>0.7</v>
      </c>
      <c r="F102" s="989"/>
      <c r="G102" s="997"/>
      <c r="H102" s="451">
        <v>0.14000000000000001</v>
      </c>
      <c r="I102" s="1001"/>
      <c r="J102" s="997"/>
      <c r="K102" s="452">
        <v>0.04</v>
      </c>
      <c r="L102" s="453" t="s">
        <v>2108</v>
      </c>
      <c r="M102" s="453" t="s">
        <v>2108</v>
      </c>
      <c r="N102" s="454">
        <v>0</v>
      </c>
      <c r="O102" s="453" t="s">
        <v>2109</v>
      </c>
      <c r="P102" s="997"/>
      <c r="Q102" s="997"/>
      <c r="R102" s="452">
        <v>0.5</v>
      </c>
      <c r="S102" s="1040"/>
      <c r="T102" s="1040"/>
      <c r="U102" s="988" t="s">
        <v>2150</v>
      </c>
      <c r="V102" s="988" t="s">
        <v>2151</v>
      </c>
      <c r="W102" s="1011" t="s">
        <v>70</v>
      </c>
      <c r="X102" s="990" t="s">
        <v>71</v>
      </c>
      <c r="Y102" s="1010" t="s">
        <v>586</v>
      </c>
      <c r="Z102" s="1010" t="s">
        <v>2152</v>
      </c>
      <c r="AA102" s="452">
        <v>0.33</v>
      </c>
      <c r="AB102" s="455">
        <f>+((((E102*H102)*K102)*R102)*AA102)*100</f>
        <v>6.4680000000000001E-2</v>
      </c>
      <c r="AC102" s="988" t="s">
        <v>2153</v>
      </c>
      <c r="AD102" s="988"/>
      <c r="AE102" s="455">
        <v>6.4680000000000015E-2</v>
      </c>
      <c r="AF102" s="453">
        <v>5</v>
      </c>
      <c r="AG102" s="453"/>
      <c r="AH102" s="455">
        <v>6.4680000000000015E-2</v>
      </c>
      <c r="AI102" s="453">
        <v>8</v>
      </c>
      <c r="AJ102" s="453"/>
      <c r="AK102" s="455">
        <v>6.4680000000000015E-2</v>
      </c>
      <c r="AL102" s="453">
        <v>11</v>
      </c>
      <c r="AM102" s="453"/>
      <c r="AN102" s="456">
        <v>1394667</v>
      </c>
      <c r="AO102" s="456">
        <v>331667</v>
      </c>
      <c r="AP102" s="456"/>
      <c r="AQ102" s="456">
        <v>345000</v>
      </c>
      <c r="AR102" s="456"/>
      <c r="AS102" s="456">
        <v>359000</v>
      </c>
      <c r="AT102" s="456"/>
      <c r="AU102" s="456">
        <v>359000</v>
      </c>
      <c r="AV102" s="456"/>
      <c r="AW102" s="993" t="s">
        <v>1775</v>
      </c>
      <c r="AX102" s="992"/>
      <c r="AY102" s="992"/>
      <c r="AZ102" s="992"/>
      <c r="BA102" s="992"/>
      <c r="BB102" s="992"/>
      <c r="BC102" s="992"/>
      <c r="BD102" s="992"/>
      <c r="BE102" s="992"/>
      <c r="BF102" s="992"/>
      <c r="BG102" s="992"/>
      <c r="BH102" s="992"/>
      <c r="BI102" s="992"/>
      <c r="BJ102" s="992"/>
      <c r="BK102" s="992"/>
      <c r="BL102" s="992"/>
      <c r="BM102" s="992"/>
      <c r="BN102" s="992"/>
      <c r="BO102" s="992"/>
      <c r="BP102" s="992"/>
      <c r="BQ102" s="992"/>
      <c r="BR102" s="992"/>
      <c r="BS102" s="992"/>
      <c r="BT102" s="992"/>
      <c r="BU102" s="992"/>
      <c r="BV102" s="992"/>
      <c r="BW102" s="992"/>
      <c r="BX102" s="992"/>
      <c r="BY102" s="992"/>
      <c r="BZ102" s="992"/>
      <c r="CA102" s="992"/>
      <c r="CB102" s="992"/>
      <c r="CC102" s="992"/>
      <c r="CD102" s="992"/>
      <c r="CE102" s="992"/>
      <c r="CF102" s="992"/>
      <c r="CG102" s="992"/>
      <c r="CH102" s="992"/>
      <c r="CI102" s="992"/>
      <c r="CJ102" s="992"/>
      <c r="CK102" s="992"/>
      <c r="CL102" s="992"/>
      <c r="CM102" s="992"/>
      <c r="CN102" s="992"/>
      <c r="CO102" s="992"/>
      <c r="CP102" s="992"/>
      <c r="CQ102" s="992"/>
      <c r="CR102" s="992"/>
      <c r="CS102" s="992"/>
      <c r="CT102" s="992"/>
      <c r="CU102" s="992"/>
      <c r="CV102" s="992"/>
      <c r="CW102" s="992"/>
      <c r="CX102" s="992"/>
      <c r="CY102" s="992"/>
      <c r="CZ102" s="992"/>
      <c r="DA102" s="992"/>
      <c r="DB102" s="992"/>
      <c r="DC102" s="992"/>
      <c r="DD102" s="443"/>
      <c r="DE102" s="443"/>
      <c r="DF102" s="444"/>
      <c r="DG102" s="457" t="s">
        <v>2154</v>
      </c>
      <c r="DH102" s="477" t="s">
        <v>2155</v>
      </c>
      <c r="DI102" s="453" t="s">
        <v>2118</v>
      </c>
      <c r="DJ102" s="453" t="s">
        <v>1925</v>
      </c>
      <c r="DK102" s="453" t="s">
        <v>2119</v>
      </c>
      <c r="DL102" s="453" t="s">
        <v>1781</v>
      </c>
      <c r="DM102" s="478" t="s">
        <v>2156</v>
      </c>
      <c r="DN102" s="1041"/>
    </row>
    <row r="103" spans="1:118" s="288" customFormat="1" ht="60">
      <c r="A103" s="276"/>
      <c r="B103" s="276"/>
      <c r="C103" s="994"/>
      <c r="D103" s="997"/>
      <c r="E103" s="450"/>
      <c r="F103" s="989"/>
      <c r="G103" s="997"/>
      <c r="H103" s="451"/>
      <c r="I103" s="1001"/>
      <c r="J103" s="997"/>
      <c r="K103" s="452"/>
      <c r="L103" s="453"/>
      <c r="M103" s="453"/>
      <c r="N103" s="454"/>
      <c r="O103" s="453"/>
      <c r="P103" s="997"/>
      <c r="Q103" s="997"/>
      <c r="R103" s="452"/>
      <c r="S103" s="1040"/>
      <c r="T103" s="1040"/>
      <c r="U103" s="989"/>
      <c r="V103" s="989"/>
      <c r="W103" s="1011"/>
      <c r="X103" s="1007"/>
      <c r="Y103" s="1010"/>
      <c r="Z103" s="1010"/>
      <c r="AA103" s="452"/>
      <c r="AB103" s="455"/>
      <c r="AC103" s="989"/>
      <c r="AD103" s="989"/>
      <c r="AE103" s="455"/>
      <c r="AF103" s="453"/>
      <c r="AG103" s="453"/>
      <c r="AH103" s="455"/>
      <c r="AI103" s="453"/>
      <c r="AJ103" s="453"/>
      <c r="AK103" s="455"/>
      <c r="AL103" s="453"/>
      <c r="AM103" s="453"/>
      <c r="AN103" s="456"/>
      <c r="AO103" s="456"/>
      <c r="AP103" s="456"/>
      <c r="AQ103" s="456"/>
      <c r="AR103" s="456"/>
      <c r="AS103" s="456"/>
      <c r="AT103" s="456"/>
      <c r="AU103" s="456"/>
      <c r="AV103" s="456"/>
      <c r="AW103" s="994"/>
      <c r="AX103" s="992"/>
      <c r="AY103" s="992"/>
      <c r="AZ103" s="992"/>
      <c r="BA103" s="992"/>
      <c r="BB103" s="992"/>
      <c r="BC103" s="992"/>
      <c r="BD103" s="992"/>
      <c r="BE103" s="992"/>
      <c r="BF103" s="992"/>
      <c r="BG103" s="992"/>
      <c r="BH103" s="992"/>
      <c r="BI103" s="992"/>
      <c r="BJ103" s="992"/>
      <c r="BK103" s="992"/>
      <c r="BL103" s="992"/>
      <c r="BM103" s="992"/>
      <c r="BN103" s="992"/>
      <c r="BO103" s="992"/>
      <c r="BP103" s="992"/>
      <c r="BQ103" s="992"/>
      <c r="BR103" s="992"/>
      <c r="BS103" s="992"/>
      <c r="BT103" s="992"/>
      <c r="BU103" s="992"/>
      <c r="BV103" s="992"/>
      <c r="BW103" s="992"/>
      <c r="BX103" s="992"/>
      <c r="BY103" s="992"/>
      <c r="BZ103" s="992"/>
      <c r="CA103" s="992"/>
      <c r="CB103" s="992"/>
      <c r="CC103" s="992"/>
      <c r="CD103" s="992"/>
      <c r="CE103" s="992"/>
      <c r="CF103" s="992"/>
      <c r="CG103" s="992"/>
      <c r="CH103" s="992"/>
      <c r="CI103" s="992"/>
      <c r="CJ103" s="992"/>
      <c r="CK103" s="992"/>
      <c r="CL103" s="992"/>
      <c r="CM103" s="992"/>
      <c r="CN103" s="992"/>
      <c r="CO103" s="992"/>
      <c r="CP103" s="992"/>
      <c r="CQ103" s="992"/>
      <c r="CR103" s="992"/>
      <c r="CS103" s="992"/>
      <c r="CT103" s="992"/>
      <c r="CU103" s="992"/>
      <c r="CV103" s="992"/>
      <c r="CW103" s="992"/>
      <c r="CX103" s="992"/>
      <c r="CY103" s="992"/>
      <c r="CZ103" s="992"/>
      <c r="DA103" s="992"/>
      <c r="DB103" s="992"/>
      <c r="DC103" s="992"/>
      <c r="DD103" s="443"/>
      <c r="DE103" s="443"/>
      <c r="DF103" s="444"/>
      <c r="DG103" s="457" t="s">
        <v>2157</v>
      </c>
      <c r="DH103" s="458" t="s">
        <v>2158</v>
      </c>
      <c r="DI103" s="453" t="s">
        <v>2118</v>
      </c>
      <c r="DJ103" s="453" t="s">
        <v>1925</v>
      </c>
      <c r="DK103" s="453" t="s">
        <v>2119</v>
      </c>
      <c r="DL103" s="453" t="s">
        <v>1781</v>
      </c>
      <c r="DM103" s="460">
        <v>72000000</v>
      </c>
      <c r="DN103" s="1041"/>
    </row>
    <row r="104" spans="1:118" s="288" customFormat="1" ht="48">
      <c r="A104" s="276"/>
      <c r="B104" s="276"/>
      <c r="C104" s="994"/>
      <c r="D104" s="997"/>
      <c r="E104" s="450"/>
      <c r="F104" s="989"/>
      <c r="G104" s="997"/>
      <c r="H104" s="451"/>
      <c r="I104" s="1001"/>
      <c r="J104" s="997"/>
      <c r="K104" s="452"/>
      <c r="L104" s="453"/>
      <c r="M104" s="453"/>
      <c r="N104" s="454"/>
      <c r="O104" s="453"/>
      <c r="P104" s="997"/>
      <c r="Q104" s="997"/>
      <c r="R104" s="452"/>
      <c r="S104" s="1040"/>
      <c r="T104" s="1040"/>
      <c r="U104" s="1010" t="s">
        <v>2159</v>
      </c>
      <c r="V104" s="988" t="s">
        <v>2160</v>
      </c>
      <c r="W104" s="990" t="s">
        <v>70</v>
      </c>
      <c r="X104" s="990" t="s">
        <v>71</v>
      </c>
      <c r="Y104" s="988" t="s">
        <v>586</v>
      </c>
      <c r="Z104" s="1010" t="s">
        <v>2161</v>
      </c>
      <c r="AA104" s="452"/>
      <c r="AB104" s="455"/>
      <c r="AC104" s="1010" t="s">
        <v>2162</v>
      </c>
      <c r="AD104" s="989"/>
      <c r="AE104" s="455"/>
      <c r="AF104" s="453"/>
      <c r="AG104" s="453"/>
      <c r="AH104" s="455"/>
      <c r="AI104" s="453"/>
      <c r="AJ104" s="453"/>
      <c r="AK104" s="455"/>
      <c r="AL104" s="453"/>
      <c r="AM104" s="453"/>
      <c r="AN104" s="456"/>
      <c r="AO104" s="456"/>
      <c r="AP104" s="456"/>
      <c r="AQ104" s="456"/>
      <c r="AR104" s="456"/>
      <c r="AS104" s="456"/>
      <c r="AT104" s="456"/>
      <c r="AU104" s="456"/>
      <c r="AV104" s="456"/>
      <c r="AW104" s="994"/>
      <c r="AX104" s="992"/>
      <c r="AY104" s="992"/>
      <c r="AZ104" s="992"/>
      <c r="BA104" s="992"/>
      <c r="BB104" s="992"/>
      <c r="BC104" s="992"/>
      <c r="BD104" s="992"/>
      <c r="BE104" s="992"/>
      <c r="BF104" s="992"/>
      <c r="BG104" s="992"/>
      <c r="BH104" s="992"/>
      <c r="BI104" s="992"/>
      <c r="BJ104" s="992"/>
      <c r="BK104" s="992"/>
      <c r="BL104" s="992"/>
      <c r="BM104" s="992"/>
      <c r="BN104" s="992"/>
      <c r="BO104" s="992"/>
      <c r="BP104" s="992"/>
      <c r="BQ104" s="992"/>
      <c r="BR104" s="992"/>
      <c r="BS104" s="992"/>
      <c r="BT104" s="992"/>
      <c r="BU104" s="992"/>
      <c r="BV104" s="992"/>
      <c r="BW104" s="992"/>
      <c r="BX104" s="992"/>
      <c r="BY104" s="992"/>
      <c r="BZ104" s="992"/>
      <c r="CA104" s="992"/>
      <c r="CB104" s="992"/>
      <c r="CC104" s="992"/>
      <c r="CD104" s="992"/>
      <c r="CE104" s="992"/>
      <c r="CF104" s="992"/>
      <c r="CG104" s="992"/>
      <c r="CH104" s="992"/>
      <c r="CI104" s="992"/>
      <c r="CJ104" s="992"/>
      <c r="CK104" s="992"/>
      <c r="CL104" s="992"/>
      <c r="CM104" s="992"/>
      <c r="CN104" s="992"/>
      <c r="CO104" s="992"/>
      <c r="CP104" s="992"/>
      <c r="CQ104" s="992"/>
      <c r="CR104" s="992"/>
      <c r="CS104" s="992"/>
      <c r="CT104" s="992"/>
      <c r="CU104" s="992"/>
      <c r="CV104" s="992"/>
      <c r="CW104" s="992"/>
      <c r="CX104" s="992"/>
      <c r="CY104" s="992"/>
      <c r="CZ104" s="992"/>
      <c r="DA104" s="992"/>
      <c r="DB104" s="992"/>
      <c r="DC104" s="992"/>
      <c r="DD104" s="443"/>
      <c r="DE104" s="443"/>
      <c r="DF104" s="444"/>
      <c r="DG104" s="457" t="s">
        <v>2163</v>
      </c>
      <c r="DH104" s="458" t="s">
        <v>2164</v>
      </c>
      <c r="DI104" s="453" t="s">
        <v>2118</v>
      </c>
      <c r="DJ104" s="453" t="s">
        <v>1925</v>
      </c>
      <c r="DK104" s="453" t="s">
        <v>2119</v>
      </c>
      <c r="DL104" s="453" t="s">
        <v>1781</v>
      </c>
      <c r="DM104" s="460">
        <v>55000000</v>
      </c>
      <c r="DN104" s="1041"/>
    </row>
    <row r="105" spans="1:118" s="288" customFormat="1" ht="72">
      <c r="A105" s="276"/>
      <c r="B105" s="276"/>
      <c r="C105" s="995"/>
      <c r="D105" s="998"/>
      <c r="E105" s="450"/>
      <c r="F105" s="999"/>
      <c r="G105" s="998"/>
      <c r="H105" s="451"/>
      <c r="I105" s="1002"/>
      <c r="J105" s="998"/>
      <c r="K105" s="452"/>
      <c r="L105" s="453"/>
      <c r="M105" s="453"/>
      <c r="N105" s="454"/>
      <c r="O105" s="453"/>
      <c r="P105" s="998"/>
      <c r="Q105" s="998"/>
      <c r="R105" s="452"/>
      <c r="S105" s="1005"/>
      <c r="T105" s="1005"/>
      <c r="U105" s="1010"/>
      <c r="V105" s="999"/>
      <c r="W105" s="1007"/>
      <c r="X105" s="1007"/>
      <c r="Y105" s="999"/>
      <c r="Z105" s="1010"/>
      <c r="AA105" s="452"/>
      <c r="AB105" s="455"/>
      <c r="AC105" s="1010"/>
      <c r="AD105" s="999"/>
      <c r="AE105" s="455"/>
      <c r="AF105" s="453"/>
      <c r="AG105" s="453"/>
      <c r="AH105" s="455"/>
      <c r="AI105" s="453"/>
      <c r="AJ105" s="453"/>
      <c r="AK105" s="455"/>
      <c r="AL105" s="453"/>
      <c r="AM105" s="453"/>
      <c r="AN105" s="456"/>
      <c r="AO105" s="456"/>
      <c r="AP105" s="456"/>
      <c r="AQ105" s="456"/>
      <c r="AR105" s="456"/>
      <c r="AS105" s="456"/>
      <c r="AT105" s="456"/>
      <c r="AU105" s="456"/>
      <c r="AV105" s="456"/>
      <c r="AW105" s="995"/>
      <c r="AX105" s="992"/>
      <c r="AY105" s="992"/>
      <c r="AZ105" s="992"/>
      <c r="BA105" s="992"/>
      <c r="BB105" s="992"/>
      <c r="BC105" s="992"/>
      <c r="BD105" s="992"/>
      <c r="BE105" s="992"/>
      <c r="BF105" s="992"/>
      <c r="BG105" s="992"/>
      <c r="BH105" s="992"/>
      <c r="BI105" s="992"/>
      <c r="BJ105" s="992"/>
      <c r="BK105" s="992"/>
      <c r="BL105" s="992"/>
      <c r="BM105" s="992"/>
      <c r="BN105" s="992"/>
      <c r="BO105" s="992"/>
      <c r="BP105" s="992"/>
      <c r="BQ105" s="992"/>
      <c r="BR105" s="992"/>
      <c r="BS105" s="992"/>
      <c r="BT105" s="992"/>
      <c r="BU105" s="992"/>
      <c r="BV105" s="992"/>
      <c r="BW105" s="992"/>
      <c r="BX105" s="992"/>
      <c r="BY105" s="992"/>
      <c r="BZ105" s="992"/>
      <c r="CA105" s="992"/>
      <c r="CB105" s="992"/>
      <c r="CC105" s="992"/>
      <c r="CD105" s="992"/>
      <c r="CE105" s="992"/>
      <c r="CF105" s="992"/>
      <c r="CG105" s="992"/>
      <c r="CH105" s="992"/>
      <c r="CI105" s="992"/>
      <c r="CJ105" s="992"/>
      <c r="CK105" s="992"/>
      <c r="CL105" s="992"/>
      <c r="CM105" s="992"/>
      <c r="CN105" s="992"/>
      <c r="CO105" s="992"/>
      <c r="CP105" s="992"/>
      <c r="CQ105" s="992"/>
      <c r="CR105" s="992"/>
      <c r="CS105" s="992"/>
      <c r="CT105" s="992"/>
      <c r="CU105" s="992"/>
      <c r="CV105" s="992"/>
      <c r="CW105" s="992"/>
      <c r="CX105" s="992"/>
      <c r="CY105" s="992"/>
      <c r="CZ105" s="992"/>
      <c r="DA105" s="992"/>
      <c r="DB105" s="992"/>
      <c r="DC105" s="992"/>
      <c r="DD105" s="443"/>
      <c r="DE105" s="443"/>
      <c r="DF105" s="444"/>
      <c r="DG105" s="457" t="s">
        <v>2165</v>
      </c>
      <c r="DH105" s="458" t="s">
        <v>2166</v>
      </c>
      <c r="DI105" s="453" t="s">
        <v>2118</v>
      </c>
      <c r="DJ105" s="453" t="s">
        <v>1925</v>
      </c>
      <c r="DK105" s="453" t="s">
        <v>2119</v>
      </c>
      <c r="DL105" s="453" t="s">
        <v>1781</v>
      </c>
      <c r="DM105" s="460">
        <v>132536000</v>
      </c>
      <c r="DN105" s="1009"/>
    </row>
    <row r="106" spans="1:118" s="288" customFormat="1" ht="15">
      <c r="A106" s="1027"/>
      <c r="B106" s="1028"/>
      <c r="C106" s="1028"/>
      <c r="D106" s="1028"/>
      <c r="E106" s="1028"/>
      <c r="F106" s="1028"/>
      <c r="G106" s="1028"/>
      <c r="H106" s="1028"/>
      <c r="I106" s="1028"/>
      <c r="J106" s="1028"/>
      <c r="K106" s="1028"/>
      <c r="L106" s="1028"/>
      <c r="M106" s="1028"/>
      <c r="N106" s="1028"/>
      <c r="O106" s="1028"/>
      <c r="P106" s="1028"/>
      <c r="Q106" s="1028"/>
      <c r="R106" s="1028"/>
      <c r="S106" s="1028"/>
      <c r="T106" s="1028"/>
      <c r="U106" s="1028"/>
      <c r="V106" s="1028"/>
      <c r="W106" s="1028"/>
      <c r="X106" s="1028"/>
      <c r="Y106" s="1028"/>
      <c r="Z106" s="1028"/>
      <c r="AA106" s="1028"/>
      <c r="AB106" s="1028"/>
      <c r="AC106" s="1028"/>
      <c r="AD106" s="1028"/>
      <c r="AE106" s="1028"/>
      <c r="AF106" s="1028"/>
      <c r="AG106" s="1028"/>
      <c r="AH106" s="1028"/>
      <c r="AI106" s="1028"/>
      <c r="AJ106" s="1028"/>
      <c r="AK106" s="1028"/>
      <c r="AL106" s="1028"/>
      <c r="AM106" s="1028"/>
      <c r="AN106" s="1028"/>
      <c r="AO106" s="1028"/>
      <c r="AP106" s="1028"/>
      <c r="AQ106" s="1028"/>
      <c r="AR106" s="1028"/>
      <c r="AS106" s="1028"/>
      <c r="AT106" s="1028"/>
      <c r="AU106" s="1028"/>
      <c r="AV106" s="1028"/>
      <c r="AW106" s="1029"/>
      <c r="AX106" s="992"/>
      <c r="AY106" s="992"/>
      <c r="AZ106" s="992"/>
      <c r="BA106" s="992"/>
      <c r="BB106" s="992"/>
      <c r="BC106" s="992"/>
      <c r="BD106" s="992"/>
      <c r="BE106" s="992"/>
      <c r="BF106" s="992"/>
      <c r="BG106" s="992"/>
      <c r="BH106" s="992"/>
      <c r="BI106" s="992"/>
      <c r="BJ106" s="992"/>
      <c r="BK106" s="992"/>
      <c r="BL106" s="992"/>
      <c r="BM106" s="992"/>
      <c r="BN106" s="992"/>
      <c r="BO106" s="992"/>
      <c r="BP106" s="992"/>
      <c r="BQ106" s="992"/>
      <c r="BR106" s="992"/>
      <c r="BS106" s="992"/>
      <c r="BT106" s="992"/>
      <c r="BU106" s="992"/>
      <c r="BV106" s="992"/>
      <c r="BW106" s="992"/>
      <c r="BX106" s="992"/>
      <c r="BY106" s="992"/>
      <c r="BZ106" s="992"/>
      <c r="CA106" s="992"/>
      <c r="CB106" s="992"/>
      <c r="CC106" s="992"/>
      <c r="CD106" s="992"/>
      <c r="CE106" s="992"/>
      <c r="CF106" s="992"/>
      <c r="CG106" s="992"/>
      <c r="CH106" s="992"/>
      <c r="CI106" s="992"/>
      <c r="CJ106" s="992"/>
      <c r="CK106" s="992"/>
      <c r="CL106" s="992"/>
      <c r="CM106" s="992"/>
      <c r="CN106" s="992"/>
      <c r="CO106" s="992"/>
      <c r="CP106" s="992"/>
      <c r="CQ106" s="992"/>
      <c r="CR106" s="992"/>
      <c r="CS106" s="992"/>
      <c r="CT106" s="992"/>
      <c r="CU106" s="992"/>
      <c r="CV106" s="992"/>
      <c r="CW106" s="992"/>
      <c r="CX106" s="992"/>
      <c r="CY106" s="992"/>
      <c r="CZ106" s="992"/>
      <c r="DA106" s="992"/>
      <c r="DB106" s="992"/>
      <c r="DC106" s="992"/>
      <c r="DD106" s="443"/>
      <c r="DE106" s="443"/>
      <c r="DF106" s="444"/>
      <c r="DG106" s="1030"/>
      <c r="DH106" s="1031"/>
      <c r="DI106" s="1031"/>
      <c r="DJ106" s="1031"/>
      <c r="DK106" s="1031"/>
      <c r="DL106" s="1031"/>
      <c r="DM106" s="1032"/>
      <c r="DN106" s="479">
        <f>SUM(DN92:DN105)</f>
        <v>1889536000</v>
      </c>
    </row>
    <row r="107" spans="1:118" s="288" customFormat="1" ht="216">
      <c r="A107" s="276">
        <v>440</v>
      </c>
      <c r="B107" s="276" t="s">
        <v>1762</v>
      </c>
      <c r="C107" s="1033" t="s">
        <v>468</v>
      </c>
      <c r="D107" s="1015">
        <v>4</v>
      </c>
      <c r="E107" s="480">
        <v>0.7</v>
      </c>
      <c r="F107" s="1024" t="s">
        <v>1763</v>
      </c>
      <c r="G107" s="1015">
        <v>9.3000000000000007</v>
      </c>
      <c r="H107" s="481">
        <v>0.14000000000000001</v>
      </c>
      <c r="I107" s="1036" t="s">
        <v>2167</v>
      </c>
      <c r="J107" s="1037" t="s">
        <v>2168</v>
      </c>
      <c r="K107" s="482">
        <v>0.01</v>
      </c>
      <c r="L107" s="483" t="s">
        <v>2169</v>
      </c>
      <c r="M107" s="483" t="s">
        <v>2169</v>
      </c>
      <c r="N107" s="483" t="s">
        <v>2170</v>
      </c>
      <c r="O107" s="483" t="s">
        <v>2171</v>
      </c>
      <c r="P107" s="484" t="s">
        <v>2172</v>
      </c>
      <c r="Q107" s="1037"/>
      <c r="R107" s="482">
        <v>0.33</v>
      </c>
      <c r="S107" s="1037" t="s">
        <v>2173</v>
      </c>
      <c r="T107" s="1047" t="s">
        <v>2174</v>
      </c>
      <c r="U107" s="485" t="s">
        <v>2175</v>
      </c>
      <c r="V107" s="485" t="s">
        <v>2176</v>
      </c>
      <c r="W107" s="486" t="s">
        <v>70</v>
      </c>
      <c r="X107" s="486" t="s">
        <v>71</v>
      </c>
      <c r="Y107" s="487" t="s">
        <v>586</v>
      </c>
      <c r="Z107" s="487" t="s">
        <v>2177</v>
      </c>
      <c r="AA107" s="482">
        <v>1</v>
      </c>
      <c r="AB107" s="488">
        <f>+((((E107*H107)*K107)*R107)*AA107)*100</f>
        <v>3.2340000000000001E-2</v>
      </c>
      <c r="AC107" s="489">
        <v>0.2</v>
      </c>
      <c r="AD107" s="487"/>
      <c r="AE107" s="488">
        <v>2.4500000000000004E-2</v>
      </c>
      <c r="AF107" s="490">
        <v>20</v>
      </c>
      <c r="AG107" s="490"/>
      <c r="AH107" s="488">
        <v>2.4500000000000004E-2</v>
      </c>
      <c r="AI107" s="490">
        <v>30</v>
      </c>
      <c r="AJ107" s="490"/>
      <c r="AK107" s="488">
        <v>2.4500000000000004E-2</v>
      </c>
      <c r="AL107" s="490">
        <v>40</v>
      </c>
      <c r="AM107" s="491"/>
      <c r="AN107" s="492">
        <v>173000</v>
      </c>
      <c r="AO107" s="492">
        <v>41000</v>
      </c>
      <c r="AP107" s="492"/>
      <c r="AQ107" s="492">
        <v>42000</v>
      </c>
      <c r="AR107" s="492"/>
      <c r="AS107" s="492">
        <v>44000</v>
      </c>
      <c r="AT107" s="492"/>
      <c r="AU107" s="492">
        <v>46000</v>
      </c>
      <c r="AV107" s="492"/>
      <c r="AW107" s="493" t="s">
        <v>1775</v>
      </c>
      <c r="AX107" s="992"/>
      <c r="AY107" s="992"/>
      <c r="AZ107" s="992"/>
      <c r="BA107" s="992"/>
      <c r="BB107" s="992"/>
      <c r="BC107" s="992"/>
      <c r="BD107" s="992"/>
      <c r="BE107" s="992"/>
      <c r="BF107" s="992"/>
      <c r="BG107" s="992"/>
      <c r="BH107" s="992"/>
      <c r="BI107" s="992"/>
      <c r="BJ107" s="992"/>
      <c r="BK107" s="992"/>
      <c r="BL107" s="992"/>
      <c r="BM107" s="992"/>
      <c r="BN107" s="992"/>
      <c r="BO107" s="992"/>
      <c r="BP107" s="992"/>
      <c r="BQ107" s="992"/>
      <c r="BR107" s="992"/>
      <c r="BS107" s="992"/>
      <c r="BT107" s="992"/>
      <c r="BU107" s="992"/>
      <c r="BV107" s="992"/>
      <c r="BW107" s="992"/>
      <c r="BX107" s="992"/>
      <c r="BY107" s="992"/>
      <c r="BZ107" s="992"/>
      <c r="CA107" s="992"/>
      <c r="CB107" s="992"/>
      <c r="CC107" s="992"/>
      <c r="CD107" s="992"/>
      <c r="CE107" s="992"/>
      <c r="CF107" s="992"/>
      <c r="CG107" s="992"/>
      <c r="CH107" s="992"/>
      <c r="CI107" s="992"/>
      <c r="CJ107" s="992"/>
      <c r="CK107" s="992"/>
      <c r="CL107" s="992"/>
      <c r="CM107" s="992"/>
      <c r="CN107" s="992"/>
      <c r="CO107" s="992"/>
      <c r="CP107" s="992"/>
      <c r="CQ107" s="992"/>
      <c r="CR107" s="992"/>
      <c r="CS107" s="992"/>
      <c r="CT107" s="992"/>
      <c r="CU107" s="992"/>
      <c r="CV107" s="992"/>
      <c r="CW107" s="992"/>
      <c r="CX107" s="992"/>
      <c r="CY107" s="992"/>
      <c r="CZ107" s="992"/>
      <c r="DA107" s="992"/>
      <c r="DB107" s="992"/>
      <c r="DC107" s="992"/>
      <c r="DD107" s="443"/>
      <c r="DE107" s="443"/>
      <c r="DF107" s="444"/>
      <c r="DG107" s="494" t="s">
        <v>2178</v>
      </c>
      <c r="DH107" s="495" t="s">
        <v>2179</v>
      </c>
      <c r="DI107" s="490" t="s">
        <v>2180</v>
      </c>
      <c r="DJ107" s="490" t="s">
        <v>1925</v>
      </c>
      <c r="DK107" s="490" t="s">
        <v>2181</v>
      </c>
      <c r="DL107" s="490" t="s">
        <v>1781</v>
      </c>
      <c r="DM107" s="496">
        <v>34000000</v>
      </c>
      <c r="DN107" s="1012">
        <v>276000000</v>
      </c>
    </row>
    <row r="108" spans="1:118" s="288" customFormat="1" ht="84">
      <c r="A108" s="276">
        <v>441</v>
      </c>
      <c r="B108" s="276" t="s">
        <v>1762</v>
      </c>
      <c r="C108" s="1034"/>
      <c r="D108" s="1016"/>
      <c r="E108" s="480">
        <v>0.7</v>
      </c>
      <c r="F108" s="1025"/>
      <c r="G108" s="1016"/>
      <c r="H108" s="481">
        <v>0.14000000000000001</v>
      </c>
      <c r="I108" s="1036"/>
      <c r="J108" s="1038"/>
      <c r="K108" s="497">
        <v>0.01</v>
      </c>
      <c r="L108" s="483" t="s">
        <v>2169</v>
      </c>
      <c r="M108" s="483" t="s">
        <v>2169</v>
      </c>
      <c r="N108" s="483" t="s">
        <v>2170</v>
      </c>
      <c r="O108" s="483" t="s">
        <v>2171</v>
      </c>
      <c r="P108" s="1015" t="s">
        <v>2182</v>
      </c>
      <c r="Q108" s="1038"/>
      <c r="R108" s="482">
        <v>0.34</v>
      </c>
      <c r="S108" s="1038"/>
      <c r="T108" s="1048"/>
      <c r="U108" s="1018" t="s">
        <v>2183</v>
      </c>
      <c r="V108" s="1018" t="s">
        <v>2184</v>
      </c>
      <c r="W108" s="1021" t="s">
        <v>70</v>
      </c>
      <c r="X108" s="1021" t="s">
        <v>71</v>
      </c>
      <c r="Y108" s="1024" t="s">
        <v>586</v>
      </c>
      <c r="Z108" s="1024" t="s">
        <v>2185</v>
      </c>
      <c r="AA108" s="482">
        <v>1</v>
      </c>
      <c r="AB108" s="488">
        <f>+((((E108*H108)*K108)*R108)*AA108)*100</f>
        <v>3.3320000000000002E-2</v>
      </c>
      <c r="AC108" s="1042" t="s">
        <v>2186</v>
      </c>
      <c r="AD108" s="1042"/>
      <c r="AE108" s="488">
        <v>2.4500000000000004E-2</v>
      </c>
      <c r="AF108" s="490">
        <v>22</v>
      </c>
      <c r="AG108" s="490"/>
      <c r="AH108" s="488">
        <v>2.4500000000000004E-2</v>
      </c>
      <c r="AI108" s="490">
        <v>34</v>
      </c>
      <c r="AJ108" s="490"/>
      <c r="AK108" s="488">
        <v>2.4500000000000004E-2</v>
      </c>
      <c r="AL108" s="490">
        <v>45</v>
      </c>
      <c r="AM108" s="490"/>
      <c r="AN108" s="492">
        <v>0</v>
      </c>
      <c r="AO108" s="492">
        <v>0</v>
      </c>
      <c r="AP108" s="492"/>
      <c r="AQ108" s="492">
        <v>0</v>
      </c>
      <c r="AR108" s="492"/>
      <c r="AS108" s="492">
        <v>0</v>
      </c>
      <c r="AT108" s="492"/>
      <c r="AU108" s="492">
        <v>0</v>
      </c>
      <c r="AV108" s="492"/>
      <c r="AW108" s="1033" t="s">
        <v>1775</v>
      </c>
      <c r="AX108" s="992"/>
      <c r="AY108" s="992"/>
      <c r="AZ108" s="992"/>
      <c r="BA108" s="992"/>
      <c r="BB108" s="992"/>
      <c r="BC108" s="992"/>
      <c r="BD108" s="992"/>
      <c r="BE108" s="992"/>
      <c r="BF108" s="992"/>
      <c r="BG108" s="992"/>
      <c r="BH108" s="992"/>
      <c r="BI108" s="992"/>
      <c r="BJ108" s="992"/>
      <c r="BK108" s="992"/>
      <c r="BL108" s="992"/>
      <c r="BM108" s="992"/>
      <c r="BN108" s="992"/>
      <c r="BO108" s="992"/>
      <c r="BP108" s="992"/>
      <c r="BQ108" s="992"/>
      <c r="BR108" s="992"/>
      <c r="BS108" s="992"/>
      <c r="BT108" s="992"/>
      <c r="BU108" s="992"/>
      <c r="BV108" s="992"/>
      <c r="BW108" s="992"/>
      <c r="BX108" s="992"/>
      <c r="BY108" s="992"/>
      <c r="BZ108" s="992"/>
      <c r="CA108" s="992"/>
      <c r="CB108" s="992"/>
      <c r="CC108" s="992"/>
      <c r="CD108" s="992"/>
      <c r="CE108" s="992"/>
      <c r="CF108" s="992"/>
      <c r="CG108" s="992"/>
      <c r="CH108" s="992"/>
      <c r="CI108" s="992"/>
      <c r="CJ108" s="992"/>
      <c r="CK108" s="992"/>
      <c r="CL108" s="992"/>
      <c r="CM108" s="992"/>
      <c r="CN108" s="992"/>
      <c r="CO108" s="992"/>
      <c r="CP108" s="992"/>
      <c r="CQ108" s="992"/>
      <c r="CR108" s="992"/>
      <c r="CS108" s="992"/>
      <c r="CT108" s="992"/>
      <c r="CU108" s="992"/>
      <c r="CV108" s="992"/>
      <c r="CW108" s="992"/>
      <c r="CX108" s="992"/>
      <c r="CY108" s="992"/>
      <c r="CZ108" s="992"/>
      <c r="DA108" s="992"/>
      <c r="DB108" s="992"/>
      <c r="DC108" s="992"/>
      <c r="DD108" s="443"/>
      <c r="DE108" s="443"/>
      <c r="DF108" s="444"/>
      <c r="DG108" s="498" t="s">
        <v>2187</v>
      </c>
      <c r="DH108" s="495" t="s">
        <v>2095</v>
      </c>
      <c r="DI108" s="490" t="s">
        <v>2180</v>
      </c>
      <c r="DJ108" s="490" t="s">
        <v>1925</v>
      </c>
      <c r="DK108" s="490" t="s">
        <v>2181</v>
      </c>
      <c r="DL108" s="490" t="s">
        <v>1781</v>
      </c>
      <c r="DM108" s="496">
        <v>34000000</v>
      </c>
      <c r="DN108" s="1013"/>
    </row>
    <row r="109" spans="1:118" s="288" customFormat="1" ht="72">
      <c r="A109" s="276"/>
      <c r="B109" s="276"/>
      <c r="C109" s="1034"/>
      <c r="D109" s="1016"/>
      <c r="E109" s="480"/>
      <c r="F109" s="1025"/>
      <c r="G109" s="1016"/>
      <c r="H109" s="481"/>
      <c r="I109" s="1036"/>
      <c r="J109" s="1038"/>
      <c r="K109" s="497"/>
      <c r="L109" s="483"/>
      <c r="M109" s="483"/>
      <c r="N109" s="483"/>
      <c r="O109" s="483"/>
      <c r="P109" s="1016"/>
      <c r="Q109" s="1038"/>
      <c r="R109" s="482"/>
      <c r="S109" s="1038"/>
      <c r="T109" s="1048"/>
      <c r="U109" s="1019"/>
      <c r="V109" s="1019"/>
      <c r="W109" s="1022"/>
      <c r="X109" s="1022"/>
      <c r="Y109" s="1025"/>
      <c r="Z109" s="1025"/>
      <c r="AA109" s="482"/>
      <c r="AB109" s="488"/>
      <c r="AC109" s="1042"/>
      <c r="AD109" s="1042"/>
      <c r="AE109" s="488"/>
      <c r="AF109" s="490"/>
      <c r="AG109" s="490"/>
      <c r="AH109" s="488"/>
      <c r="AI109" s="490"/>
      <c r="AJ109" s="490"/>
      <c r="AK109" s="488"/>
      <c r="AL109" s="490"/>
      <c r="AM109" s="490"/>
      <c r="AN109" s="492"/>
      <c r="AO109" s="492"/>
      <c r="AP109" s="492"/>
      <c r="AQ109" s="492"/>
      <c r="AR109" s="492"/>
      <c r="AS109" s="492"/>
      <c r="AT109" s="492"/>
      <c r="AU109" s="492"/>
      <c r="AV109" s="492"/>
      <c r="AW109" s="1034"/>
      <c r="AX109" s="443"/>
      <c r="AY109" s="443"/>
      <c r="AZ109" s="443"/>
      <c r="BA109" s="443"/>
      <c r="BB109" s="443"/>
      <c r="BC109" s="443"/>
      <c r="BD109" s="443"/>
      <c r="BE109" s="443"/>
      <c r="BF109" s="443"/>
      <c r="BG109" s="443"/>
      <c r="BH109" s="443"/>
      <c r="BI109" s="443"/>
      <c r="BJ109" s="443"/>
      <c r="BK109" s="443"/>
      <c r="BL109" s="443"/>
      <c r="BM109" s="443"/>
      <c r="BN109" s="443"/>
      <c r="BO109" s="443"/>
      <c r="BP109" s="443"/>
      <c r="BQ109" s="443"/>
      <c r="BR109" s="443"/>
      <c r="BS109" s="443"/>
      <c r="BT109" s="443"/>
      <c r="BU109" s="443"/>
      <c r="BV109" s="443"/>
      <c r="BW109" s="443"/>
      <c r="BX109" s="443"/>
      <c r="BY109" s="443"/>
      <c r="BZ109" s="443"/>
      <c r="CA109" s="443"/>
      <c r="CB109" s="443"/>
      <c r="CC109" s="443"/>
      <c r="CD109" s="443"/>
      <c r="CE109" s="443"/>
      <c r="CF109" s="443"/>
      <c r="CG109" s="443"/>
      <c r="CH109" s="443"/>
      <c r="CI109" s="443"/>
      <c r="CJ109" s="443"/>
      <c r="CK109" s="443"/>
      <c r="CL109" s="443"/>
      <c r="CM109" s="443"/>
      <c r="CN109" s="443"/>
      <c r="CO109" s="443"/>
      <c r="CP109" s="443"/>
      <c r="CQ109" s="443"/>
      <c r="CR109" s="443"/>
      <c r="CS109" s="443"/>
      <c r="CT109" s="443"/>
      <c r="CU109" s="443"/>
      <c r="CV109" s="443"/>
      <c r="CW109" s="443"/>
      <c r="CX109" s="443"/>
      <c r="CY109" s="443"/>
      <c r="CZ109" s="443"/>
      <c r="DA109" s="443"/>
      <c r="DB109" s="443"/>
      <c r="DC109" s="443"/>
      <c r="DD109" s="443"/>
      <c r="DE109" s="443"/>
      <c r="DF109" s="444"/>
      <c r="DG109" s="498" t="s">
        <v>2188</v>
      </c>
      <c r="DH109" s="495" t="s">
        <v>2189</v>
      </c>
      <c r="DI109" s="490" t="s">
        <v>2180</v>
      </c>
      <c r="DJ109" s="490" t="s">
        <v>1925</v>
      </c>
      <c r="DK109" s="490" t="s">
        <v>2181</v>
      </c>
      <c r="DL109" s="490" t="s">
        <v>1781</v>
      </c>
      <c r="DM109" s="496">
        <v>34000000</v>
      </c>
      <c r="DN109" s="1013"/>
    </row>
    <row r="110" spans="1:118" s="288" customFormat="1" ht="72">
      <c r="A110" s="276"/>
      <c r="B110" s="276"/>
      <c r="C110" s="1034"/>
      <c r="D110" s="1016"/>
      <c r="E110" s="480"/>
      <c r="F110" s="1025"/>
      <c r="G110" s="1016"/>
      <c r="H110" s="481"/>
      <c r="I110" s="1036"/>
      <c r="J110" s="1038"/>
      <c r="K110" s="497"/>
      <c r="L110" s="483"/>
      <c r="M110" s="483"/>
      <c r="N110" s="483"/>
      <c r="O110" s="483"/>
      <c r="P110" s="1017"/>
      <c r="Q110" s="1038"/>
      <c r="R110" s="482"/>
      <c r="S110" s="1038"/>
      <c r="T110" s="1048"/>
      <c r="U110" s="1020"/>
      <c r="V110" s="1020"/>
      <c r="W110" s="1023"/>
      <c r="X110" s="1023"/>
      <c r="Y110" s="1026"/>
      <c r="Z110" s="1026"/>
      <c r="AA110" s="482"/>
      <c r="AB110" s="488"/>
      <c r="AC110" s="1042"/>
      <c r="AD110" s="1042"/>
      <c r="AE110" s="488"/>
      <c r="AF110" s="490"/>
      <c r="AG110" s="490"/>
      <c r="AH110" s="488"/>
      <c r="AI110" s="490"/>
      <c r="AJ110" s="490"/>
      <c r="AK110" s="488"/>
      <c r="AL110" s="490"/>
      <c r="AM110" s="490"/>
      <c r="AN110" s="492"/>
      <c r="AO110" s="492"/>
      <c r="AP110" s="492"/>
      <c r="AQ110" s="492"/>
      <c r="AR110" s="492"/>
      <c r="AS110" s="492"/>
      <c r="AT110" s="492"/>
      <c r="AU110" s="492"/>
      <c r="AV110" s="492"/>
      <c r="AW110" s="1035"/>
      <c r="AX110" s="443"/>
      <c r="AY110" s="443"/>
      <c r="AZ110" s="443"/>
      <c r="BA110" s="443"/>
      <c r="BB110" s="443"/>
      <c r="BC110" s="443"/>
      <c r="BD110" s="443"/>
      <c r="BE110" s="443"/>
      <c r="BF110" s="443"/>
      <c r="BG110" s="443"/>
      <c r="BH110" s="443"/>
      <c r="BI110" s="443"/>
      <c r="BJ110" s="443"/>
      <c r="BK110" s="443"/>
      <c r="BL110" s="443"/>
      <c r="BM110" s="443"/>
      <c r="BN110" s="443"/>
      <c r="BO110" s="443"/>
      <c r="BP110" s="443"/>
      <c r="BQ110" s="443"/>
      <c r="BR110" s="443"/>
      <c r="BS110" s="443"/>
      <c r="BT110" s="443"/>
      <c r="BU110" s="443"/>
      <c r="BV110" s="443"/>
      <c r="BW110" s="443"/>
      <c r="BX110" s="443"/>
      <c r="BY110" s="443"/>
      <c r="BZ110" s="443"/>
      <c r="CA110" s="443"/>
      <c r="CB110" s="443"/>
      <c r="CC110" s="443"/>
      <c r="CD110" s="443"/>
      <c r="CE110" s="443"/>
      <c r="CF110" s="443"/>
      <c r="CG110" s="443"/>
      <c r="CH110" s="443"/>
      <c r="CI110" s="443"/>
      <c r="CJ110" s="443"/>
      <c r="CK110" s="443"/>
      <c r="CL110" s="443"/>
      <c r="CM110" s="443"/>
      <c r="CN110" s="443"/>
      <c r="CO110" s="443"/>
      <c r="CP110" s="443"/>
      <c r="CQ110" s="443"/>
      <c r="CR110" s="443"/>
      <c r="CS110" s="443"/>
      <c r="CT110" s="443"/>
      <c r="CU110" s="443"/>
      <c r="CV110" s="443"/>
      <c r="CW110" s="443"/>
      <c r="CX110" s="443"/>
      <c r="CY110" s="443"/>
      <c r="CZ110" s="443"/>
      <c r="DA110" s="443"/>
      <c r="DB110" s="443"/>
      <c r="DC110" s="443"/>
      <c r="DD110" s="443"/>
      <c r="DE110" s="443"/>
      <c r="DF110" s="444"/>
      <c r="DG110" s="498" t="s">
        <v>2190</v>
      </c>
      <c r="DH110" s="495" t="s">
        <v>2191</v>
      </c>
      <c r="DI110" s="490" t="s">
        <v>2180</v>
      </c>
      <c r="DJ110" s="490" t="s">
        <v>1925</v>
      </c>
      <c r="DK110" s="490" t="s">
        <v>2181</v>
      </c>
      <c r="DL110" s="490" t="s">
        <v>1781</v>
      </c>
      <c r="DM110" s="496">
        <v>10000000</v>
      </c>
      <c r="DN110" s="1013"/>
    </row>
    <row r="111" spans="1:118" s="288" customFormat="1" ht="84">
      <c r="A111" s="276">
        <v>442</v>
      </c>
      <c r="B111" s="276" t="s">
        <v>1762</v>
      </c>
      <c r="C111" s="1034"/>
      <c r="D111" s="1016"/>
      <c r="E111" s="480">
        <v>0.7</v>
      </c>
      <c r="F111" s="1025"/>
      <c r="G111" s="1016"/>
      <c r="H111" s="481">
        <v>0.14000000000000001</v>
      </c>
      <c r="I111" s="1036"/>
      <c r="J111" s="1038"/>
      <c r="K111" s="482">
        <v>0.01</v>
      </c>
      <c r="L111" s="483" t="s">
        <v>2169</v>
      </c>
      <c r="M111" s="483" t="s">
        <v>2169</v>
      </c>
      <c r="N111" s="1043" t="s">
        <v>2170</v>
      </c>
      <c r="O111" s="483" t="s">
        <v>2171</v>
      </c>
      <c r="P111" s="1044" t="s">
        <v>2192</v>
      </c>
      <c r="Q111" s="1038"/>
      <c r="R111" s="482">
        <v>0.33</v>
      </c>
      <c r="S111" s="1038"/>
      <c r="T111" s="1048"/>
      <c r="U111" s="499" t="s">
        <v>2193</v>
      </c>
      <c r="V111" s="499" t="s">
        <v>2194</v>
      </c>
      <c r="W111" s="500" t="s">
        <v>70</v>
      </c>
      <c r="X111" s="500" t="s">
        <v>71</v>
      </c>
      <c r="Y111" s="490" t="s">
        <v>586</v>
      </c>
      <c r="Z111" s="490" t="s">
        <v>2195</v>
      </c>
      <c r="AA111" s="482">
        <v>0.5</v>
      </c>
      <c r="AB111" s="488">
        <f>+((((E111*H111)*K111)*R111)*AA111)*100</f>
        <v>1.617E-2</v>
      </c>
      <c r="AC111" s="490" t="s">
        <v>2186</v>
      </c>
      <c r="AD111" s="490"/>
      <c r="AE111" s="488">
        <v>2.4500000000000004E-2</v>
      </c>
      <c r="AF111" s="490">
        <v>22</v>
      </c>
      <c r="AG111" s="490"/>
      <c r="AH111" s="488">
        <v>2.4500000000000004E-2</v>
      </c>
      <c r="AI111" s="490">
        <v>34</v>
      </c>
      <c r="AJ111" s="490"/>
      <c r="AK111" s="488">
        <v>2.4500000000000004E-2</v>
      </c>
      <c r="AL111" s="490">
        <v>45</v>
      </c>
      <c r="AM111" s="491"/>
      <c r="AN111" s="492">
        <v>964500</v>
      </c>
      <c r="AO111" s="492">
        <f>453000/2</f>
        <v>226500</v>
      </c>
      <c r="AP111" s="492"/>
      <c r="AQ111" s="492">
        <v>235500</v>
      </c>
      <c r="AR111" s="492"/>
      <c r="AS111" s="492">
        <v>245000</v>
      </c>
      <c r="AT111" s="492"/>
      <c r="AU111" s="492">
        <v>257500</v>
      </c>
      <c r="AV111" s="492"/>
      <c r="AW111" s="501" t="s">
        <v>1775</v>
      </c>
      <c r="AX111" s="502"/>
      <c r="AY111" s="502"/>
      <c r="AZ111" s="502"/>
      <c r="BA111" s="502"/>
      <c r="BB111" s="502"/>
      <c r="BC111" s="502"/>
      <c r="BD111" s="502"/>
      <c r="BE111" s="502"/>
      <c r="BF111" s="502"/>
      <c r="BG111" s="502"/>
      <c r="BH111" s="502"/>
      <c r="BI111" s="502"/>
      <c r="BJ111" s="502"/>
      <c r="BK111" s="502"/>
      <c r="BL111" s="502"/>
      <c r="BM111" s="502"/>
      <c r="BN111" s="502"/>
      <c r="BO111" s="502"/>
      <c r="BP111" s="502"/>
      <c r="BQ111" s="502"/>
      <c r="BR111" s="502"/>
      <c r="BS111" s="502"/>
      <c r="BT111" s="502"/>
      <c r="BU111" s="502"/>
      <c r="BV111" s="502"/>
      <c r="BW111" s="502"/>
      <c r="BX111" s="502"/>
      <c r="BY111" s="502"/>
      <c r="BZ111" s="502"/>
      <c r="CA111" s="502"/>
      <c r="CB111" s="502"/>
      <c r="CC111" s="502"/>
      <c r="CD111" s="502"/>
      <c r="CE111" s="502"/>
      <c r="CF111" s="502"/>
      <c r="CG111" s="502"/>
      <c r="CH111" s="502"/>
      <c r="CI111" s="502"/>
      <c r="CJ111" s="502"/>
      <c r="CK111" s="502"/>
      <c r="CL111" s="502"/>
      <c r="CM111" s="502"/>
      <c r="CN111" s="502"/>
      <c r="CO111" s="502"/>
      <c r="CP111" s="502"/>
      <c r="CQ111" s="502"/>
      <c r="CR111" s="502"/>
      <c r="CS111" s="502"/>
      <c r="CT111" s="502"/>
      <c r="CU111" s="502"/>
      <c r="CV111" s="502"/>
      <c r="CW111" s="502"/>
      <c r="CX111" s="502"/>
      <c r="CY111" s="502"/>
      <c r="CZ111" s="502"/>
      <c r="DA111" s="502"/>
      <c r="DB111" s="502"/>
      <c r="DC111" s="502"/>
      <c r="DD111" s="502"/>
      <c r="DE111" s="502"/>
      <c r="DF111" s="503"/>
      <c r="DG111" s="498" t="s">
        <v>2196</v>
      </c>
      <c r="DH111" s="495" t="s">
        <v>1777</v>
      </c>
      <c r="DI111" s="490" t="s">
        <v>2180</v>
      </c>
      <c r="DJ111" s="490" t="s">
        <v>1925</v>
      </c>
      <c r="DK111" s="490" t="s">
        <v>2181</v>
      </c>
      <c r="DL111" s="490" t="s">
        <v>1781</v>
      </c>
      <c r="DM111" s="496">
        <v>34000000</v>
      </c>
      <c r="DN111" s="1013"/>
    </row>
    <row r="112" spans="1:118" s="288" customFormat="1" ht="84">
      <c r="A112" s="276">
        <v>443</v>
      </c>
      <c r="B112" s="276" t="s">
        <v>1762</v>
      </c>
      <c r="C112" s="1035"/>
      <c r="D112" s="1017"/>
      <c r="E112" s="480">
        <v>0.7</v>
      </c>
      <c r="F112" s="1026"/>
      <c r="G112" s="1017"/>
      <c r="H112" s="481">
        <v>0.14000000000000001</v>
      </c>
      <c r="I112" s="1036"/>
      <c r="J112" s="1039"/>
      <c r="K112" s="482">
        <v>0.01</v>
      </c>
      <c r="L112" s="483" t="s">
        <v>2169</v>
      </c>
      <c r="M112" s="483" t="s">
        <v>2169</v>
      </c>
      <c r="N112" s="1043" t="s">
        <v>2170</v>
      </c>
      <c r="O112" s="483" t="s">
        <v>2171</v>
      </c>
      <c r="P112" s="1044"/>
      <c r="Q112" s="1039"/>
      <c r="R112" s="482">
        <v>0.33</v>
      </c>
      <c r="S112" s="1039"/>
      <c r="T112" s="1049"/>
      <c r="U112" s="499" t="s">
        <v>2197</v>
      </c>
      <c r="V112" s="499" t="s">
        <v>2198</v>
      </c>
      <c r="W112" s="500" t="s">
        <v>70</v>
      </c>
      <c r="X112" s="500" t="s">
        <v>71</v>
      </c>
      <c r="Y112" s="490" t="s">
        <v>586</v>
      </c>
      <c r="Z112" s="490" t="s">
        <v>2197</v>
      </c>
      <c r="AA112" s="482">
        <v>0.5</v>
      </c>
      <c r="AB112" s="488">
        <f>+((((E112*H112)*K112)*R112)*AA112)*100</f>
        <v>1.617E-2</v>
      </c>
      <c r="AC112" s="490" t="s">
        <v>2186</v>
      </c>
      <c r="AD112" s="490"/>
      <c r="AE112" s="488">
        <v>2.4500000000000004E-2</v>
      </c>
      <c r="AF112" s="490">
        <v>22</v>
      </c>
      <c r="AG112" s="490"/>
      <c r="AH112" s="488">
        <v>2.4500000000000004E-2</v>
      </c>
      <c r="AI112" s="490">
        <v>34</v>
      </c>
      <c r="AJ112" s="490"/>
      <c r="AK112" s="488">
        <v>2.4500000000000004E-2</v>
      </c>
      <c r="AL112" s="490">
        <v>45</v>
      </c>
      <c r="AM112" s="491"/>
      <c r="AN112" s="492">
        <v>964500</v>
      </c>
      <c r="AO112" s="492">
        <v>226500</v>
      </c>
      <c r="AP112" s="492"/>
      <c r="AQ112" s="492">
        <v>235500</v>
      </c>
      <c r="AR112" s="492"/>
      <c r="AS112" s="492">
        <v>245000</v>
      </c>
      <c r="AT112" s="492"/>
      <c r="AU112" s="492">
        <v>257500</v>
      </c>
      <c r="AV112" s="492"/>
      <c r="AW112" s="501" t="s">
        <v>1775</v>
      </c>
      <c r="AX112" s="502"/>
      <c r="AY112" s="502"/>
      <c r="AZ112" s="502"/>
      <c r="BA112" s="502"/>
      <c r="BB112" s="502"/>
      <c r="BC112" s="502"/>
      <c r="BD112" s="502"/>
      <c r="BE112" s="502"/>
      <c r="BF112" s="502"/>
      <c r="BG112" s="502"/>
      <c r="BH112" s="502"/>
      <c r="BI112" s="502"/>
      <c r="BJ112" s="502"/>
      <c r="BK112" s="502"/>
      <c r="BL112" s="502"/>
      <c r="BM112" s="502"/>
      <c r="BN112" s="502"/>
      <c r="BO112" s="502"/>
      <c r="BP112" s="502"/>
      <c r="BQ112" s="502"/>
      <c r="BR112" s="502"/>
      <c r="BS112" s="502"/>
      <c r="BT112" s="502"/>
      <c r="BU112" s="502"/>
      <c r="BV112" s="502"/>
      <c r="BW112" s="502"/>
      <c r="BX112" s="502"/>
      <c r="BY112" s="502"/>
      <c r="BZ112" s="502"/>
      <c r="CA112" s="502"/>
      <c r="CB112" s="502"/>
      <c r="CC112" s="502"/>
      <c r="CD112" s="502"/>
      <c r="CE112" s="502"/>
      <c r="CF112" s="502"/>
      <c r="CG112" s="502"/>
      <c r="CH112" s="502"/>
      <c r="CI112" s="502"/>
      <c r="CJ112" s="502"/>
      <c r="CK112" s="502"/>
      <c r="CL112" s="502"/>
      <c r="CM112" s="502"/>
      <c r="CN112" s="502"/>
      <c r="CO112" s="502"/>
      <c r="CP112" s="502"/>
      <c r="CQ112" s="502"/>
      <c r="CR112" s="502"/>
      <c r="CS112" s="502"/>
      <c r="CT112" s="502"/>
      <c r="CU112" s="502"/>
      <c r="CV112" s="502"/>
      <c r="CW112" s="502"/>
      <c r="CX112" s="502"/>
      <c r="CY112" s="502"/>
      <c r="CZ112" s="502"/>
      <c r="DA112" s="502"/>
      <c r="DB112" s="502"/>
      <c r="DC112" s="502"/>
      <c r="DD112" s="502"/>
      <c r="DE112" s="502"/>
      <c r="DF112" s="503"/>
      <c r="DG112" s="498" t="s">
        <v>2199</v>
      </c>
      <c r="DH112" s="495" t="s">
        <v>2200</v>
      </c>
      <c r="DI112" s="490" t="s">
        <v>2180</v>
      </c>
      <c r="DJ112" s="490" t="s">
        <v>1925</v>
      </c>
      <c r="DK112" s="504" t="s">
        <v>2181</v>
      </c>
      <c r="DL112" s="490" t="s">
        <v>1781</v>
      </c>
      <c r="DM112" s="496">
        <v>130000000</v>
      </c>
      <c r="DN112" s="1014"/>
    </row>
    <row r="113" spans="1:118" s="288" customFormat="1" ht="15">
      <c r="A113" s="276"/>
      <c r="B113" s="276"/>
      <c r="C113" s="891" t="s">
        <v>2105</v>
      </c>
      <c r="D113" s="892"/>
      <c r="E113" s="892"/>
      <c r="F113" s="892"/>
      <c r="G113" s="939"/>
      <c r="H113" s="440"/>
      <c r="I113" s="1045"/>
      <c r="J113" s="1046"/>
      <c r="K113" s="1046"/>
      <c r="L113" s="1046"/>
      <c r="M113" s="1046"/>
      <c r="N113" s="1046"/>
      <c r="O113" s="1046"/>
      <c r="P113" s="1046"/>
      <c r="Q113" s="1046"/>
      <c r="R113" s="1046"/>
      <c r="S113" s="1046"/>
      <c r="T113" s="1046"/>
      <c r="U113" s="1046"/>
      <c r="V113" s="1046"/>
      <c r="W113" s="1046"/>
      <c r="X113" s="1046"/>
      <c r="Y113" s="1046"/>
      <c r="Z113" s="1046"/>
      <c r="AA113" s="1046"/>
      <c r="AB113" s="1046"/>
      <c r="AC113" s="1046"/>
      <c r="AD113" s="1046"/>
      <c r="AE113" s="1046"/>
      <c r="AF113" s="1046"/>
      <c r="AG113" s="1046"/>
      <c r="AH113" s="1046"/>
      <c r="AI113" s="1046"/>
      <c r="AJ113" s="1046"/>
      <c r="AK113" s="1046"/>
      <c r="AL113" s="1046"/>
      <c r="AM113" s="1046"/>
      <c r="AN113" s="1046"/>
      <c r="AO113" s="1046"/>
      <c r="AP113" s="1046"/>
      <c r="AQ113" s="1046"/>
      <c r="AR113" s="1046"/>
      <c r="AS113" s="1046"/>
      <c r="AT113" s="1046"/>
      <c r="AU113" s="1046"/>
      <c r="AV113" s="1046"/>
      <c r="AW113" s="1046"/>
      <c r="AX113" s="1046"/>
      <c r="AY113" s="1046"/>
      <c r="AZ113" s="1046"/>
      <c r="BA113" s="1046"/>
      <c r="BB113" s="1046"/>
      <c r="BC113" s="1046"/>
      <c r="BD113" s="1046"/>
      <c r="BE113" s="1046"/>
      <c r="BF113" s="1046"/>
      <c r="BG113" s="1046"/>
      <c r="BH113" s="1046"/>
      <c r="BI113" s="1046"/>
      <c r="BJ113" s="1046"/>
      <c r="BK113" s="1046"/>
      <c r="BL113" s="1046"/>
      <c r="BM113" s="1046"/>
      <c r="BN113" s="1046"/>
      <c r="BO113" s="1046"/>
      <c r="BP113" s="1046"/>
      <c r="BQ113" s="1046"/>
      <c r="BR113" s="1046"/>
      <c r="BS113" s="1046"/>
      <c r="BT113" s="1046"/>
      <c r="BU113" s="1046"/>
      <c r="BV113" s="1046"/>
      <c r="BW113" s="1046"/>
      <c r="BX113" s="1046"/>
      <c r="BY113" s="1046"/>
      <c r="BZ113" s="1046"/>
      <c r="CA113" s="1046"/>
      <c r="CB113" s="1046"/>
      <c r="CC113" s="1046"/>
      <c r="CD113" s="1046"/>
      <c r="CE113" s="1046"/>
      <c r="CF113" s="1046"/>
      <c r="CG113" s="1046"/>
      <c r="CH113" s="1046"/>
      <c r="CI113" s="1046"/>
      <c r="CJ113" s="1046"/>
      <c r="CK113" s="1046"/>
      <c r="CL113" s="1046"/>
      <c r="CM113" s="1046"/>
      <c r="CN113" s="1046"/>
      <c r="CO113" s="1046"/>
      <c r="CP113" s="1046"/>
      <c r="CQ113" s="1046"/>
      <c r="CR113" s="1046"/>
      <c r="CS113" s="1046"/>
      <c r="CT113" s="1046"/>
      <c r="CU113" s="1046"/>
      <c r="CV113" s="1046"/>
      <c r="CW113" s="1046"/>
      <c r="CX113" s="1046"/>
      <c r="CY113" s="1046"/>
      <c r="CZ113" s="1046"/>
      <c r="DA113" s="1046"/>
      <c r="DB113" s="1046"/>
      <c r="DC113" s="1046"/>
      <c r="DD113" s="1046"/>
      <c r="DE113" s="1046"/>
      <c r="DF113" s="1046"/>
      <c r="DG113" s="1046"/>
      <c r="DH113" s="1046"/>
      <c r="DI113" s="1046"/>
      <c r="DJ113" s="1046"/>
      <c r="DK113" s="1046"/>
      <c r="DL113" s="1046"/>
      <c r="DM113" s="1046"/>
      <c r="DN113" s="505">
        <f>SUM(DN107)</f>
        <v>276000000</v>
      </c>
    </row>
    <row r="114" spans="1:118" s="288" customFormat="1" ht="204">
      <c r="A114" s="276">
        <v>444</v>
      </c>
      <c r="B114" s="276" t="s">
        <v>1762</v>
      </c>
      <c r="C114" s="1050" t="s">
        <v>468</v>
      </c>
      <c r="D114" s="1058">
        <v>4</v>
      </c>
      <c r="E114" s="506">
        <v>0.7</v>
      </c>
      <c r="F114" s="1070" t="s">
        <v>1763</v>
      </c>
      <c r="G114" s="1058">
        <v>9.3000000000000007</v>
      </c>
      <c r="H114" s="507">
        <v>0.14000000000000001</v>
      </c>
      <c r="I114" s="1092" t="s">
        <v>2201</v>
      </c>
      <c r="J114" s="1078" t="s">
        <v>2202</v>
      </c>
      <c r="K114" s="508">
        <v>0.01</v>
      </c>
      <c r="L114" s="509" t="s">
        <v>2203</v>
      </c>
      <c r="M114" s="509" t="s">
        <v>2203</v>
      </c>
      <c r="N114" s="510">
        <v>0</v>
      </c>
      <c r="O114" s="509" t="s">
        <v>2204</v>
      </c>
      <c r="P114" s="1078" t="s">
        <v>2205</v>
      </c>
      <c r="Q114" s="1078"/>
      <c r="R114" s="508">
        <v>0.33</v>
      </c>
      <c r="S114" s="1061" t="s">
        <v>2206</v>
      </c>
      <c r="T114" s="1064" t="s">
        <v>2207</v>
      </c>
      <c r="U114" s="1081" t="s">
        <v>2208</v>
      </c>
      <c r="V114" s="1081" t="s">
        <v>2209</v>
      </c>
      <c r="W114" s="1073" t="s">
        <v>70</v>
      </c>
      <c r="X114" s="1073" t="s">
        <v>71</v>
      </c>
      <c r="Y114" s="1070" t="s">
        <v>586</v>
      </c>
      <c r="Z114" s="1074" t="s">
        <v>2210</v>
      </c>
      <c r="AA114" s="508">
        <v>0.5</v>
      </c>
      <c r="AB114" s="511">
        <f>+((((E114*H114)*K114)*R114)*AA114)*100</f>
        <v>1.617E-2</v>
      </c>
      <c r="AC114" s="1076" t="s">
        <v>2211</v>
      </c>
      <c r="AD114" s="1074"/>
      <c r="AE114" s="511">
        <v>0.17150000000000001</v>
      </c>
      <c r="AF114" s="512">
        <v>22</v>
      </c>
      <c r="AG114" s="512"/>
      <c r="AH114" s="511">
        <v>0.17150000000000001</v>
      </c>
      <c r="AI114" s="512">
        <v>34</v>
      </c>
      <c r="AJ114" s="512"/>
      <c r="AK114" s="511">
        <v>0.17150000000000001</v>
      </c>
      <c r="AL114" s="512">
        <v>45</v>
      </c>
      <c r="AM114" s="512"/>
      <c r="AN114" s="513">
        <v>4685500</v>
      </c>
      <c r="AO114" s="513">
        <v>1087000</v>
      </c>
      <c r="AP114" s="513"/>
      <c r="AQ114" s="513">
        <v>1141500</v>
      </c>
      <c r="AR114" s="513"/>
      <c r="AS114" s="513">
        <v>1198500</v>
      </c>
      <c r="AT114" s="513"/>
      <c r="AU114" s="513">
        <v>1258500</v>
      </c>
      <c r="AV114" s="513"/>
      <c r="AW114" s="1050" t="s">
        <v>1775</v>
      </c>
      <c r="AX114" s="514"/>
      <c r="AY114" s="514"/>
      <c r="AZ114" s="514"/>
      <c r="BA114" s="514"/>
      <c r="BB114" s="514"/>
      <c r="BC114" s="514"/>
      <c r="BD114" s="514"/>
      <c r="BE114" s="514"/>
      <c r="BF114" s="514"/>
      <c r="BG114" s="514"/>
      <c r="BH114" s="514"/>
      <c r="BI114" s="514"/>
      <c r="BJ114" s="514"/>
      <c r="BK114" s="514"/>
      <c r="BL114" s="514"/>
      <c r="BM114" s="514"/>
      <c r="BN114" s="514"/>
      <c r="BO114" s="514"/>
      <c r="BP114" s="514"/>
      <c r="BQ114" s="514"/>
      <c r="BR114" s="514"/>
      <c r="BS114" s="514"/>
      <c r="BT114" s="514"/>
      <c r="BU114" s="514"/>
      <c r="BV114" s="514"/>
      <c r="BW114" s="514"/>
      <c r="BX114" s="514"/>
      <c r="BY114" s="514"/>
      <c r="BZ114" s="514"/>
      <c r="CA114" s="514"/>
      <c r="CB114" s="514"/>
      <c r="CC114" s="514"/>
      <c r="CD114" s="514"/>
      <c r="CE114" s="514"/>
      <c r="CF114" s="514"/>
      <c r="CG114" s="514"/>
      <c r="CH114" s="514"/>
      <c r="CI114" s="514"/>
      <c r="CJ114" s="514"/>
      <c r="CK114" s="514"/>
      <c r="CL114" s="514"/>
      <c r="CM114" s="514"/>
      <c r="CN114" s="514"/>
      <c r="CO114" s="514"/>
      <c r="CP114" s="514"/>
      <c r="CQ114" s="514"/>
      <c r="CR114" s="514"/>
      <c r="CS114" s="514"/>
      <c r="CT114" s="514"/>
      <c r="CU114" s="514"/>
      <c r="CV114" s="514"/>
      <c r="CW114" s="514"/>
      <c r="CX114" s="514"/>
      <c r="CY114" s="514"/>
      <c r="CZ114" s="514"/>
      <c r="DA114" s="514"/>
      <c r="DB114" s="514"/>
      <c r="DC114" s="514"/>
      <c r="DD114" s="514"/>
      <c r="DE114" s="514"/>
      <c r="DF114" s="515"/>
      <c r="DG114" s="516" t="s">
        <v>2212</v>
      </c>
      <c r="DH114" s="517" t="s">
        <v>2213</v>
      </c>
      <c r="DI114" s="518" t="s">
        <v>2214</v>
      </c>
      <c r="DJ114" s="518" t="s">
        <v>1925</v>
      </c>
      <c r="DK114" s="519" t="s">
        <v>2215</v>
      </c>
      <c r="DL114" s="518" t="s">
        <v>1781</v>
      </c>
      <c r="DM114" s="1052">
        <v>16484791</v>
      </c>
      <c r="DN114" s="1055">
        <v>16484791</v>
      </c>
    </row>
    <row r="115" spans="1:118" s="288" customFormat="1" ht="96">
      <c r="A115" s="276"/>
      <c r="B115" s="276"/>
      <c r="C115" s="1083"/>
      <c r="D115" s="1059"/>
      <c r="E115" s="506"/>
      <c r="F115" s="1071"/>
      <c r="G115" s="1059"/>
      <c r="H115" s="507"/>
      <c r="I115" s="1093"/>
      <c r="J115" s="1079"/>
      <c r="K115" s="508"/>
      <c r="L115" s="509"/>
      <c r="M115" s="509"/>
      <c r="N115" s="510"/>
      <c r="O115" s="509"/>
      <c r="P115" s="1079"/>
      <c r="Q115" s="1079"/>
      <c r="R115" s="508"/>
      <c r="S115" s="1062"/>
      <c r="T115" s="1065"/>
      <c r="U115" s="1082"/>
      <c r="V115" s="1082"/>
      <c r="W115" s="1069"/>
      <c r="X115" s="1069"/>
      <c r="Y115" s="1072"/>
      <c r="Z115" s="1075"/>
      <c r="AA115" s="508"/>
      <c r="AB115" s="511"/>
      <c r="AC115" s="1077"/>
      <c r="AD115" s="1075"/>
      <c r="AE115" s="511"/>
      <c r="AF115" s="512"/>
      <c r="AG115" s="512"/>
      <c r="AH115" s="511"/>
      <c r="AI115" s="512"/>
      <c r="AJ115" s="512"/>
      <c r="AK115" s="511"/>
      <c r="AL115" s="512"/>
      <c r="AM115" s="512"/>
      <c r="AN115" s="513"/>
      <c r="AO115" s="513"/>
      <c r="AP115" s="513"/>
      <c r="AQ115" s="513"/>
      <c r="AR115" s="513"/>
      <c r="AS115" s="513"/>
      <c r="AT115" s="513"/>
      <c r="AU115" s="513"/>
      <c r="AV115" s="513"/>
      <c r="AW115" s="1051"/>
      <c r="AX115" s="514"/>
      <c r="AY115" s="514"/>
      <c r="AZ115" s="514"/>
      <c r="BA115" s="514"/>
      <c r="BB115" s="514"/>
      <c r="BC115" s="514"/>
      <c r="BD115" s="514"/>
      <c r="BE115" s="514"/>
      <c r="BF115" s="514"/>
      <c r="BG115" s="514"/>
      <c r="BH115" s="514"/>
      <c r="BI115" s="514"/>
      <c r="BJ115" s="514"/>
      <c r="BK115" s="514"/>
      <c r="BL115" s="514"/>
      <c r="BM115" s="514"/>
      <c r="BN115" s="514"/>
      <c r="BO115" s="514"/>
      <c r="BP115" s="514"/>
      <c r="BQ115" s="514"/>
      <c r="BR115" s="514"/>
      <c r="BS115" s="514"/>
      <c r="BT115" s="514"/>
      <c r="BU115" s="514"/>
      <c r="BV115" s="514"/>
      <c r="BW115" s="514"/>
      <c r="BX115" s="514"/>
      <c r="BY115" s="514"/>
      <c r="BZ115" s="514"/>
      <c r="CA115" s="514"/>
      <c r="CB115" s="514"/>
      <c r="CC115" s="514"/>
      <c r="CD115" s="514"/>
      <c r="CE115" s="514"/>
      <c r="CF115" s="514"/>
      <c r="CG115" s="514"/>
      <c r="CH115" s="514"/>
      <c r="CI115" s="514"/>
      <c r="CJ115" s="514"/>
      <c r="CK115" s="514"/>
      <c r="CL115" s="514"/>
      <c r="CM115" s="514"/>
      <c r="CN115" s="514"/>
      <c r="CO115" s="514"/>
      <c r="CP115" s="514"/>
      <c r="CQ115" s="514"/>
      <c r="CR115" s="514"/>
      <c r="CS115" s="514"/>
      <c r="CT115" s="514"/>
      <c r="CU115" s="514"/>
      <c r="CV115" s="514"/>
      <c r="CW115" s="514"/>
      <c r="CX115" s="514"/>
      <c r="CY115" s="514"/>
      <c r="CZ115" s="514"/>
      <c r="DA115" s="514"/>
      <c r="DB115" s="514"/>
      <c r="DC115" s="514"/>
      <c r="DD115" s="514"/>
      <c r="DE115" s="514"/>
      <c r="DF115" s="515"/>
      <c r="DG115" s="516" t="s">
        <v>2216</v>
      </c>
      <c r="DH115" s="517" t="s">
        <v>2213</v>
      </c>
      <c r="DI115" s="518" t="s">
        <v>2214</v>
      </c>
      <c r="DJ115" s="518" t="s">
        <v>1925</v>
      </c>
      <c r="DK115" s="519" t="s">
        <v>2215</v>
      </c>
      <c r="DL115" s="518" t="s">
        <v>1781</v>
      </c>
      <c r="DM115" s="1053"/>
      <c r="DN115" s="1056"/>
    </row>
    <row r="116" spans="1:118" s="288" customFormat="1" ht="204">
      <c r="A116" s="276">
        <v>445</v>
      </c>
      <c r="B116" s="276" t="s">
        <v>1762</v>
      </c>
      <c r="C116" s="1083"/>
      <c r="D116" s="1059"/>
      <c r="E116" s="506">
        <v>0.7</v>
      </c>
      <c r="F116" s="1071"/>
      <c r="G116" s="1059"/>
      <c r="H116" s="507">
        <v>0.14000000000000001</v>
      </c>
      <c r="I116" s="1093"/>
      <c r="J116" s="1079"/>
      <c r="K116" s="508">
        <v>0.01</v>
      </c>
      <c r="L116" s="509" t="s">
        <v>2203</v>
      </c>
      <c r="M116" s="509" t="s">
        <v>2203</v>
      </c>
      <c r="N116" s="510">
        <v>0</v>
      </c>
      <c r="O116" s="509" t="s">
        <v>2204</v>
      </c>
      <c r="P116" s="1079"/>
      <c r="Q116" s="1079"/>
      <c r="R116" s="508">
        <v>0.33</v>
      </c>
      <c r="S116" s="1062"/>
      <c r="T116" s="1065"/>
      <c r="U116" s="509" t="s">
        <v>2217</v>
      </c>
      <c r="V116" s="509" t="s">
        <v>2218</v>
      </c>
      <c r="W116" s="520" t="s">
        <v>553</v>
      </c>
      <c r="X116" s="520" t="s">
        <v>71</v>
      </c>
      <c r="Y116" s="518" t="s">
        <v>586</v>
      </c>
      <c r="Z116" s="521" t="s">
        <v>2219</v>
      </c>
      <c r="AA116" s="508">
        <v>0.5</v>
      </c>
      <c r="AB116" s="511">
        <f>+((((E116*H116)*K116)*R116)*AA116)*100</f>
        <v>1.617E-2</v>
      </c>
      <c r="AC116" s="522" t="s">
        <v>2220</v>
      </c>
      <c r="AD116" s="512"/>
      <c r="AE116" s="511">
        <v>0.17150000000000001</v>
      </c>
      <c r="AF116" s="512">
        <v>45</v>
      </c>
      <c r="AG116" s="512"/>
      <c r="AH116" s="511">
        <v>0.17150000000000001</v>
      </c>
      <c r="AI116" s="512">
        <v>45</v>
      </c>
      <c r="AJ116" s="512"/>
      <c r="AK116" s="511">
        <v>0.17150000000000001</v>
      </c>
      <c r="AL116" s="512">
        <v>45</v>
      </c>
      <c r="AM116" s="512"/>
      <c r="AN116" s="513">
        <v>4685500</v>
      </c>
      <c r="AO116" s="513">
        <v>1087000</v>
      </c>
      <c r="AP116" s="513"/>
      <c r="AQ116" s="513">
        <v>1141500</v>
      </c>
      <c r="AR116" s="513"/>
      <c r="AS116" s="513">
        <v>1198500</v>
      </c>
      <c r="AT116" s="513"/>
      <c r="AU116" s="513">
        <v>1258500</v>
      </c>
      <c r="AV116" s="513"/>
      <c r="AW116" s="523" t="s">
        <v>1775</v>
      </c>
      <c r="AX116" s="514"/>
      <c r="AY116" s="514"/>
      <c r="AZ116" s="514"/>
      <c r="BA116" s="514"/>
      <c r="BB116" s="514"/>
      <c r="BC116" s="514"/>
      <c r="BD116" s="514"/>
      <c r="BE116" s="514"/>
      <c r="BF116" s="514"/>
      <c r="BG116" s="514"/>
      <c r="BH116" s="514"/>
      <c r="BI116" s="514"/>
      <c r="BJ116" s="514"/>
      <c r="BK116" s="514"/>
      <c r="BL116" s="514"/>
      <c r="BM116" s="514"/>
      <c r="BN116" s="514"/>
      <c r="BO116" s="514"/>
      <c r="BP116" s="514"/>
      <c r="BQ116" s="514"/>
      <c r="BR116" s="514"/>
      <c r="BS116" s="514"/>
      <c r="BT116" s="514"/>
      <c r="BU116" s="514"/>
      <c r="BV116" s="514"/>
      <c r="BW116" s="514"/>
      <c r="BX116" s="514"/>
      <c r="BY116" s="514"/>
      <c r="BZ116" s="514"/>
      <c r="CA116" s="514"/>
      <c r="CB116" s="514"/>
      <c r="CC116" s="514"/>
      <c r="CD116" s="514"/>
      <c r="CE116" s="514"/>
      <c r="CF116" s="514"/>
      <c r="CG116" s="514"/>
      <c r="CH116" s="514"/>
      <c r="CI116" s="514"/>
      <c r="CJ116" s="514"/>
      <c r="CK116" s="514"/>
      <c r="CL116" s="514"/>
      <c r="CM116" s="514"/>
      <c r="CN116" s="514"/>
      <c r="CO116" s="514"/>
      <c r="CP116" s="514"/>
      <c r="CQ116" s="514"/>
      <c r="CR116" s="514"/>
      <c r="CS116" s="514"/>
      <c r="CT116" s="514"/>
      <c r="CU116" s="514"/>
      <c r="CV116" s="514"/>
      <c r="CW116" s="514"/>
      <c r="CX116" s="514"/>
      <c r="CY116" s="514"/>
      <c r="CZ116" s="514"/>
      <c r="DA116" s="514"/>
      <c r="DB116" s="514"/>
      <c r="DC116" s="514"/>
      <c r="DD116" s="514"/>
      <c r="DE116" s="514"/>
      <c r="DF116" s="515"/>
      <c r="DG116" s="516" t="s">
        <v>2221</v>
      </c>
      <c r="DH116" s="517" t="s">
        <v>2222</v>
      </c>
      <c r="DI116" s="518" t="s">
        <v>2214</v>
      </c>
      <c r="DJ116" s="518" t="s">
        <v>1925</v>
      </c>
      <c r="DK116" s="519" t="s">
        <v>2215</v>
      </c>
      <c r="DL116" s="518" t="s">
        <v>1781</v>
      </c>
      <c r="DM116" s="1053"/>
      <c r="DN116" s="1056"/>
    </row>
    <row r="117" spans="1:118" s="288" customFormat="1" ht="72">
      <c r="A117" s="276"/>
      <c r="B117" s="276"/>
      <c r="C117" s="1083"/>
      <c r="D117" s="1059"/>
      <c r="E117" s="506"/>
      <c r="F117" s="1071"/>
      <c r="G117" s="1059"/>
      <c r="H117" s="507"/>
      <c r="I117" s="1093"/>
      <c r="J117" s="1079"/>
      <c r="K117" s="508"/>
      <c r="L117" s="509"/>
      <c r="M117" s="509"/>
      <c r="N117" s="510"/>
      <c r="O117" s="509"/>
      <c r="P117" s="1080"/>
      <c r="Q117" s="1080"/>
      <c r="R117" s="508"/>
      <c r="S117" s="1063"/>
      <c r="T117" s="1066"/>
      <c r="U117" s="512" t="s">
        <v>2223</v>
      </c>
      <c r="V117" s="512" t="s">
        <v>2224</v>
      </c>
      <c r="W117" s="520" t="s">
        <v>553</v>
      </c>
      <c r="X117" s="520" t="s">
        <v>71</v>
      </c>
      <c r="Y117" s="518" t="s">
        <v>586</v>
      </c>
      <c r="Z117" s="512" t="s">
        <v>2223</v>
      </c>
      <c r="AA117" s="508"/>
      <c r="AB117" s="511"/>
      <c r="AC117" s="524" t="s">
        <v>2225</v>
      </c>
      <c r="AD117" s="512"/>
      <c r="AE117" s="511"/>
      <c r="AF117" s="512"/>
      <c r="AG117" s="512"/>
      <c r="AH117" s="511"/>
      <c r="AI117" s="512"/>
      <c r="AJ117" s="512"/>
      <c r="AK117" s="511"/>
      <c r="AL117" s="512"/>
      <c r="AM117" s="512"/>
      <c r="AN117" s="513"/>
      <c r="AO117" s="513"/>
      <c r="AP117" s="513"/>
      <c r="AQ117" s="513"/>
      <c r="AR117" s="513"/>
      <c r="AS117" s="513"/>
      <c r="AT117" s="513"/>
      <c r="AU117" s="513"/>
      <c r="AV117" s="513"/>
      <c r="AW117" s="523" t="s">
        <v>1775</v>
      </c>
      <c r="AX117" s="514"/>
      <c r="AY117" s="514"/>
      <c r="AZ117" s="514"/>
      <c r="BA117" s="514"/>
      <c r="BB117" s="514"/>
      <c r="BC117" s="514"/>
      <c r="BD117" s="514"/>
      <c r="BE117" s="514"/>
      <c r="BF117" s="514"/>
      <c r="BG117" s="514"/>
      <c r="BH117" s="514"/>
      <c r="BI117" s="514"/>
      <c r="BJ117" s="514"/>
      <c r="BK117" s="514"/>
      <c r="BL117" s="514"/>
      <c r="BM117" s="514"/>
      <c r="BN117" s="514"/>
      <c r="BO117" s="514"/>
      <c r="BP117" s="514"/>
      <c r="BQ117" s="514"/>
      <c r="BR117" s="514"/>
      <c r="BS117" s="514"/>
      <c r="BT117" s="514"/>
      <c r="BU117" s="514"/>
      <c r="BV117" s="514"/>
      <c r="BW117" s="514"/>
      <c r="BX117" s="514"/>
      <c r="BY117" s="514"/>
      <c r="BZ117" s="514"/>
      <c r="CA117" s="514"/>
      <c r="CB117" s="514"/>
      <c r="CC117" s="514"/>
      <c r="CD117" s="514"/>
      <c r="CE117" s="514"/>
      <c r="CF117" s="514"/>
      <c r="CG117" s="514"/>
      <c r="CH117" s="514"/>
      <c r="CI117" s="514"/>
      <c r="CJ117" s="514"/>
      <c r="CK117" s="514"/>
      <c r="CL117" s="514"/>
      <c r="CM117" s="514"/>
      <c r="CN117" s="514"/>
      <c r="CO117" s="514"/>
      <c r="CP117" s="514"/>
      <c r="CQ117" s="514"/>
      <c r="CR117" s="514"/>
      <c r="CS117" s="514"/>
      <c r="CT117" s="514"/>
      <c r="CU117" s="514"/>
      <c r="CV117" s="514"/>
      <c r="CW117" s="514"/>
      <c r="CX117" s="514"/>
      <c r="CY117" s="514"/>
      <c r="CZ117" s="514"/>
      <c r="DA117" s="514"/>
      <c r="DB117" s="514"/>
      <c r="DC117" s="514"/>
      <c r="DD117" s="514"/>
      <c r="DE117" s="514"/>
      <c r="DF117" s="515"/>
      <c r="DG117" s="525" t="s">
        <v>2226</v>
      </c>
      <c r="DH117" s="517" t="s">
        <v>2227</v>
      </c>
      <c r="DI117" s="518" t="s">
        <v>2214</v>
      </c>
      <c r="DJ117" s="518" t="s">
        <v>1925</v>
      </c>
      <c r="DK117" s="519" t="s">
        <v>2215</v>
      </c>
      <c r="DL117" s="518" t="s">
        <v>1781</v>
      </c>
      <c r="DM117" s="1054"/>
      <c r="DN117" s="1057"/>
    </row>
    <row r="118" spans="1:118" s="288" customFormat="1" ht="204">
      <c r="A118" s="276">
        <v>447</v>
      </c>
      <c r="B118" s="276" t="s">
        <v>1762</v>
      </c>
      <c r="C118" s="1083"/>
      <c r="D118" s="1059"/>
      <c r="E118" s="506">
        <v>0.7</v>
      </c>
      <c r="F118" s="1071"/>
      <c r="G118" s="1059"/>
      <c r="H118" s="507">
        <v>0.14000000000000001</v>
      </c>
      <c r="I118" s="1093"/>
      <c r="J118" s="1079"/>
      <c r="K118" s="508">
        <v>0.01</v>
      </c>
      <c r="L118" s="509" t="s">
        <v>2203</v>
      </c>
      <c r="M118" s="509" t="s">
        <v>2203</v>
      </c>
      <c r="N118" s="510">
        <v>0</v>
      </c>
      <c r="O118" s="509" t="s">
        <v>2204</v>
      </c>
      <c r="P118" s="1058" t="s">
        <v>2228</v>
      </c>
      <c r="Q118" s="1058"/>
      <c r="R118" s="508">
        <v>0.33</v>
      </c>
      <c r="S118" s="1061" t="s">
        <v>2229</v>
      </c>
      <c r="T118" s="1064" t="s">
        <v>2230</v>
      </c>
      <c r="U118" s="512" t="s">
        <v>2231</v>
      </c>
      <c r="V118" s="512" t="s">
        <v>2232</v>
      </c>
      <c r="W118" s="520" t="s">
        <v>553</v>
      </c>
      <c r="X118" s="520" t="s">
        <v>71</v>
      </c>
      <c r="Y118" s="518" t="s">
        <v>586</v>
      </c>
      <c r="Z118" s="512" t="s">
        <v>2233</v>
      </c>
      <c r="AA118" s="508">
        <v>0.5</v>
      </c>
      <c r="AB118" s="511">
        <v>0.02</v>
      </c>
      <c r="AC118" s="526">
        <v>0.8</v>
      </c>
      <c r="AD118" s="512"/>
      <c r="AE118" s="511">
        <v>0.02</v>
      </c>
      <c r="AF118" s="512">
        <v>80</v>
      </c>
      <c r="AG118" s="512"/>
      <c r="AH118" s="511">
        <v>0.02</v>
      </c>
      <c r="AI118" s="512">
        <v>80</v>
      </c>
      <c r="AJ118" s="512"/>
      <c r="AK118" s="511">
        <v>0.02</v>
      </c>
      <c r="AL118" s="512">
        <v>80</v>
      </c>
      <c r="AM118" s="512"/>
      <c r="AN118" s="513">
        <v>0</v>
      </c>
      <c r="AO118" s="513">
        <v>0</v>
      </c>
      <c r="AP118" s="513"/>
      <c r="AQ118" s="513">
        <v>0</v>
      </c>
      <c r="AR118" s="513"/>
      <c r="AS118" s="513">
        <v>0</v>
      </c>
      <c r="AT118" s="513"/>
      <c r="AU118" s="513">
        <v>0</v>
      </c>
      <c r="AV118" s="513"/>
      <c r="AW118" s="523" t="s">
        <v>1775</v>
      </c>
      <c r="AX118" s="514"/>
      <c r="AY118" s="514"/>
      <c r="AZ118" s="514"/>
      <c r="BA118" s="514"/>
      <c r="BB118" s="514"/>
      <c r="BC118" s="514"/>
      <c r="BD118" s="514"/>
      <c r="BE118" s="514"/>
      <c r="BF118" s="514"/>
      <c r="BG118" s="514"/>
      <c r="BH118" s="514"/>
      <c r="BI118" s="514"/>
      <c r="BJ118" s="514"/>
      <c r="BK118" s="514"/>
      <c r="BL118" s="514"/>
      <c r="BM118" s="514"/>
      <c r="BN118" s="514"/>
      <c r="BO118" s="514"/>
      <c r="BP118" s="514"/>
      <c r="BQ118" s="514"/>
      <c r="BR118" s="514"/>
      <c r="BS118" s="514"/>
      <c r="BT118" s="514"/>
      <c r="BU118" s="514"/>
      <c r="BV118" s="514"/>
      <c r="BW118" s="514"/>
      <c r="BX118" s="514"/>
      <c r="BY118" s="514"/>
      <c r="BZ118" s="514"/>
      <c r="CA118" s="514"/>
      <c r="CB118" s="514"/>
      <c r="CC118" s="514"/>
      <c r="CD118" s="514"/>
      <c r="CE118" s="514"/>
      <c r="CF118" s="514"/>
      <c r="CG118" s="514"/>
      <c r="CH118" s="514"/>
      <c r="CI118" s="514"/>
      <c r="CJ118" s="514"/>
      <c r="CK118" s="514"/>
      <c r="CL118" s="514"/>
      <c r="CM118" s="514"/>
      <c r="CN118" s="514"/>
      <c r="CO118" s="514"/>
      <c r="CP118" s="514"/>
      <c r="CQ118" s="514"/>
      <c r="CR118" s="514"/>
      <c r="CS118" s="514"/>
      <c r="CT118" s="514"/>
      <c r="CU118" s="514"/>
      <c r="CV118" s="514"/>
      <c r="CW118" s="514"/>
      <c r="CX118" s="514"/>
      <c r="CY118" s="514"/>
      <c r="CZ118" s="514"/>
      <c r="DA118" s="514"/>
      <c r="DB118" s="514"/>
      <c r="DC118" s="514"/>
      <c r="DD118" s="514"/>
      <c r="DE118" s="514"/>
      <c r="DF118" s="515"/>
      <c r="DG118" s="516" t="s">
        <v>2234</v>
      </c>
      <c r="DH118" s="517" t="s">
        <v>2235</v>
      </c>
      <c r="DI118" s="518" t="s">
        <v>2214</v>
      </c>
      <c r="DJ118" s="518" t="s">
        <v>1925</v>
      </c>
      <c r="DK118" s="519" t="s">
        <v>2215</v>
      </c>
      <c r="DL118" s="518" t="s">
        <v>1781</v>
      </c>
      <c r="DM118" s="527" t="s">
        <v>2236</v>
      </c>
      <c r="DN118" s="1067">
        <v>385850000</v>
      </c>
    </row>
    <row r="119" spans="1:118" s="288" customFormat="1" ht="204">
      <c r="A119" s="528">
        <v>448</v>
      </c>
      <c r="B119" s="528" t="s">
        <v>1762</v>
      </c>
      <c r="C119" s="1083"/>
      <c r="D119" s="1059"/>
      <c r="E119" s="529">
        <v>0.7</v>
      </c>
      <c r="F119" s="1071"/>
      <c r="G119" s="1059"/>
      <c r="H119" s="530">
        <v>0.14000000000000001</v>
      </c>
      <c r="I119" s="1093"/>
      <c r="J119" s="1079"/>
      <c r="K119" s="531">
        <v>0.01</v>
      </c>
      <c r="L119" s="532" t="s">
        <v>2203</v>
      </c>
      <c r="M119" s="532" t="s">
        <v>2203</v>
      </c>
      <c r="N119" s="533">
        <v>0</v>
      </c>
      <c r="O119" s="532" t="s">
        <v>2204</v>
      </c>
      <c r="P119" s="1059"/>
      <c r="Q119" s="1059"/>
      <c r="R119" s="531">
        <v>0.33</v>
      </c>
      <c r="S119" s="1062"/>
      <c r="T119" s="1065"/>
      <c r="U119" s="1070" t="s">
        <v>2237</v>
      </c>
      <c r="V119" s="1070" t="s">
        <v>2238</v>
      </c>
      <c r="W119" s="1073" t="s">
        <v>553</v>
      </c>
      <c r="X119" s="1073" t="s">
        <v>71</v>
      </c>
      <c r="Y119" s="1070" t="s">
        <v>586</v>
      </c>
      <c r="Z119" s="1070" t="s">
        <v>2237</v>
      </c>
      <c r="AA119" s="508">
        <v>0.5</v>
      </c>
      <c r="AB119" s="511">
        <v>0.02</v>
      </c>
      <c r="AC119" s="1089">
        <v>0.8</v>
      </c>
      <c r="AD119" s="1064"/>
      <c r="AE119" s="511">
        <v>0.02</v>
      </c>
      <c r="AF119" s="512">
        <v>80</v>
      </c>
      <c r="AG119" s="512"/>
      <c r="AH119" s="511">
        <v>0.02</v>
      </c>
      <c r="AI119" s="512">
        <v>80</v>
      </c>
      <c r="AJ119" s="512"/>
      <c r="AK119" s="511">
        <v>0.02</v>
      </c>
      <c r="AL119" s="512">
        <v>80</v>
      </c>
      <c r="AM119" s="534"/>
      <c r="AN119" s="513">
        <v>0</v>
      </c>
      <c r="AO119" s="513">
        <v>0</v>
      </c>
      <c r="AP119" s="513"/>
      <c r="AQ119" s="513">
        <v>0</v>
      </c>
      <c r="AR119" s="513"/>
      <c r="AS119" s="513">
        <v>0</v>
      </c>
      <c r="AT119" s="513"/>
      <c r="AU119" s="513">
        <v>0</v>
      </c>
      <c r="AV119" s="513"/>
      <c r="AW119" s="1050" t="s">
        <v>1775</v>
      </c>
      <c r="AX119" s="514"/>
      <c r="AY119" s="514"/>
      <c r="AZ119" s="514"/>
      <c r="BA119" s="514"/>
      <c r="BB119" s="514"/>
      <c r="BC119" s="514"/>
      <c r="BD119" s="514"/>
      <c r="BE119" s="514"/>
      <c r="BF119" s="514"/>
      <c r="BG119" s="514"/>
      <c r="BH119" s="514"/>
      <c r="BI119" s="514"/>
      <c r="BJ119" s="514"/>
      <c r="BK119" s="514"/>
      <c r="BL119" s="514"/>
      <c r="BM119" s="514"/>
      <c r="BN119" s="514"/>
      <c r="BO119" s="514"/>
      <c r="BP119" s="514"/>
      <c r="BQ119" s="514"/>
      <c r="BR119" s="514"/>
      <c r="BS119" s="514"/>
      <c r="BT119" s="514"/>
      <c r="BU119" s="514"/>
      <c r="BV119" s="514"/>
      <c r="BW119" s="514"/>
      <c r="BX119" s="514"/>
      <c r="BY119" s="514"/>
      <c r="BZ119" s="514"/>
      <c r="CA119" s="514"/>
      <c r="CB119" s="514"/>
      <c r="CC119" s="514"/>
      <c r="CD119" s="514"/>
      <c r="CE119" s="514"/>
      <c r="CF119" s="514"/>
      <c r="CG119" s="514"/>
      <c r="CH119" s="514"/>
      <c r="CI119" s="514"/>
      <c r="CJ119" s="514"/>
      <c r="CK119" s="514"/>
      <c r="CL119" s="514"/>
      <c r="CM119" s="514"/>
      <c r="CN119" s="514"/>
      <c r="CO119" s="514"/>
      <c r="CP119" s="514"/>
      <c r="CQ119" s="514"/>
      <c r="CR119" s="514"/>
      <c r="CS119" s="514"/>
      <c r="CT119" s="514"/>
      <c r="CU119" s="514"/>
      <c r="CV119" s="514"/>
      <c r="CW119" s="514"/>
      <c r="CX119" s="514"/>
      <c r="CY119" s="514"/>
      <c r="CZ119" s="514"/>
      <c r="DA119" s="514"/>
      <c r="DB119" s="514"/>
      <c r="DC119" s="514"/>
      <c r="DD119" s="514"/>
      <c r="DE119" s="514"/>
      <c r="DF119" s="515"/>
      <c r="DG119" s="535" t="s">
        <v>2239</v>
      </c>
      <c r="DH119" s="517" t="s">
        <v>2240</v>
      </c>
      <c r="DI119" s="518" t="s">
        <v>2214</v>
      </c>
      <c r="DJ119" s="518" t="s">
        <v>1925</v>
      </c>
      <c r="DK119" s="518" t="s">
        <v>2241</v>
      </c>
      <c r="DL119" s="518" t="s">
        <v>1781</v>
      </c>
      <c r="DM119" s="536">
        <v>323400000</v>
      </c>
      <c r="DN119" s="1068"/>
    </row>
    <row r="120" spans="1:118" s="288" customFormat="1" ht="48">
      <c r="A120" s="528"/>
      <c r="B120" s="528"/>
      <c r="C120" s="1083"/>
      <c r="D120" s="1059"/>
      <c r="E120" s="529"/>
      <c r="F120" s="1071"/>
      <c r="G120" s="1059"/>
      <c r="H120" s="530"/>
      <c r="I120" s="1093"/>
      <c r="J120" s="1079"/>
      <c r="K120" s="531"/>
      <c r="L120" s="532"/>
      <c r="M120" s="532"/>
      <c r="N120" s="533"/>
      <c r="O120" s="532"/>
      <c r="P120" s="1059"/>
      <c r="Q120" s="1059"/>
      <c r="R120" s="531"/>
      <c r="S120" s="1062"/>
      <c r="T120" s="1065"/>
      <c r="U120" s="1071"/>
      <c r="V120" s="1071"/>
      <c r="W120" s="1068"/>
      <c r="X120" s="1068"/>
      <c r="Y120" s="1071"/>
      <c r="Z120" s="1071"/>
      <c r="AA120" s="508"/>
      <c r="AB120" s="511"/>
      <c r="AC120" s="1090"/>
      <c r="AD120" s="1065"/>
      <c r="AE120" s="511"/>
      <c r="AF120" s="512"/>
      <c r="AG120" s="512"/>
      <c r="AH120" s="511"/>
      <c r="AI120" s="512"/>
      <c r="AJ120" s="512"/>
      <c r="AK120" s="511"/>
      <c r="AL120" s="512"/>
      <c r="AM120" s="534"/>
      <c r="AN120" s="513"/>
      <c r="AO120" s="513"/>
      <c r="AP120" s="513"/>
      <c r="AQ120" s="513"/>
      <c r="AR120" s="513"/>
      <c r="AS120" s="513"/>
      <c r="AT120" s="513"/>
      <c r="AU120" s="513"/>
      <c r="AV120" s="513"/>
      <c r="AW120" s="1083"/>
      <c r="AX120" s="514"/>
      <c r="AY120" s="514"/>
      <c r="AZ120" s="514"/>
      <c r="BA120" s="514"/>
      <c r="BB120" s="514"/>
      <c r="BC120" s="514"/>
      <c r="BD120" s="514"/>
      <c r="BE120" s="514"/>
      <c r="BF120" s="514"/>
      <c r="BG120" s="514"/>
      <c r="BH120" s="514"/>
      <c r="BI120" s="514"/>
      <c r="BJ120" s="514"/>
      <c r="BK120" s="514"/>
      <c r="BL120" s="514"/>
      <c r="BM120" s="514"/>
      <c r="BN120" s="514"/>
      <c r="BO120" s="514"/>
      <c r="BP120" s="514"/>
      <c r="BQ120" s="514"/>
      <c r="BR120" s="514"/>
      <c r="BS120" s="514"/>
      <c r="BT120" s="514"/>
      <c r="BU120" s="514"/>
      <c r="BV120" s="514"/>
      <c r="BW120" s="514"/>
      <c r="BX120" s="514"/>
      <c r="BY120" s="514"/>
      <c r="BZ120" s="514"/>
      <c r="CA120" s="514"/>
      <c r="CB120" s="514"/>
      <c r="CC120" s="514"/>
      <c r="CD120" s="514"/>
      <c r="CE120" s="514"/>
      <c r="CF120" s="514"/>
      <c r="CG120" s="514"/>
      <c r="CH120" s="514"/>
      <c r="CI120" s="514"/>
      <c r="CJ120" s="514"/>
      <c r="CK120" s="514"/>
      <c r="CL120" s="514"/>
      <c r="CM120" s="514"/>
      <c r="CN120" s="514"/>
      <c r="CO120" s="514"/>
      <c r="CP120" s="514"/>
      <c r="CQ120" s="514"/>
      <c r="CR120" s="514"/>
      <c r="CS120" s="514"/>
      <c r="CT120" s="514"/>
      <c r="CU120" s="514"/>
      <c r="CV120" s="514"/>
      <c r="CW120" s="514"/>
      <c r="CX120" s="514"/>
      <c r="CY120" s="514"/>
      <c r="CZ120" s="514"/>
      <c r="DA120" s="514"/>
      <c r="DB120" s="514"/>
      <c r="DC120" s="514"/>
      <c r="DD120" s="514"/>
      <c r="DE120" s="514"/>
      <c r="DF120" s="515"/>
      <c r="DG120" s="535" t="s">
        <v>2242</v>
      </c>
      <c r="DH120" s="517" t="s">
        <v>2243</v>
      </c>
      <c r="DI120" s="519" t="s">
        <v>2214</v>
      </c>
      <c r="DJ120" s="518" t="s">
        <v>1925</v>
      </c>
      <c r="DK120" s="518" t="s">
        <v>2241</v>
      </c>
      <c r="DL120" s="518" t="s">
        <v>1781</v>
      </c>
      <c r="DM120" s="536">
        <v>62450000</v>
      </c>
      <c r="DN120" s="1068"/>
    </row>
    <row r="121" spans="1:118" s="288" customFormat="1" ht="48">
      <c r="A121" s="276"/>
      <c r="B121" s="276"/>
      <c r="C121" s="1051"/>
      <c r="D121" s="1060"/>
      <c r="E121" s="506"/>
      <c r="F121" s="1072"/>
      <c r="G121" s="1060"/>
      <c r="H121" s="507"/>
      <c r="I121" s="1094"/>
      <c r="J121" s="1080"/>
      <c r="K121" s="508"/>
      <c r="L121" s="509"/>
      <c r="M121" s="509"/>
      <c r="N121" s="510"/>
      <c r="O121" s="509"/>
      <c r="P121" s="1060"/>
      <c r="Q121" s="1060"/>
      <c r="R121" s="508"/>
      <c r="S121" s="1063"/>
      <c r="T121" s="1066"/>
      <c r="U121" s="1072"/>
      <c r="V121" s="1072"/>
      <c r="W121" s="1069"/>
      <c r="X121" s="1069"/>
      <c r="Y121" s="1072"/>
      <c r="Z121" s="1072"/>
      <c r="AA121" s="508"/>
      <c r="AB121" s="511"/>
      <c r="AC121" s="1091"/>
      <c r="AD121" s="1066"/>
      <c r="AE121" s="511"/>
      <c r="AF121" s="512"/>
      <c r="AG121" s="512"/>
      <c r="AH121" s="511"/>
      <c r="AI121" s="512"/>
      <c r="AJ121" s="512"/>
      <c r="AK121" s="511"/>
      <c r="AL121" s="512"/>
      <c r="AM121" s="534"/>
      <c r="AN121" s="513"/>
      <c r="AO121" s="513"/>
      <c r="AP121" s="513"/>
      <c r="AQ121" s="513"/>
      <c r="AR121" s="513"/>
      <c r="AS121" s="513"/>
      <c r="AT121" s="513"/>
      <c r="AU121" s="513"/>
      <c r="AV121" s="513"/>
      <c r="AW121" s="1051"/>
      <c r="AX121" s="514"/>
      <c r="AY121" s="514"/>
      <c r="AZ121" s="514"/>
      <c r="BA121" s="514"/>
      <c r="BB121" s="514"/>
      <c r="BC121" s="514"/>
      <c r="BD121" s="514"/>
      <c r="BE121" s="514"/>
      <c r="BF121" s="514"/>
      <c r="BG121" s="514"/>
      <c r="BH121" s="514"/>
      <c r="BI121" s="514"/>
      <c r="BJ121" s="514"/>
      <c r="BK121" s="514"/>
      <c r="BL121" s="514"/>
      <c r="BM121" s="514"/>
      <c r="BN121" s="514"/>
      <c r="BO121" s="514"/>
      <c r="BP121" s="514"/>
      <c r="BQ121" s="514"/>
      <c r="BR121" s="514"/>
      <c r="BS121" s="514"/>
      <c r="BT121" s="514"/>
      <c r="BU121" s="514"/>
      <c r="BV121" s="514"/>
      <c r="BW121" s="514"/>
      <c r="BX121" s="514"/>
      <c r="BY121" s="514"/>
      <c r="BZ121" s="514"/>
      <c r="CA121" s="514"/>
      <c r="CB121" s="514"/>
      <c r="CC121" s="514"/>
      <c r="CD121" s="514"/>
      <c r="CE121" s="514"/>
      <c r="CF121" s="514"/>
      <c r="CG121" s="514"/>
      <c r="CH121" s="514"/>
      <c r="CI121" s="514"/>
      <c r="CJ121" s="514"/>
      <c r="CK121" s="514"/>
      <c r="CL121" s="514"/>
      <c r="CM121" s="514"/>
      <c r="CN121" s="514"/>
      <c r="CO121" s="514"/>
      <c r="CP121" s="514"/>
      <c r="CQ121" s="514"/>
      <c r="CR121" s="514"/>
      <c r="CS121" s="514"/>
      <c r="CT121" s="514"/>
      <c r="CU121" s="514"/>
      <c r="CV121" s="514"/>
      <c r="CW121" s="514"/>
      <c r="CX121" s="514"/>
      <c r="CY121" s="514"/>
      <c r="CZ121" s="514"/>
      <c r="DA121" s="514"/>
      <c r="DB121" s="514"/>
      <c r="DC121" s="514"/>
      <c r="DD121" s="514"/>
      <c r="DE121" s="514"/>
      <c r="DF121" s="514"/>
      <c r="DG121" s="516" t="s">
        <v>2244</v>
      </c>
      <c r="DH121" s="512" t="s">
        <v>2245</v>
      </c>
      <c r="DI121" s="519" t="s">
        <v>2214</v>
      </c>
      <c r="DJ121" s="518" t="s">
        <v>1925</v>
      </c>
      <c r="DK121" s="518" t="s">
        <v>2241</v>
      </c>
      <c r="DL121" s="518" t="s">
        <v>1781</v>
      </c>
      <c r="DM121" s="520">
        <v>0</v>
      </c>
      <c r="DN121" s="1069"/>
    </row>
    <row r="122" spans="1:118" s="288" customFormat="1" ht="15">
      <c r="A122" s="537"/>
      <c r="B122" s="537"/>
      <c r="C122" s="1084" t="s">
        <v>2105</v>
      </c>
      <c r="D122" s="1084"/>
      <c r="E122" s="1084"/>
      <c r="F122" s="1084"/>
      <c r="G122" s="1084"/>
      <c r="H122" s="538"/>
      <c r="I122" s="538"/>
      <c r="J122" s="538"/>
      <c r="K122" s="538"/>
      <c r="L122" s="539"/>
      <c r="M122" s="539"/>
      <c r="N122" s="539"/>
      <c r="O122" s="539"/>
      <c r="P122" s="540"/>
      <c r="Q122" s="540"/>
      <c r="R122" s="541"/>
      <c r="S122" s="541"/>
      <c r="T122" s="541"/>
      <c r="U122" s="540"/>
      <c r="V122" s="540"/>
      <c r="W122" s="540"/>
      <c r="X122" s="539"/>
      <c r="Y122" s="542"/>
      <c r="Z122" s="542"/>
      <c r="AA122" s="543"/>
      <c r="AB122" s="544">
        <f>SUM(AB8:AB119)</f>
        <v>7.1068360000000004</v>
      </c>
      <c r="AC122" s="542"/>
      <c r="AD122" s="542"/>
      <c r="AE122" s="544">
        <f>SUM(AE8:AE119)</f>
        <v>8.5109799999999947</v>
      </c>
      <c r="AF122" s="542"/>
      <c r="AG122" s="542"/>
      <c r="AH122" s="544">
        <f>SUM(AH8:AH119)</f>
        <v>8.5109799999999947</v>
      </c>
      <c r="AI122" s="542"/>
      <c r="AJ122" s="542"/>
      <c r="AK122" s="544">
        <f>SUM(AK8:AK119)</f>
        <v>8.5109799999999947</v>
      </c>
      <c r="AL122" s="542"/>
      <c r="AM122" s="542"/>
      <c r="AN122" s="542"/>
      <c r="AO122" s="542"/>
      <c r="AP122" s="542"/>
      <c r="AQ122" s="542"/>
      <c r="AR122" s="542"/>
      <c r="AS122" s="542"/>
      <c r="AT122" s="542"/>
      <c r="AU122" s="542"/>
      <c r="AV122" s="542"/>
      <c r="AW122" s="542"/>
      <c r="AX122" s="540"/>
      <c r="AY122" s="540"/>
      <c r="AZ122" s="540"/>
      <c r="BA122" s="540"/>
      <c r="BB122" s="540"/>
      <c r="BC122" s="540"/>
      <c r="BD122" s="540"/>
      <c r="BE122" s="540"/>
      <c r="BF122" s="540"/>
      <c r="BG122" s="540"/>
      <c r="BH122" s="540"/>
      <c r="BI122" s="540"/>
      <c r="BJ122" s="540"/>
      <c r="BK122" s="540"/>
      <c r="BL122" s="540"/>
      <c r="BM122" s="540"/>
      <c r="BN122" s="540"/>
      <c r="BO122" s="540"/>
      <c r="BP122" s="540"/>
      <c r="BQ122" s="540"/>
      <c r="BR122" s="540"/>
      <c r="BS122" s="540"/>
      <c r="BT122" s="540"/>
      <c r="BU122" s="540"/>
      <c r="BV122" s="540"/>
      <c r="BW122" s="540"/>
      <c r="BX122" s="540"/>
      <c r="BY122" s="540"/>
      <c r="BZ122" s="540"/>
      <c r="CA122" s="540"/>
      <c r="CB122" s="540"/>
      <c r="CC122" s="540"/>
      <c r="CD122" s="540"/>
      <c r="CE122" s="540"/>
      <c r="CF122" s="540"/>
      <c r="CG122" s="540"/>
      <c r="CH122" s="540"/>
      <c r="CI122" s="540"/>
      <c r="CJ122" s="540"/>
      <c r="CK122" s="540"/>
      <c r="CL122" s="540"/>
      <c r="CM122" s="540"/>
      <c r="CN122" s="540"/>
      <c r="CO122" s="540"/>
      <c r="CP122" s="540"/>
      <c r="CQ122" s="540"/>
      <c r="CR122" s="540"/>
      <c r="CS122" s="540"/>
      <c r="CT122" s="540"/>
      <c r="CU122" s="540"/>
      <c r="CV122" s="540"/>
      <c r="CW122" s="540"/>
      <c r="CX122" s="540"/>
      <c r="CY122" s="540"/>
      <c r="CZ122" s="540"/>
      <c r="DA122" s="540"/>
      <c r="DB122" s="540"/>
      <c r="DC122" s="540"/>
      <c r="DD122" s="540"/>
      <c r="DE122" s="540"/>
      <c r="DF122" s="540"/>
      <c r="DG122" s="542"/>
      <c r="DH122" s="540"/>
      <c r="DI122" s="540"/>
      <c r="DJ122" s="540"/>
      <c r="DK122" s="540"/>
      <c r="DL122" s="540"/>
      <c r="DM122" s="540"/>
      <c r="DN122" s="545">
        <f>SUM(DN114:DN121)</f>
        <v>402334791</v>
      </c>
    </row>
    <row r="123" spans="1:118" s="288" customFormat="1">
      <c r="A123" s="537"/>
      <c r="B123" s="537"/>
      <c r="C123" s="256"/>
      <c r="D123" s="546"/>
      <c r="E123" s="256"/>
      <c r="F123" s="256"/>
      <c r="G123" s="547"/>
      <c r="H123" s="547"/>
      <c r="I123" s="547"/>
      <c r="J123" s="547"/>
      <c r="K123" s="547"/>
      <c r="L123" s="537"/>
      <c r="M123" s="537"/>
      <c r="N123" s="537"/>
      <c r="O123" s="537"/>
      <c r="R123" s="548"/>
      <c r="S123" s="548"/>
      <c r="T123" s="548"/>
      <c r="X123" s="537"/>
      <c r="Y123" s="256"/>
      <c r="Z123" s="256"/>
      <c r="AA123" s="549"/>
      <c r="AB123" s="256"/>
      <c r="AC123" s="256"/>
      <c r="AD123" s="256"/>
      <c r="AE123" s="256"/>
      <c r="AF123" s="256"/>
      <c r="AG123" s="256"/>
      <c r="AH123" s="256"/>
      <c r="AI123" s="256"/>
      <c r="AJ123" s="256"/>
      <c r="AK123" s="256"/>
      <c r="AL123" s="256"/>
      <c r="AM123" s="256"/>
      <c r="AN123" s="256"/>
      <c r="AO123" s="256"/>
      <c r="AP123" s="256"/>
      <c r="AQ123" s="256"/>
      <c r="AR123" s="256"/>
      <c r="AS123" s="256"/>
      <c r="AT123" s="256"/>
      <c r="AU123" s="256"/>
      <c r="AV123" s="256"/>
      <c r="AW123" s="256"/>
      <c r="DG123" s="256"/>
      <c r="DN123" s="550"/>
    </row>
    <row r="124" spans="1:118" s="288" customFormat="1" ht="15">
      <c r="A124" s="1085" t="s">
        <v>2246</v>
      </c>
      <c r="B124" s="1085"/>
      <c r="C124" s="1085"/>
      <c r="D124" s="1085"/>
      <c r="E124" s="551"/>
      <c r="F124" s="1086">
        <v>81512268984</v>
      </c>
      <c r="G124" s="1086"/>
      <c r="H124" s="1086"/>
      <c r="I124" s="1086"/>
      <c r="J124" s="1086"/>
      <c r="K124" s="1086"/>
      <c r="L124" s="1086"/>
      <c r="M124" s="1086"/>
      <c r="N124" s="1086"/>
      <c r="O124" s="1086"/>
      <c r="P124" s="1086"/>
      <c r="Q124" s="1086"/>
      <c r="R124" s="1086"/>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6"/>
      <c r="BF124" s="1086"/>
      <c r="BG124" s="1086"/>
      <c r="BH124" s="1086"/>
      <c r="BI124" s="1086"/>
      <c r="BJ124" s="1086"/>
      <c r="BK124" s="1086"/>
      <c r="BL124" s="1086"/>
      <c r="BM124" s="1086"/>
      <c r="BN124" s="1086"/>
      <c r="BO124" s="1086"/>
      <c r="BP124" s="1086"/>
      <c r="BQ124" s="1086"/>
      <c r="BR124" s="1086"/>
      <c r="BS124" s="1086"/>
      <c r="BT124" s="1086"/>
      <c r="BU124" s="1086"/>
      <c r="BV124" s="1086"/>
      <c r="BW124" s="1086"/>
      <c r="BX124" s="1086"/>
      <c r="BY124" s="1086"/>
      <c r="BZ124" s="1086"/>
      <c r="CA124" s="1086"/>
      <c r="CB124" s="1086"/>
      <c r="CC124" s="1086"/>
      <c r="CD124" s="1086"/>
      <c r="CE124" s="1086"/>
      <c r="CF124" s="1086"/>
      <c r="CG124" s="1086"/>
      <c r="CH124" s="1086"/>
      <c r="CI124" s="1086"/>
      <c r="CJ124" s="1086"/>
      <c r="CK124" s="1086"/>
      <c r="CL124" s="1086"/>
      <c r="CM124" s="1086"/>
      <c r="CN124" s="1086"/>
      <c r="CO124" s="1086"/>
      <c r="CP124" s="1086"/>
      <c r="CQ124" s="1086"/>
      <c r="CR124" s="1086"/>
      <c r="CS124" s="1086"/>
      <c r="CT124" s="1086"/>
      <c r="CU124" s="1086"/>
      <c r="CV124" s="1086"/>
      <c r="CW124" s="1086"/>
      <c r="CX124" s="1086"/>
      <c r="CY124" s="1086"/>
      <c r="CZ124" s="1086"/>
      <c r="DA124" s="1086"/>
      <c r="DB124" s="1086"/>
      <c r="DC124" s="1086"/>
      <c r="DD124" s="1086"/>
      <c r="DE124" s="1086"/>
      <c r="DF124" s="1086"/>
      <c r="DG124" s="1086"/>
      <c r="DH124" s="1086"/>
      <c r="DI124" s="1086"/>
      <c r="DJ124" s="1086"/>
      <c r="DK124" s="1086"/>
      <c r="DL124" s="1086"/>
      <c r="DM124" s="1086"/>
      <c r="DN124" s="1086"/>
    </row>
    <row r="125" spans="1:118" s="288" customFormat="1">
      <c r="A125" s="537"/>
      <c r="B125" s="537"/>
      <c r="C125" s="256"/>
      <c r="D125" s="546"/>
      <c r="E125" s="256"/>
      <c r="F125" s="256"/>
      <c r="G125" s="547"/>
      <c r="H125" s="547"/>
      <c r="I125" s="547"/>
      <c r="J125" s="547"/>
      <c r="K125" s="547"/>
      <c r="L125" s="537"/>
      <c r="M125" s="537"/>
      <c r="N125" s="537"/>
      <c r="O125" s="537"/>
      <c r="R125" s="548"/>
      <c r="S125" s="548"/>
      <c r="T125" s="548"/>
      <c r="X125" s="537"/>
      <c r="Y125" s="256"/>
      <c r="Z125" s="256"/>
      <c r="AA125" s="549"/>
      <c r="AB125" s="256"/>
      <c r="AC125" s="256"/>
      <c r="AD125" s="256"/>
      <c r="AE125" s="256"/>
      <c r="AF125" s="256"/>
      <c r="AG125" s="256"/>
      <c r="AH125" s="256"/>
      <c r="AI125" s="256"/>
      <c r="AJ125" s="256"/>
      <c r="AK125" s="256"/>
      <c r="AL125" s="256"/>
      <c r="AM125" s="256"/>
      <c r="AN125" s="256"/>
      <c r="AO125" s="256"/>
      <c r="AP125" s="256"/>
      <c r="AQ125" s="256"/>
      <c r="AR125" s="256"/>
      <c r="AS125" s="256"/>
      <c r="AT125" s="256"/>
      <c r="AU125" s="256"/>
      <c r="AV125" s="256"/>
      <c r="AW125" s="256"/>
      <c r="DG125" s="256"/>
    </row>
    <row r="126" spans="1:118" s="288" customFormat="1">
      <c r="A126" s="537"/>
      <c r="B126" s="537"/>
      <c r="C126" s="256"/>
      <c r="D126" s="546"/>
      <c r="E126" s="256"/>
      <c r="F126" s="256"/>
      <c r="G126" s="547"/>
      <c r="H126" s="547"/>
      <c r="I126" s="547"/>
      <c r="J126" s="547"/>
      <c r="K126" s="547"/>
      <c r="L126" s="537"/>
      <c r="M126" s="537"/>
      <c r="N126" s="537"/>
      <c r="O126" s="537"/>
      <c r="R126" s="548"/>
      <c r="S126" s="548"/>
      <c r="T126" s="548"/>
      <c r="X126" s="537"/>
      <c r="Y126" s="256"/>
      <c r="Z126" s="256"/>
      <c r="AA126" s="549"/>
      <c r="AB126" s="256"/>
      <c r="AC126" s="256"/>
      <c r="AD126" s="256"/>
      <c r="AE126" s="256"/>
      <c r="AF126" s="256"/>
      <c r="AG126" s="256"/>
      <c r="AH126" s="256"/>
      <c r="AI126" s="256"/>
      <c r="AJ126" s="256"/>
      <c r="AK126" s="256"/>
      <c r="AL126" s="256"/>
      <c r="AM126" s="256"/>
      <c r="AN126" s="256"/>
      <c r="AO126" s="256"/>
      <c r="AP126" s="256"/>
      <c r="AQ126" s="256"/>
      <c r="AR126" s="256"/>
      <c r="AS126" s="256"/>
      <c r="AT126" s="256"/>
      <c r="AU126" s="256"/>
      <c r="AV126" s="256"/>
      <c r="AW126" s="256"/>
      <c r="DG126" s="256"/>
    </row>
    <row r="127" spans="1:118" s="288" customFormat="1">
      <c r="A127" s="537"/>
      <c r="B127" s="537"/>
      <c r="C127" s="256"/>
      <c r="D127" s="546"/>
      <c r="E127" s="256"/>
      <c r="F127" s="256"/>
      <c r="G127" s="547"/>
      <c r="H127" s="547"/>
      <c r="I127" s="547"/>
      <c r="J127" s="547"/>
      <c r="K127" s="547"/>
      <c r="L127" s="537"/>
      <c r="M127" s="537"/>
      <c r="N127" s="537"/>
      <c r="O127" s="537"/>
      <c r="R127" s="548"/>
      <c r="S127" s="548"/>
      <c r="T127" s="548"/>
      <c r="X127" s="537"/>
      <c r="Y127" s="256"/>
      <c r="Z127" s="256"/>
      <c r="AA127" s="549"/>
      <c r="AB127" s="256"/>
      <c r="AC127" s="256"/>
      <c r="AD127" s="256"/>
      <c r="AE127" s="256"/>
      <c r="AF127" s="256"/>
      <c r="AG127" s="256"/>
      <c r="AH127" s="256"/>
      <c r="AI127" s="256"/>
      <c r="AJ127" s="256"/>
      <c r="AK127" s="256"/>
      <c r="AL127" s="256"/>
      <c r="AM127" s="256"/>
      <c r="AN127" s="256"/>
      <c r="AO127" s="256"/>
      <c r="AP127" s="256"/>
      <c r="AQ127" s="256"/>
      <c r="AR127" s="256"/>
      <c r="AS127" s="256"/>
      <c r="AT127" s="256"/>
      <c r="AU127" s="256"/>
      <c r="AV127" s="256"/>
      <c r="AW127" s="256"/>
      <c r="DG127" s="256"/>
    </row>
    <row r="128" spans="1:118" s="288" customFormat="1">
      <c r="A128" s="537"/>
      <c r="B128" s="537"/>
      <c r="C128" s="256"/>
      <c r="D128" s="546"/>
      <c r="E128" s="256"/>
      <c r="F128" s="256"/>
      <c r="G128" s="547"/>
      <c r="H128" s="547"/>
      <c r="I128" s="547"/>
      <c r="J128" s="547"/>
      <c r="K128" s="547"/>
      <c r="L128" s="537"/>
      <c r="M128" s="537"/>
      <c r="N128" s="537"/>
      <c r="O128" s="537"/>
      <c r="R128" s="548"/>
      <c r="S128" s="548"/>
      <c r="T128" s="548"/>
      <c r="X128" s="537"/>
      <c r="Y128" s="256"/>
      <c r="Z128" s="256"/>
      <c r="AA128" s="549"/>
      <c r="AB128" s="256"/>
      <c r="AC128" s="256"/>
      <c r="AD128" s="256"/>
      <c r="AE128" s="256"/>
      <c r="AF128" s="256"/>
      <c r="AG128" s="256"/>
      <c r="AH128" s="256"/>
      <c r="AI128" s="256"/>
      <c r="AJ128" s="256"/>
      <c r="AK128" s="256"/>
      <c r="AL128" s="256"/>
      <c r="AM128" s="256"/>
      <c r="AN128" s="256"/>
      <c r="AO128" s="256"/>
      <c r="AP128" s="256"/>
      <c r="AQ128" s="256"/>
      <c r="AR128" s="256"/>
      <c r="AS128" s="256"/>
      <c r="AT128" s="256"/>
      <c r="AU128" s="256"/>
      <c r="AV128" s="256"/>
      <c r="AW128" s="256"/>
      <c r="DG128" s="256"/>
    </row>
    <row r="129" spans="1:111" s="288" customFormat="1">
      <c r="A129" s="537"/>
      <c r="B129" s="537"/>
      <c r="C129" s="256"/>
      <c r="D129" s="546"/>
      <c r="E129" s="256"/>
      <c r="F129" s="256"/>
      <c r="G129" s="547"/>
      <c r="H129" s="547"/>
      <c r="I129" s="547"/>
      <c r="J129" s="547"/>
      <c r="K129" s="547"/>
      <c r="L129" s="537"/>
      <c r="M129" s="537"/>
      <c r="N129" s="537"/>
      <c r="O129" s="537"/>
      <c r="R129" s="548"/>
      <c r="S129" s="548"/>
      <c r="T129" s="548"/>
      <c r="X129" s="537"/>
      <c r="Y129" s="256"/>
      <c r="Z129" s="256"/>
      <c r="AA129" s="549"/>
      <c r="AB129" s="256"/>
      <c r="AC129" s="256"/>
      <c r="AD129" s="256"/>
      <c r="AE129" s="256"/>
      <c r="AF129" s="256"/>
      <c r="AG129" s="256"/>
      <c r="AH129" s="256"/>
      <c r="AI129" s="256"/>
      <c r="AJ129" s="256"/>
      <c r="AK129" s="256"/>
      <c r="AL129" s="256"/>
      <c r="AM129" s="256"/>
      <c r="AN129" s="256"/>
      <c r="AO129" s="256"/>
      <c r="AP129" s="256"/>
      <c r="AQ129" s="256"/>
      <c r="AR129" s="256"/>
      <c r="AS129" s="256"/>
      <c r="AT129" s="256"/>
      <c r="AU129" s="256"/>
      <c r="AV129" s="256"/>
      <c r="AW129" s="256"/>
      <c r="DG129" s="256"/>
    </row>
    <row r="130" spans="1:111" s="288" customFormat="1">
      <c r="A130" s="537"/>
      <c r="B130" s="537"/>
      <c r="C130" s="256"/>
      <c r="D130" s="546"/>
      <c r="E130" s="256"/>
      <c r="F130" s="256"/>
      <c r="G130" s="547"/>
      <c r="H130" s="547"/>
      <c r="I130" s="547"/>
      <c r="J130" s="547"/>
      <c r="K130" s="547"/>
      <c r="L130" s="537"/>
      <c r="M130" s="537"/>
      <c r="N130" s="537"/>
      <c r="O130" s="537"/>
      <c r="R130" s="548"/>
      <c r="S130" s="548"/>
      <c r="T130" s="548"/>
      <c r="X130" s="537"/>
      <c r="Y130" s="256"/>
      <c r="Z130" s="256"/>
      <c r="AA130" s="549"/>
      <c r="AB130" s="256"/>
      <c r="AC130" s="256"/>
      <c r="AD130" s="256"/>
      <c r="AE130" s="256"/>
      <c r="AF130" s="256"/>
      <c r="AG130" s="256"/>
      <c r="AH130" s="256"/>
      <c r="AI130" s="256"/>
      <c r="AJ130" s="256"/>
      <c r="AK130" s="256"/>
      <c r="AL130" s="256"/>
      <c r="AM130" s="256"/>
      <c r="AN130" s="256"/>
      <c r="AO130" s="256"/>
      <c r="AP130" s="256"/>
      <c r="AQ130" s="256"/>
      <c r="AR130" s="256"/>
      <c r="AS130" s="256"/>
      <c r="AT130" s="256"/>
      <c r="AU130" s="256"/>
      <c r="AV130" s="256"/>
      <c r="AW130" s="256"/>
      <c r="DG130" s="256"/>
    </row>
    <row r="131" spans="1:111" s="288" customFormat="1">
      <c r="A131" s="537"/>
      <c r="B131" s="537"/>
      <c r="C131" s="256"/>
      <c r="D131" s="546"/>
      <c r="E131" s="256"/>
      <c r="F131" s="256"/>
      <c r="G131" s="547"/>
      <c r="H131" s="547"/>
      <c r="I131" s="547"/>
      <c r="J131" s="547"/>
      <c r="K131" s="547"/>
      <c r="L131" s="537"/>
      <c r="M131" s="537"/>
      <c r="N131" s="537"/>
      <c r="O131" s="537"/>
      <c r="R131" s="548"/>
      <c r="S131" s="548"/>
      <c r="T131" s="548"/>
      <c r="X131" s="537"/>
      <c r="Y131" s="256"/>
      <c r="Z131" s="256"/>
      <c r="AA131" s="549"/>
      <c r="AB131" s="256"/>
      <c r="AC131" s="256"/>
      <c r="AD131" s="256"/>
      <c r="AE131" s="256"/>
      <c r="AF131" s="256"/>
      <c r="AG131" s="256"/>
      <c r="AH131" s="256"/>
      <c r="AI131" s="256"/>
      <c r="AJ131" s="256"/>
      <c r="AK131" s="256"/>
      <c r="AL131" s="256"/>
      <c r="AM131" s="256"/>
      <c r="AN131" s="256"/>
      <c r="AO131" s="256"/>
      <c r="AP131" s="256"/>
      <c r="AQ131" s="256"/>
      <c r="AR131" s="256"/>
      <c r="AS131" s="256"/>
      <c r="AT131" s="256"/>
      <c r="AU131" s="256"/>
      <c r="AV131" s="256"/>
      <c r="AW131" s="256"/>
      <c r="DG131" s="256"/>
    </row>
    <row r="132" spans="1:111" s="288" customFormat="1">
      <c r="A132" s="537"/>
      <c r="B132" s="537"/>
      <c r="C132" s="256"/>
      <c r="D132" s="546"/>
      <c r="E132" s="256"/>
      <c r="F132" s="256"/>
      <c r="G132" s="547"/>
      <c r="H132" s="547"/>
      <c r="I132" s="547"/>
      <c r="J132" s="547"/>
      <c r="K132" s="547"/>
      <c r="L132" s="537"/>
      <c r="M132" s="537"/>
      <c r="N132" s="537"/>
      <c r="O132" s="537"/>
      <c r="R132" s="548"/>
      <c r="S132" s="548"/>
      <c r="T132" s="548"/>
      <c r="X132" s="537"/>
      <c r="Y132" s="256"/>
      <c r="Z132" s="256"/>
      <c r="AA132" s="549"/>
      <c r="AB132" s="256"/>
      <c r="AC132" s="256"/>
      <c r="AD132" s="256"/>
      <c r="AE132" s="256"/>
      <c r="AF132" s="256"/>
      <c r="AG132" s="256"/>
      <c r="AH132" s="256"/>
      <c r="AI132" s="256"/>
      <c r="AJ132" s="256"/>
      <c r="AK132" s="256"/>
      <c r="AL132" s="256"/>
      <c r="AM132" s="256"/>
      <c r="AN132" s="256"/>
      <c r="AO132" s="256"/>
      <c r="AP132" s="256"/>
      <c r="AQ132" s="256"/>
      <c r="AR132" s="256"/>
      <c r="AS132" s="256"/>
      <c r="AT132" s="256"/>
      <c r="AU132" s="256"/>
      <c r="AV132" s="256"/>
      <c r="AW132" s="256"/>
      <c r="DG132" s="256"/>
    </row>
    <row r="133" spans="1:111" s="288" customFormat="1">
      <c r="A133" s="537"/>
      <c r="B133" s="537"/>
      <c r="C133" s="256"/>
      <c r="D133" s="546"/>
      <c r="E133" s="256"/>
      <c r="F133" s="256"/>
      <c r="G133" s="547"/>
      <c r="H133" s="547"/>
      <c r="I133" s="547"/>
      <c r="J133" s="547"/>
      <c r="K133" s="547"/>
      <c r="L133" s="537"/>
      <c r="M133" s="537"/>
      <c r="N133" s="537"/>
      <c r="O133" s="537"/>
      <c r="R133" s="548"/>
      <c r="S133" s="548"/>
      <c r="T133" s="548"/>
      <c r="X133" s="537"/>
      <c r="Y133" s="256"/>
      <c r="Z133" s="256"/>
      <c r="AA133" s="549"/>
      <c r="AB133" s="256"/>
      <c r="AC133" s="256"/>
      <c r="AD133" s="256"/>
      <c r="AE133" s="256"/>
      <c r="AF133" s="256"/>
      <c r="AG133" s="256"/>
      <c r="AH133" s="256"/>
      <c r="AI133" s="256"/>
      <c r="AJ133" s="256"/>
      <c r="AK133" s="256"/>
      <c r="AL133" s="256"/>
      <c r="AM133" s="256"/>
      <c r="AN133" s="256"/>
      <c r="AO133" s="256"/>
      <c r="AP133" s="256"/>
      <c r="AQ133" s="256"/>
      <c r="AR133" s="256"/>
      <c r="AS133" s="256"/>
      <c r="AT133" s="256"/>
      <c r="AU133" s="256"/>
      <c r="AV133" s="256"/>
      <c r="AW133" s="256"/>
      <c r="DG133" s="256"/>
    </row>
    <row r="134" spans="1:111" s="288" customFormat="1">
      <c r="A134" s="537"/>
      <c r="B134" s="537"/>
      <c r="C134" s="256"/>
      <c r="D134" s="546"/>
      <c r="E134" s="256"/>
      <c r="F134" s="256"/>
      <c r="G134" s="547"/>
      <c r="H134" s="547"/>
      <c r="I134" s="547"/>
      <c r="J134" s="547"/>
      <c r="K134" s="547"/>
      <c r="L134" s="537"/>
      <c r="M134" s="537"/>
      <c r="N134" s="537"/>
      <c r="O134" s="537"/>
      <c r="R134" s="548"/>
      <c r="S134" s="548"/>
      <c r="T134" s="548"/>
      <c r="X134" s="537"/>
      <c r="Y134" s="256"/>
      <c r="Z134" s="256"/>
      <c r="AA134" s="549"/>
      <c r="AB134" s="256"/>
      <c r="AC134" s="256"/>
      <c r="AD134" s="256"/>
      <c r="AE134" s="256"/>
      <c r="AF134" s="256"/>
      <c r="AG134" s="256"/>
      <c r="AH134" s="256"/>
      <c r="AI134" s="256"/>
      <c r="AJ134" s="256"/>
      <c r="AK134" s="256"/>
      <c r="AL134" s="256"/>
      <c r="AM134" s="256"/>
      <c r="AN134" s="256"/>
      <c r="AO134" s="256"/>
      <c r="AP134" s="256"/>
      <c r="AQ134" s="256"/>
      <c r="AR134" s="256"/>
      <c r="AS134" s="256"/>
      <c r="AT134" s="256"/>
      <c r="AU134" s="256"/>
      <c r="AV134" s="256"/>
      <c r="AW134" s="256"/>
      <c r="DG134" s="256"/>
    </row>
    <row r="135" spans="1:111" s="288" customFormat="1">
      <c r="A135" s="537"/>
      <c r="B135" s="537"/>
      <c r="C135" s="256"/>
      <c r="D135" s="546"/>
      <c r="E135" s="256"/>
      <c r="F135" s="256"/>
      <c r="G135" s="547"/>
      <c r="H135" s="547"/>
      <c r="I135" s="547"/>
      <c r="J135" s="547"/>
      <c r="K135" s="547"/>
      <c r="L135" s="537"/>
      <c r="M135" s="537"/>
      <c r="N135" s="537"/>
      <c r="O135" s="537"/>
      <c r="R135" s="548"/>
      <c r="S135" s="548"/>
      <c r="T135" s="548"/>
      <c r="X135" s="537"/>
      <c r="Y135" s="256"/>
      <c r="Z135" s="256"/>
      <c r="AA135" s="549"/>
      <c r="AB135" s="256"/>
      <c r="AC135" s="256"/>
      <c r="AD135" s="256"/>
      <c r="AE135" s="256"/>
      <c r="AF135" s="256"/>
      <c r="AG135" s="256"/>
      <c r="AH135" s="256"/>
      <c r="AI135" s="256"/>
      <c r="AJ135" s="256"/>
      <c r="AK135" s="256"/>
      <c r="AL135" s="256"/>
      <c r="AM135" s="256"/>
      <c r="AN135" s="256"/>
      <c r="AO135" s="256"/>
      <c r="AP135" s="256"/>
      <c r="AQ135" s="256"/>
      <c r="AR135" s="256"/>
      <c r="AS135" s="256"/>
      <c r="AT135" s="256"/>
      <c r="AU135" s="256"/>
      <c r="AV135" s="256"/>
      <c r="AW135" s="256"/>
      <c r="DG135" s="256"/>
    </row>
    <row r="136" spans="1:111" s="288" customFormat="1">
      <c r="A136" s="537"/>
      <c r="B136" s="537"/>
      <c r="C136" s="256"/>
      <c r="D136" s="546"/>
      <c r="E136" s="256"/>
      <c r="F136" s="256"/>
      <c r="G136" s="547"/>
      <c r="H136" s="547"/>
      <c r="I136" s="547"/>
      <c r="J136" s="547"/>
      <c r="K136" s="547"/>
      <c r="L136" s="537"/>
      <c r="M136" s="537"/>
      <c r="N136" s="537"/>
      <c r="O136" s="537"/>
      <c r="R136" s="548"/>
      <c r="S136" s="548"/>
      <c r="T136" s="548"/>
      <c r="X136" s="537"/>
      <c r="Y136" s="256"/>
      <c r="Z136" s="256"/>
      <c r="AA136" s="549"/>
      <c r="AB136" s="256"/>
      <c r="AC136" s="256"/>
      <c r="AD136" s="256"/>
      <c r="AE136" s="256"/>
      <c r="AF136" s="256"/>
      <c r="AG136" s="256"/>
      <c r="AH136" s="256"/>
      <c r="AI136" s="256"/>
      <c r="AJ136" s="256"/>
      <c r="AK136" s="256"/>
      <c r="AL136" s="256"/>
      <c r="AM136" s="256"/>
      <c r="AN136" s="256"/>
      <c r="AO136" s="256"/>
      <c r="AP136" s="256"/>
      <c r="AQ136" s="256"/>
      <c r="AR136" s="256"/>
      <c r="AS136" s="256"/>
      <c r="AT136" s="256"/>
      <c r="AU136" s="256"/>
      <c r="AV136" s="256"/>
      <c r="AW136" s="256"/>
      <c r="DG136" s="256"/>
    </row>
    <row r="137" spans="1:111" s="288" customFormat="1">
      <c r="A137" s="537"/>
      <c r="B137" s="537"/>
      <c r="C137" s="256"/>
      <c r="D137" s="546"/>
      <c r="E137" s="256"/>
      <c r="F137" s="256"/>
      <c r="G137" s="547"/>
      <c r="H137" s="547"/>
      <c r="I137" s="547"/>
      <c r="J137" s="547"/>
      <c r="K137" s="547"/>
      <c r="L137" s="537"/>
      <c r="M137" s="537"/>
      <c r="N137" s="537"/>
      <c r="O137" s="537"/>
      <c r="R137" s="548"/>
      <c r="S137" s="548"/>
      <c r="T137" s="548"/>
      <c r="X137" s="537"/>
      <c r="Y137" s="256"/>
      <c r="Z137" s="256"/>
      <c r="AA137" s="549"/>
      <c r="AB137" s="256"/>
      <c r="AC137" s="256"/>
      <c r="AD137" s="256"/>
      <c r="AE137" s="256"/>
      <c r="AF137" s="256"/>
      <c r="AG137" s="256"/>
      <c r="AH137" s="256"/>
      <c r="AI137" s="256"/>
      <c r="AJ137" s="256"/>
      <c r="AK137" s="256"/>
      <c r="AL137" s="256"/>
      <c r="AM137" s="256"/>
      <c r="AN137" s="256"/>
      <c r="AO137" s="256"/>
      <c r="AP137" s="256"/>
      <c r="AQ137" s="256"/>
      <c r="AR137" s="256"/>
      <c r="AS137" s="256"/>
      <c r="AT137" s="256"/>
      <c r="AU137" s="256"/>
      <c r="AV137" s="256"/>
      <c r="AW137" s="256"/>
      <c r="DG137" s="256"/>
    </row>
    <row r="138" spans="1:111" s="288" customFormat="1">
      <c r="A138" s="537"/>
      <c r="B138" s="537"/>
      <c r="C138" s="256"/>
      <c r="D138" s="546"/>
      <c r="E138" s="256"/>
      <c r="F138" s="256"/>
      <c r="G138" s="547"/>
      <c r="H138" s="547"/>
      <c r="I138" s="547"/>
      <c r="J138" s="547"/>
      <c r="K138" s="547"/>
      <c r="L138" s="537"/>
      <c r="M138" s="537"/>
      <c r="N138" s="537"/>
      <c r="O138" s="537"/>
      <c r="R138" s="548"/>
      <c r="S138" s="548"/>
      <c r="T138" s="548"/>
      <c r="X138" s="537"/>
      <c r="Y138" s="256"/>
      <c r="Z138" s="256"/>
      <c r="AA138" s="549"/>
      <c r="AB138" s="256"/>
      <c r="AC138" s="256"/>
      <c r="AD138" s="256"/>
      <c r="AE138" s="256"/>
      <c r="AF138" s="256"/>
      <c r="AG138" s="256"/>
      <c r="AH138" s="256"/>
      <c r="AI138" s="256"/>
      <c r="AJ138" s="256"/>
      <c r="AK138" s="256"/>
      <c r="AL138" s="256"/>
      <c r="AM138" s="256"/>
      <c r="AN138" s="256"/>
      <c r="AO138" s="256"/>
      <c r="AP138" s="256"/>
      <c r="AQ138" s="256"/>
      <c r="AR138" s="256"/>
      <c r="AS138" s="256"/>
      <c r="AT138" s="256"/>
      <c r="AU138" s="256"/>
      <c r="AV138" s="256"/>
      <c r="AW138" s="256"/>
      <c r="DG138" s="256"/>
    </row>
    <row r="139" spans="1:111" s="288" customFormat="1">
      <c r="A139" s="537"/>
      <c r="B139" s="537"/>
      <c r="C139" s="256"/>
      <c r="D139" s="546"/>
      <c r="E139" s="256"/>
      <c r="F139" s="256"/>
      <c r="G139" s="547"/>
      <c r="H139" s="547"/>
      <c r="I139" s="547"/>
      <c r="J139" s="547"/>
      <c r="K139" s="547"/>
      <c r="L139" s="537"/>
      <c r="M139" s="537"/>
      <c r="N139" s="537"/>
      <c r="O139" s="537"/>
      <c r="R139" s="548"/>
      <c r="S139" s="548"/>
      <c r="T139" s="548"/>
      <c r="X139" s="537"/>
      <c r="Y139" s="256"/>
      <c r="Z139" s="256"/>
      <c r="AA139" s="549"/>
      <c r="AB139" s="256"/>
      <c r="AC139" s="256"/>
      <c r="AD139" s="256"/>
      <c r="AE139" s="256"/>
      <c r="AF139" s="256"/>
      <c r="AG139" s="256"/>
      <c r="AH139" s="256"/>
      <c r="AI139" s="256"/>
      <c r="AJ139" s="256"/>
      <c r="AK139" s="256"/>
      <c r="AL139" s="256"/>
      <c r="AM139" s="256"/>
      <c r="AN139" s="256"/>
      <c r="AO139" s="256"/>
      <c r="AP139" s="256"/>
      <c r="AQ139" s="256"/>
      <c r="AR139" s="256"/>
      <c r="AS139" s="256"/>
      <c r="AT139" s="256"/>
      <c r="AU139" s="256"/>
      <c r="AV139" s="256"/>
      <c r="AW139" s="256"/>
      <c r="DG139" s="256"/>
    </row>
    <row r="140" spans="1:111" s="288" customFormat="1">
      <c r="A140" s="537"/>
      <c r="B140" s="537"/>
      <c r="C140" s="256"/>
      <c r="D140" s="546"/>
      <c r="E140" s="256"/>
      <c r="F140" s="256"/>
      <c r="G140" s="547"/>
      <c r="H140" s="547"/>
      <c r="I140" s="547"/>
      <c r="J140" s="547"/>
      <c r="K140" s="547"/>
      <c r="L140" s="537"/>
      <c r="M140" s="537"/>
      <c r="N140" s="537"/>
      <c r="O140" s="537"/>
      <c r="R140" s="548"/>
      <c r="S140" s="548"/>
      <c r="T140" s="548"/>
      <c r="X140" s="537"/>
      <c r="Y140" s="256"/>
      <c r="Z140" s="256"/>
      <c r="AA140" s="549"/>
      <c r="AB140" s="256"/>
      <c r="AC140" s="256"/>
      <c r="AD140" s="256"/>
      <c r="AE140" s="256"/>
      <c r="AF140" s="256"/>
      <c r="AG140" s="256"/>
      <c r="AH140" s="256"/>
      <c r="AI140" s="256"/>
      <c r="AJ140" s="256"/>
      <c r="AK140" s="256"/>
      <c r="AL140" s="256"/>
      <c r="AM140" s="256"/>
      <c r="AN140" s="256"/>
      <c r="AO140" s="256"/>
      <c r="AP140" s="256"/>
      <c r="AQ140" s="256"/>
      <c r="AR140" s="256"/>
      <c r="AS140" s="256"/>
      <c r="AT140" s="256"/>
      <c r="AU140" s="256"/>
      <c r="AV140" s="256"/>
      <c r="AW140" s="256"/>
      <c r="DG140" s="256"/>
    </row>
    <row r="141" spans="1:111" s="288" customFormat="1">
      <c r="A141" s="537"/>
      <c r="B141" s="537"/>
      <c r="C141" s="256"/>
      <c r="D141" s="546"/>
      <c r="E141" s="256"/>
      <c r="F141" s="256"/>
      <c r="G141" s="547"/>
      <c r="H141" s="547"/>
      <c r="I141" s="547"/>
      <c r="J141" s="547"/>
      <c r="K141" s="547"/>
      <c r="L141" s="537"/>
      <c r="M141" s="537"/>
      <c r="N141" s="537"/>
      <c r="O141" s="537"/>
      <c r="R141" s="548"/>
      <c r="S141" s="548"/>
      <c r="T141" s="548"/>
      <c r="X141" s="537"/>
      <c r="Y141" s="256"/>
      <c r="Z141" s="256"/>
      <c r="AA141" s="549"/>
      <c r="AB141" s="256"/>
      <c r="AC141" s="256"/>
      <c r="AD141" s="256"/>
      <c r="AE141" s="256"/>
      <c r="AF141" s="256"/>
      <c r="AG141" s="256"/>
      <c r="AH141" s="256"/>
      <c r="AI141" s="256"/>
      <c r="AJ141" s="256"/>
      <c r="AK141" s="256"/>
      <c r="AL141" s="256"/>
      <c r="AM141" s="256"/>
      <c r="AN141" s="256"/>
      <c r="AO141" s="256"/>
      <c r="AP141" s="256"/>
      <c r="AQ141" s="256"/>
      <c r="AR141" s="256"/>
      <c r="AS141" s="256"/>
      <c r="AT141" s="256"/>
      <c r="AU141" s="256"/>
      <c r="AV141" s="256"/>
      <c r="AW141" s="256"/>
      <c r="DG141" s="256"/>
    </row>
    <row r="142" spans="1:111" s="288" customFormat="1">
      <c r="A142" s="537"/>
      <c r="B142" s="537"/>
      <c r="C142" s="256"/>
      <c r="D142" s="546"/>
      <c r="E142" s="256"/>
      <c r="F142" s="256"/>
      <c r="G142" s="547"/>
      <c r="H142" s="547"/>
      <c r="I142" s="547"/>
      <c r="J142" s="547"/>
      <c r="K142" s="547"/>
      <c r="L142" s="537"/>
      <c r="M142" s="537"/>
      <c r="N142" s="537"/>
      <c r="O142" s="537"/>
      <c r="R142" s="548"/>
      <c r="S142" s="548"/>
      <c r="T142" s="548"/>
      <c r="X142" s="537"/>
      <c r="Y142" s="256"/>
      <c r="Z142" s="256"/>
      <c r="AA142" s="549"/>
      <c r="AB142" s="256"/>
      <c r="AC142" s="256"/>
      <c r="AD142" s="256"/>
      <c r="AE142" s="256"/>
      <c r="AF142" s="256"/>
      <c r="AG142" s="256"/>
      <c r="AH142" s="256"/>
      <c r="AI142" s="256"/>
      <c r="AJ142" s="256"/>
      <c r="AK142" s="256"/>
      <c r="AL142" s="256"/>
      <c r="AM142" s="256"/>
      <c r="AN142" s="256"/>
      <c r="AO142" s="256"/>
      <c r="AP142" s="256"/>
      <c r="AQ142" s="256"/>
      <c r="AR142" s="256"/>
      <c r="AS142" s="256"/>
      <c r="AT142" s="256"/>
      <c r="AU142" s="256"/>
      <c r="AV142" s="256"/>
      <c r="AW142" s="256"/>
      <c r="DG142" s="256"/>
    </row>
    <row r="143" spans="1:111" s="288" customFormat="1">
      <c r="A143" s="537"/>
      <c r="B143" s="537"/>
      <c r="C143" s="256"/>
      <c r="D143" s="546"/>
      <c r="E143" s="256"/>
      <c r="F143" s="256"/>
      <c r="G143" s="547"/>
      <c r="H143" s="547"/>
      <c r="I143" s="547"/>
      <c r="J143" s="547"/>
      <c r="K143" s="547"/>
      <c r="L143" s="537"/>
      <c r="M143" s="537"/>
      <c r="N143" s="537"/>
      <c r="O143" s="537"/>
      <c r="R143" s="548"/>
      <c r="S143" s="548"/>
      <c r="T143" s="548"/>
      <c r="X143" s="537"/>
      <c r="Y143" s="256"/>
      <c r="Z143" s="256"/>
      <c r="AA143" s="549"/>
      <c r="AB143" s="256"/>
      <c r="AC143" s="256"/>
      <c r="AD143" s="256"/>
      <c r="AE143" s="256"/>
      <c r="AF143" s="256"/>
      <c r="AG143" s="256"/>
      <c r="AH143" s="256"/>
      <c r="AI143" s="256"/>
      <c r="AJ143" s="256"/>
      <c r="AK143" s="256"/>
      <c r="AL143" s="256"/>
      <c r="AM143" s="256"/>
      <c r="AN143" s="256"/>
      <c r="AO143" s="256"/>
      <c r="AP143" s="256"/>
      <c r="AQ143" s="256"/>
      <c r="AR143" s="256"/>
      <c r="AS143" s="256"/>
      <c r="AT143" s="256"/>
      <c r="AU143" s="256"/>
      <c r="AV143" s="256"/>
      <c r="AW143" s="256"/>
      <c r="DG143" s="256"/>
    </row>
    <row r="144" spans="1:111" s="288" customFormat="1">
      <c r="A144" s="537"/>
      <c r="B144" s="537"/>
      <c r="C144" s="256"/>
      <c r="D144" s="546"/>
      <c r="E144" s="256"/>
      <c r="F144" s="256"/>
      <c r="G144" s="547"/>
      <c r="H144" s="547"/>
      <c r="I144" s="547"/>
      <c r="J144" s="547"/>
      <c r="K144" s="547"/>
      <c r="L144" s="537"/>
      <c r="M144" s="537"/>
      <c r="N144" s="537"/>
      <c r="O144" s="537"/>
      <c r="R144" s="548"/>
      <c r="S144" s="548"/>
      <c r="T144" s="548"/>
      <c r="X144" s="537"/>
      <c r="Y144" s="256"/>
      <c r="Z144" s="256"/>
      <c r="AA144" s="549"/>
      <c r="AB144" s="256"/>
      <c r="AC144" s="256"/>
      <c r="AD144" s="256"/>
      <c r="AE144" s="256"/>
      <c r="AF144" s="256"/>
      <c r="AG144" s="256"/>
      <c r="AH144" s="256"/>
      <c r="AI144" s="256"/>
      <c r="AJ144" s="256"/>
      <c r="AK144" s="256"/>
      <c r="AL144" s="256"/>
      <c r="AM144" s="256"/>
      <c r="AN144" s="256"/>
      <c r="AO144" s="256"/>
      <c r="AP144" s="256"/>
      <c r="AQ144" s="256"/>
      <c r="AR144" s="256"/>
      <c r="AS144" s="256"/>
      <c r="AT144" s="256"/>
      <c r="AU144" s="256"/>
      <c r="AV144" s="256"/>
      <c r="AW144" s="256"/>
      <c r="DG144" s="256"/>
    </row>
    <row r="156" spans="107:107">
      <c r="DC156" s="1087"/>
    </row>
    <row r="157" spans="107:107">
      <c r="DC157" s="1087"/>
    </row>
    <row r="158" spans="107:107">
      <c r="DC158" s="1087"/>
    </row>
    <row r="159" spans="107:107">
      <c r="DC159" s="1087"/>
    </row>
    <row r="160" spans="107:107">
      <c r="DC160" s="1087"/>
    </row>
    <row r="161" spans="107:107">
      <c r="DC161" s="1087"/>
    </row>
    <row r="162" spans="107:107">
      <c r="DC162" s="1087"/>
    </row>
    <row r="163" spans="107:107">
      <c r="DC163" s="1087"/>
    </row>
    <row r="164" spans="107:107">
      <c r="DC164" s="1087"/>
    </row>
    <row r="165" spans="107:107">
      <c r="DC165" s="1087"/>
    </row>
    <row r="166" spans="107:107">
      <c r="DC166" s="1087"/>
    </row>
    <row r="167" spans="107:107">
      <c r="DC167" s="1087"/>
    </row>
    <row r="168" spans="107:107">
      <c r="DC168" s="1087"/>
    </row>
    <row r="169" spans="107:107">
      <c r="DC169" s="1087"/>
    </row>
    <row r="170" spans="107:107">
      <c r="DC170" s="1087"/>
    </row>
    <row r="171" spans="107:107">
      <c r="DC171" s="1087"/>
    </row>
    <row r="204" spans="12:106">
      <c r="L204" s="1088"/>
      <c r="M204" s="1088"/>
      <c r="N204" s="1088"/>
      <c r="O204" s="1088"/>
      <c r="BB204" s="1087"/>
      <c r="BL204" s="1087"/>
      <c r="BQ204" s="1087"/>
      <c r="CA204" s="1087"/>
      <c r="CF204" s="1087"/>
      <c r="CP204" s="1087"/>
      <c r="CS204" s="1087"/>
      <c r="DB204" s="1087"/>
    </row>
    <row r="205" spans="12:106">
      <c r="L205" s="1088"/>
      <c r="M205" s="1088"/>
      <c r="N205" s="1088"/>
      <c r="O205" s="1088"/>
      <c r="BB205" s="1087"/>
      <c r="BL205" s="1087"/>
      <c r="BQ205" s="1087"/>
      <c r="CA205" s="1087"/>
      <c r="CF205" s="1087"/>
      <c r="CP205" s="1087"/>
      <c r="CS205" s="1087"/>
      <c r="DB205" s="1087"/>
    </row>
    <row r="206" spans="12:106">
      <c r="BB206" s="1087"/>
      <c r="BL206" s="1087"/>
      <c r="BQ206" s="1087"/>
      <c r="CA206" s="1087"/>
      <c r="CF206" s="1087"/>
      <c r="CP206" s="1087"/>
      <c r="CS206" s="1087"/>
      <c r="DB206" s="1087"/>
    </row>
    <row r="212" spans="69:106">
      <c r="BQ212" s="1087"/>
      <c r="CA212" s="1087"/>
      <c r="CF212" s="1087"/>
      <c r="CP212" s="1087"/>
      <c r="CS212" s="1087"/>
      <c r="DB212" s="1087"/>
    </row>
    <row r="213" spans="69:106">
      <c r="BQ213" s="1087"/>
      <c r="CA213" s="1087"/>
      <c r="CF213" s="1087"/>
      <c r="CP213" s="1087"/>
      <c r="CS213" s="1087"/>
      <c r="DB213" s="1087"/>
    </row>
    <row r="228" spans="12:107">
      <c r="L228" s="1088"/>
      <c r="M228" s="1088"/>
      <c r="N228" s="1088"/>
      <c r="O228" s="1088"/>
    </row>
    <row r="229" spans="12:107">
      <c r="L229" s="1088"/>
      <c r="M229" s="1088"/>
      <c r="N229" s="1088"/>
      <c r="O229" s="1088"/>
    </row>
    <row r="238" spans="12:107">
      <c r="DC238" s="1087"/>
    </row>
    <row r="239" spans="12:107">
      <c r="DC239" s="1087"/>
    </row>
    <row r="240" spans="12:107">
      <c r="DC240" s="1087"/>
    </row>
    <row r="241" spans="12:107">
      <c r="DC241" s="1087"/>
    </row>
    <row r="242" spans="12:107">
      <c r="DC242" s="1087"/>
    </row>
    <row r="243" spans="12:107">
      <c r="DC243" s="1087"/>
    </row>
    <row r="244" spans="12:107">
      <c r="DC244" s="1087"/>
    </row>
    <row r="245" spans="12:107">
      <c r="DC245" s="1087"/>
    </row>
    <row r="246" spans="12:107">
      <c r="DC246" s="1087"/>
    </row>
    <row r="247" spans="12:107">
      <c r="DC247" s="1087"/>
    </row>
    <row r="248" spans="12:107">
      <c r="DC248" s="1087"/>
    </row>
    <row r="250" spans="12:107">
      <c r="L250" s="1088"/>
      <c r="M250" s="1088"/>
      <c r="N250" s="1088"/>
      <c r="O250" s="1088"/>
    </row>
    <row r="251" spans="12:107">
      <c r="L251" s="1088"/>
      <c r="M251" s="1088"/>
      <c r="N251" s="1088"/>
      <c r="O251" s="1088"/>
    </row>
    <row r="369" spans="12:15">
      <c r="L369" s="1088"/>
      <c r="M369" s="1088"/>
      <c r="N369" s="1088"/>
      <c r="O369" s="1088"/>
    </row>
    <row r="370" spans="12:15">
      <c r="L370" s="1088"/>
      <c r="M370" s="1088"/>
      <c r="N370" s="1088"/>
      <c r="O370" s="1088"/>
    </row>
    <row r="373" spans="12:15">
      <c r="L373" s="1088"/>
      <c r="M373" s="1088"/>
      <c r="N373" s="1088"/>
      <c r="O373" s="1088"/>
    </row>
    <row r="374" spans="12:15">
      <c r="L374" s="1088"/>
      <c r="M374" s="1088"/>
      <c r="N374" s="1088"/>
      <c r="O374" s="1088"/>
    </row>
    <row r="1047565" spans="30:30">
      <c r="AD1047565" s="263"/>
    </row>
    <row r="1047566" spans="30:30">
      <c r="AD1047566" s="263"/>
    </row>
    <row r="1047567" spans="30:30">
      <c r="AD1047567" s="416"/>
    </row>
    <row r="1047568" spans="30:30">
      <c r="AD1047568" s="416"/>
    </row>
    <row r="1047569" spans="30:30">
      <c r="AD1047569" s="416"/>
    </row>
    <row r="1047570" spans="30:30">
      <c r="AD1047570" s="416"/>
    </row>
    <row r="1047571" spans="30:30">
      <c r="AD1047571" s="416"/>
    </row>
    <row r="1047572" spans="30:30">
      <c r="AD1047572" s="416"/>
    </row>
    <row r="1047573" spans="30:30">
      <c r="AD1047573" s="416"/>
    </row>
    <row r="1047574" spans="30:30">
      <c r="AD1047574" s="416"/>
    </row>
    <row r="1047575" spans="30:30">
      <c r="AD1047575" s="416"/>
    </row>
    <row r="1047576" spans="30:30">
      <c r="AD1047576" s="416"/>
    </row>
  </sheetData>
  <mergeCells count="494">
    <mergeCell ref="L369:L370"/>
    <mergeCell ref="M369:M370"/>
    <mergeCell ref="N369:N370"/>
    <mergeCell ref="O369:O370"/>
    <mergeCell ref="L373:L374"/>
    <mergeCell ref="M373:M374"/>
    <mergeCell ref="N373:N374"/>
    <mergeCell ref="O373:O374"/>
    <mergeCell ref="L228:L229"/>
    <mergeCell ref="M228:M229"/>
    <mergeCell ref="N228:N229"/>
    <mergeCell ref="O228:O229"/>
    <mergeCell ref="DC238:DC248"/>
    <mergeCell ref="L250:L251"/>
    <mergeCell ref="M250:M251"/>
    <mergeCell ref="N250:N251"/>
    <mergeCell ref="O250:O251"/>
    <mergeCell ref="DB204:DB206"/>
    <mergeCell ref="BQ212:BQ213"/>
    <mergeCell ref="CA212:CA213"/>
    <mergeCell ref="CF212:CF213"/>
    <mergeCell ref="CP212:CP213"/>
    <mergeCell ref="CS212:CS213"/>
    <mergeCell ref="DB212:DB213"/>
    <mergeCell ref="BL204:BL206"/>
    <mergeCell ref="BQ204:BQ206"/>
    <mergeCell ref="CA204:CA206"/>
    <mergeCell ref="CF204:CF206"/>
    <mergeCell ref="CP204:CP206"/>
    <mergeCell ref="CS204:CS206"/>
    <mergeCell ref="X119:X121"/>
    <mergeCell ref="Y119:Y121"/>
    <mergeCell ref="Z119:Z121"/>
    <mergeCell ref="AC119:AC121"/>
    <mergeCell ref="AD119:AD121"/>
    <mergeCell ref="C114:C121"/>
    <mergeCell ref="D114:D121"/>
    <mergeCell ref="F114:F121"/>
    <mergeCell ref="G114:G121"/>
    <mergeCell ref="I114:I121"/>
    <mergeCell ref="J114:J121"/>
    <mergeCell ref="C122:G122"/>
    <mergeCell ref="A124:D124"/>
    <mergeCell ref="F124:DN124"/>
    <mergeCell ref="DC156:DC171"/>
    <mergeCell ref="L204:L205"/>
    <mergeCell ref="M204:M205"/>
    <mergeCell ref="N204:N205"/>
    <mergeCell ref="O204:O205"/>
    <mergeCell ref="BB204:BB206"/>
    <mergeCell ref="AW114:AW115"/>
    <mergeCell ref="DM114:DM117"/>
    <mergeCell ref="DN114:DN117"/>
    <mergeCell ref="P118:P121"/>
    <mergeCell ref="Q118:Q121"/>
    <mergeCell ref="S118:S121"/>
    <mergeCell ref="T118:T121"/>
    <mergeCell ref="DN118:DN121"/>
    <mergeCell ref="U119:U121"/>
    <mergeCell ref="V119:V121"/>
    <mergeCell ref="W114:W115"/>
    <mergeCell ref="X114:X115"/>
    <mergeCell ref="Y114:Y115"/>
    <mergeCell ref="Z114:Z115"/>
    <mergeCell ref="AC114:AC115"/>
    <mergeCell ref="AD114:AD115"/>
    <mergeCell ref="P114:P117"/>
    <mergeCell ref="Q114:Q117"/>
    <mergeCell ref="S114:S117"/>
    <mergeCell ref="T114:T117"/>
    <mergeCell ref="U114:U115"/>
    <mergeCell ref="V114:V115"/>
    <mergeCell ref="AW119:AW121"/>
    <mergeCell ref="W119:W121"/>
    <mergeCell ref="AC108:AC110"/>
    <mergeCell ref="AD108:AD110"/>
    <mergeCell ref="AW108:AW110"/>
    <mergeCell ref="N111:N112"/>
    <mergeCell ref="P111:P112"/>
    <mergeCell ref="C113:G113"/>
    <mergeCell ref="I113:DM113"/>
    <mergeCell ref="S107:S112"/>
    <mergeCell ref="T107:T112"/>
    <mergeCell ref="CW98:CW108"/>
    <mergeCell ref="CX98:CX108"/>
    <mergeCell ref="CY98:CY108"/>
    <mergeCell ref="CZ98:CZ108"/>
    <mergeCell ref="DA98:DA108"/>
    <mergeCell ref="CP98:CP108"/>
    <mergeCell ref="CQ98:CQ108"/>
    <mergeCell ref="CR98:CR108"/>
    <mergeCell ref="CS98:CS108"/>
    <mergeCell ref="CT98:CT108"/>
    <mergeCell ref="CU98:CU108"/>
    <mergeCell ref="CJ98:CJ108"/>
    <mergeCell ref="CK98:CK108"/>
    <mergeCell ref="CL98:CL108"/>
    <mergeCell ref="CM98:CM108"/>
    <mergeCell ref="DN107:DN112"/>
    <mergeCell ref="P108:P110"/>
    <mergeCell ref="U108:U110"/>
    <mergeCell ref="V108:V110"/>
    <mergeCell ref="W108:W110"/>
    <mergeCell ref="X108:X110"/>
    <mergeCell ref="Y108:Y110"/>
    <mergeCell ref="Z108:Z110"/>
    <mergeCell ref="AC104:AC105"/>
    <mergeCell ref="A106:AW106"/>
    <mergeCell ref="DG106:DM106"/>
    <mergeCell ref="C107:C112"/>
    <mergeCell ref="D107:D112"/>
    <mergeCell ref="F107:F112"/>
    <mergeCell ref="G107:G112"/>
    <mergeCell ref="I107:I112"/>
    <mergeCell ref="J107:J112"/>
    <mergeCell ref="Q107:Q112"/>
    <mergeCell ref="DB98:DB108"/>
    <mergeCell ref="P99:P105"/>
    <mergeCell ref="S101:S105"/>
    <mergeCell ref="T101:T105"/>
    <mergeCell ref="DN101:DN105"/>
    <mergeCell ref="CV98:CV108"/>
    <mergeCell ref="Z102:Z103"/>
    <mergeCell ref="AC102:AC103"/>
    <mergeCell ref="AD102:AD105"/>
    <mergeCell ref="AW102:AW105"/>
    <mergeCell ref="U104:U105"/>
    <mergeCell ref="V104:V105"/>
    <mergeCell ref="W104:W105"/>
    <mergeCell ref="X104:X105"/>
    <mergeCell ref="Y104:Y105"/>
    <mergeCell ref="Z104:Z105"/>
    <mergeCell ref="U102:U103"/>
    <mergeCell ref="V102:V103"/>
    <mergeCell ref="W102:W103"/>
    <mergeCell ref="X102:X103"/>
    <mergeCell ref="Y102:Y103"/>
    <mergeCell ref="CN98:CN108"/>
    <mergeCell ref="CO98:CO108"/>
    <mergeCell ref="CD98:CD108"/>
    <mergeCell ref="CE98:CE108"/>
    <mergeCell ref="CF98:CF108"/>
    <mergeCell ref="CG98:CG108"/>
    <mergeCell ref="CH98:CH108"/>
    <mergeCell ref="CI98:CI108"/>
    <mergeCell ref="BX98:BX108"/>
    <mergeCell ref="BY98:BY108"/>
    <mergeCell ref="BZ98:BZ108"/>
    <mergeCell ref="CA98:CA108"/>
    <mergeCell ref="CB98:CB108"/>
    <mergeCell ref="CC98:CC108"/>
    <mergeCell ref="BR98:BR108"/>
    <mergeCell ref="BS98:BS108"/>
    <mergeCell ref="BT98:BT108"/>
    <mergeCell ref="BU98:BU108"/>
    <mergeCell ref="BV98:BV108"/>
    <mergeCell ref="BW98:BW108"/>
    <mergeCell ref="BL98:BL108"/>
    <mergeCell ref="BM98:BM108"/>
    <mergeCell ref="BN98:BN108"/>
    <mergeCell ref="BO98:BO108"/>
    <mergeCell ref="BP98:BP108"/>
    <mergeCell ref="BQ98:BQ108"/>
    <mergeCell ref="BF98:BF108"/>
    <mergeCell ref="BG98:BG108"/>
    <mergeCell ref="BH98:BH108"/>
    <mergeCell ref="BI98:BI108"/>
    <mergeCell ref="BJ98:BJ108"/>
    <mergeCell ref="BK98:BK108"/>
    <mergeCell ref="DM96:DM97"/>
    <mergeCell ref="DN96:DN97"/>
    <mergeCell ref="AX98:AX108"/>
    <mergeCell ref="AY98:AY108"/>
    <mergeCell ref="AZ98:AZ108"/>
    <mergeCell ref="BA98:BA108"/>
    <mergeCell ref="BB98:BB108"/>
    <mergeCell ref="BC98:BC108"/>
    <mergeCell ref="BD98:BD108"/>
    <mergeCell ref="BE98:BE108"/>
    <mergeCell ref="DB92:DB96"/>
    <mergeCell ref="DN92:DN93"/>
    <mergeCell ref="CW92:CW96"/>
    <mergeCell ref="CX92:CX96"/>
    <mergeCell ref="CY92:CY96"/>
    <mergeCell ref="CZ92:CZ96"/>
    <mergeCell ref="DA92:DA96"/>
    <mergeCell ref="CG92:CG96"/>
    <mergeCell ref="S96:S97"/>
    <mergeCell ref="T96:T97"/>
    <mergeCell ref="U96:U97"/>
    <mergeCell ref="V96:V97"/>
    <mergeCell ref="W96:W97"/>
    <mergeCell ref="X96:X97"/>
    <mergeCell ref="Y96:Y97"/>
    <mergeCell ref="Z96:Z97"/>
    <mergeCell ref="CV92:CV96"/>
    <mergeCell ref="CP92:CP96"/>
    <mergeCell ref="CQ92:CQ96"/>
    <mergeCell ref="CR92:CR96"/>
    <mergeCell ref="CS92:CS96"/>
    <mergeCell ref="CT92:CT96"/>
    <mergeCell ref="CU92:CU96"/>
    <mergeCell ref="CJ92:CJ96"/>
    <mergeCell ref="CK92:CK96"/>
    <mergeCell ref="CL92:CL96"/>
    <mergeCell ref="CM92:CM96"/>
    <mergeCell ref="CN92:CN96"/>
    <mergeCell ref="CO92:CO96"/>
    <mergeCell ref="CD92:CD96"/>
    <mergeCell ref="CE92:CE96"/>
    <mergeCell ref="CF92:CF96"/>
    <mergeCell ref="CH92:CH96"/>
    <mergeCell ref="CI92:CI96"/>
    <mergeCell ref="BX92:BX96"/>
    <mergeCell ref="BY92:BY96"/>
    <mergeCell ref="BZ92:BZ96"/>
    <mergeCell ref="CA92:CA96"/>
    <mergeCell ref="CB92:CB96"/>
    <mergeCell ref="CC92:CC96"/>
    <mergeCell ref="BR92:BR96"/>
    <mergeCell ref="BS92:BS96"/>
    <mergeCell ref="BT92:BT96"/>
    <mergeCell ref="BU92:BU96"/>
    <mergeCell ref="BV92:BV96"/>
    <mergeCell ref="BW92:BW96"/>
    <mergeCell ref="AW96:AW97"/>
    <mergeCell ref="BL92:BL96"/>
    <mergeCell ref="BM92:BM96"/>
    <mergeCell ref="BN92:BN96"/>
    <mergeCell ref="BO92:BO96"/>
    <mergeCell ref="BP92:BP96"/>
    <mergeCell ref="BQ92:BQ96"/>
    <mergeCell ref="BF92:BF96"/>
    <mergeCell ref="BG92:BG96"/>
    <mergeCell ref="BH92:BH96"/>
    <mergeCell ref="BI92:BI96"/>
    <mergeCell ref="BJ92:BJ96"/>
    <mergeCell ref="BK92:BK96"/>
    <mergeCell ref="DC91:DC108"/>
    <mergeCell ref="C92:C105"/>
    <mergeCell ref="D92:D105"/>
    <mergeCell ref="F92:F105"/>
    <mergeCell ref="G92:G105"/>
    <mergeCell ref="I92:I105"/>
    <mergeCell ref="J92:J105"/>
    <mergeCell ref="P92:P98"/>
    <mergeCell ref="Q92:Q105"/>
    <mergeCell ref="S92:S93"/>
    <mergeCell ref="AZ92:AZ96"/>
    <mergeCell ref="BA92:BA96"/>
    <mergeCell ref="BB92:BB96"/>
    <mergeCell ref="BC92:BC96"/>
    <mergeCell ref="BD92:BD96"/>
    <mergeCell ref="BE92:BE96"/>
    <mergeCell ref="Z92:Z93"/>
    <mergeCell ref="AC92:AC93"/>
    <mergeCell ref="AD92:AD93"/>
    <mergeCell ref="AW92:AW93"/>
    <mergeCell ref="AX92:AX96"/>
    <mergeCell ref="AY92:AY96"/>
    <mergeCell ref="AC96:AC97"/>
    <mergeCell ref="AD96:AD97"/>
    <mergeCell ref="A91:G91"/>
    <mergeCell ref="AC91:AW91"/>
    <mergeCell ref="Z87:Z88"/>
    <mergeCell ref="AC87:AC88"/>
    <mergeCell ref="AD87:AD88"/>
    <mergeCell ref="AW87:AW88"/>
    <mergeCell ref="T92:T93"/>
    <mergeCell ref="U92:U93"/>
    <mergeCell ref="V92:V93"/>
    <mergeCell ref="W92:W93"/>
    <mergeCell ref="X92:X93"/>
    <mergeCell ref="Y92:Y93"/>
    <mergeCell ref="DN87:DN90"/>
    <mergeCell ref="U89:U90"/>
    <mergeCell ref="V89:V90"/>
    <mergeCell ref="W89:W90"/>
    <mergeCell ref="X89:X90"/>
    <mergeCell ref="Y89:Y90"/>
    <mergeCell ref="T87:T90"/>
    <mergeCell ref="U87:U88"/>
    <mergeCell ref="V87:V88"/>
    <mergeCell ref="W87:W88"/>
    <mergeCell ref="X87:X88"/>
    <mergeCell ref="Y87:Y88"/>
    <mergeCell ref="Z89:Z90"/>
    <mergeCell ref="AC89:AC90"/>
    <mergeCell ref="AD89:AD90"/>
    <mergeCell ref="AW89:AW90"/>
    <mergeCell ref="W69:W71"/>
    <mergeCell ref="U77:U86"/>
    <mergeCell ref="V77:V83"/>
    <mergeCell ref="W77:W83"/>
    <mergeCell ref="X77:X83"/>
    <mergeCell ref="Y77:Y83"/>
    <mergeCell ref="V84:V86"/>
    <mergeCell ref="W84:W86"/>
    <mergeCell ref="X84:X86"/>
    <mergeCell ref="Y84:Y86"/>
    <mergeCell ref="L87:L89"/>
    <mergeCell ref="M87:M89"/>
    <mergeCell ref="N87:N89"/>
    <mergeCell ref="O87:O89"/>
    <mergeCell ref="Q87:Q90"/>
    <mergeCell ref="S87:S90"/>
    <mergeCell ref="Q69:Q86"/>
    <mergeCell ref="S69:S86"/>
    <mergeCell ref="T69:T86"/>
    <mergeCell ref="AD61:AD64"/>
    <mergeCell ref="AW61:AW64"/>
    <mergeCell ref="DN69:DN86"/>
    <mergeCell ref="U72:U76"/>
    <mergeCell ref="V72:V76"/>
    <mergeCell ref="W72:W76"/>
    <mergeCell ref="X72:X76"/>
    <mergeCell ref="Y72:Y76"/>
    <mergeCell ref="Z72:Z76"/>
    <mergeCell ref="AC72:AC76"/>
    <mergeCell ref="AD72:AD76"/>
    <mergeCell ref="AW72:AW76"/>
    <mergeCell ref="X69:X71"/>
    <mergeCell ref="Y69:Y71"/>
    <mergeCell ref="Z69:Z71"/>
    <mergeCell ref="AC69:AC71"/>
    <mergeCell ref="AD69:AD71"/>
    <mergeCell ref="AW69:AW71"/>
    <mergeCell ref="U69:U71"/>
    <mergeCell ref="V69:V71"/>
    <mergeCell ref="Z84:Z86"/>
    <mergeCell ref="AC84:AC86"/>
    <mergeCell ref="AD84:AD86"/>
    <mergeCell ref="AW84:AW86"/>
    <mergeCell ref="U65:U68"/>
    <mergeCell ref="V65:V68"/>
    <mergeCell ref="W65:W68"/>
    <mergeCell ref="X65:X68"/>
    <mergeCell ref="Y65:Y68"/>
    <mergeCell ref="Z65:Z68"/>
    <mergeCell ref="Y61:Y64"/>
    <mergeCell ref="Z61:Z64"/>
    <mergeCell ref="AC61:AC64"/>
    <mergeCell ref="V61:V64"/>
    <mergeCell ref="W61:W64"/>
    <mergeCell ref="X61:X64"/>
    <mergeCell ref="DN51:DN54"/>
    <mergeCell ref="Q55:Q60"/>
    <mergeCell ref="S55:S60"/>
    <mergeCell ref="T55:T60"/>
    <mergeCell ref="U55:U60"/>
    <mergeCell ref="V55:V60"/>
    <mergeCell ref="W55:W60"/>
    <mergeCell ref="X55:X60"/>
    <mergeCell ref="Y55:Y60"/>
    <mergeCell ref="Z55:Z60"/>
    <mergeCell ref="Q39:Q54"/>
    <mergeCell ref="S39:S50"/>
    <mergeCell ref="T39:T50"/>
    <mergeCell ref="S51:S54"/>
    <mergeCell ref="T51:T54"/>
    <mergeCell ref="AC39:AC42"/>
    <mergeCell ref="AD39:AD42"/>
    <mergeCell ref="AW39:AW42"/>
    <mergeCell ref="U39:U42"/>
    <mergeCell ref="AC55:AC60"/>
    <mergeCell ref="AD55:AD60"/>
    <mergeCell ref="AW55:AW60"/>
    <mergeCell ref="DN61:DN68"/>
    <mergeCell ref="AC65:AC68"/>
    <mergeCell ref="AD65:AD68"/>
    <mergeCell ref="AW65:AW68"/>
    <mergeCell ref="DN34:DN38"/>
    <mergeCell ref="S34:S38"/>
    <mergeCell ref="T34:T38"/>
    <mergeCell ref="U34:U35"/>
    <mergeCell ref="V34:V35"/>
    <mergeCell ref="W34:W35"/>
    <mergeCell ref="X34:X35"/>
    <mergeCell ref="DN39:DN50"/>
    <mergeCell ref="U43:U54"/>
    <mergeCell ref="V43:V54"/>
    <mergeCell ref="W43:W54"/>
    <mergeCell ref="X43:X54"/>
    <mergeCell ref="Y43:Y54"/>
    <mergeCell ref="Z43:Z54"/>
    <mergeCell ref="AC43:AC54"/>
    <mergeCell ref="AD43:AD54"/>
    <mergeCell ref="AW43:AW54"/>
    <mergeCell ref="X39:X42"/>
    <mergeCell ref="Y39:Y42"/>
    <mergeCell ref="Z39:Z42"/>
    <mergeCell ref="AC23:AC25"/>
    <mergeCell ref="AD23:AD25"/>
    <mergeCell ref="AW23:AW25"/>
    <mergeCell ref="C33:F33"/>
    <mergeCell ref="G33:DM33"/>
    <mergeCell ref="C34:C90"/>
    <mergeCell ref="D34:D90"/>
    <mergeCell ref="F34:F90"/>
    <mergeCell ref="G34:G90"/>
    <mergeCell ref="I34:I90"/>
    <mergeCell ref="J34:J90"/>
    <mergeCell ref="P34:P90"/>
    <mergeCell ref="Q34:Q38"/>
    <mergeCell ref="Y34:Y35"/>
    <mergeCell ref="Z34:Z35"/>
    <mergeCell ref="AC34:AC35"/>
    <mergeCell ref="AD34:AD35"/>
    <mergeCell ref="AW34:AW35"/>
    <mergeCell ref="V39:V42"/>
    <mergeCell ref="W39:W42"/>
    <mergeCell ref="Q61:Q68"/>
    <mergeCell ref="S61:S68"/>
    <mergeCell ref="T61:T68"/>
    <mergeCell ref="U61:U64"/>
    <mergeCell ref="W29:W30"/>
    <mergeCell ref="X29:X30"/>
    <mergeCell ref="Y29:Y30"/>
    <mergeCell ref="Z29:Z30"/>
    <mergeCell ref="AC29:AC30"/>
    <mergeCell ref="DN29:DN32"/>
    <mergeCell ref="U30:U32"/>
    <mergeCell ref="V30:V32"/>
    <mergeCell ref="DM30:DM32"/>
    <mergeCell ref="AC31:AC32"/>
    <mergeCell ref="AD31:AD32"/>
    <mergeCell ref="AW31:AW32"/>
    <mergeCell ref="DG31:DG32"/>
    <mergeCell ref="DN15:DN17"/>
    <mergeCell ref="P19:P28"/>
    <mergeCell ref="Q19:Q21"/>
    <mergeCell ref="S19:S21"/>
    <mergeCell ref="T19:T21"/>
    <mergeCell ref="DL19:DL21"/>
    <mergeCell ref="DM19:DM21"/>
    <mergeCell ref="Q23:Q26"/>
    <mergeCell ref="S23:S26"/>
    <mergeCell ref="T23:T26"/>
    <mergeCell ref="U23:U25"/>
    <mergeCell ref="V23:V25"/>
    <mergeCell ref="W23:W25"/>
    <mergeCell ref="DN19:DN21"/>
    <mergeCell ref="U20:U21"/>
    <mergeCell ref="V20:V21"/>
    <mergeCell ref="W20:W21"/>
    <mergeCell ref="X20:X21"/>
    <mergeCell ref="Y20:Y21"/>
    <mergeCell ref="Z20:Z21"/>
    <mergeCell ref="DN23:DN26"/>
    <mergeCell ref="X23:X25"/>
    <mergeCell ref="Y23:Y25"/>
    <mergeCell ref="Z23:Z25"/>
    <mergeCell ref="C14:G14"/>
    <mergeCell ref="C15:C32"/>
    <mergeCell ref="D15:D32"/>
    <mergeCell ref="F15:F32"/>
    <mergeCell ref="G15:G32"/>
    <mergeCell ref="I15:I32"/>
    <mergeCell ref="J15:J32"/>
    <mergeCell ref="P15:P18"/>
    <mergeCell ref="W8:W9"/>
    <mergeCell ref="P8:P11"/>
    <mergeCell ref="Q8:Q13"/>
    <mergeCell ref="S8:S13"/>
    <mergeCell ref="T8:T13"/>
    <mergeCell ref="U8:U9"/>
    <mergeCell ref="V8:V9"/>
    <mergeCell ref="C8:C13"/>
    <mergeCell ref="D8:D13"/>
    <mergeCell ref="Q15:Q17"/>
    <mergeCell ref="S15:S17"/>
    <mergeCell ref="T15:T17"/>
    <mergeCell ref="P29:P32"/>
    <mergeCell ref="Q29:Q32"/>
    <mergeCell ref="S29:S32"/>
    <mergeCell ref="T29:T32"/>
    <mergeCell ref="F8:F13"/>
    <mergeCell ref="G8:G13"/>
    <mergeCell ref="I8:I13"/>
    <mergeCell ref="J8:J13"/>
    <mergeCell ref="N1:V1"/>
    <mergeCell ref="I2:X2"/>
    <mergeCell ref="DG2:DL2"/>
    <mergeCell ref="F3:Z3"/>
    <mergeCell ref="N4:V4"/>
    <mergeCell ref="V6:AD6"/>
    <mergeCell ref="DK6:DN6"/>
    <mergeCell ref="AW8:AW9"/>
    <mergeCell ref="DN8:DN13"/>
    <mergeCell ref="X8:X9"/>
    <mergeCell ref="Y8:Y9"/>
    <mergeCell ref="Z8:Z9"/>
    <mergeCell ref="AC8:AC9"/>
    <mergeCell ref="AD8:AD9"/>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DQ1047466"/>
  <sheetViews>
    <sheetView topLeftCell="C1" workbookViewId="0">
      <selection activeCell="C1" sqref="C1"/>
    </sheetView>
  </sheetViews>
  <sheetFormatPr baseColWidth="10" defaultColWidth="8.28515625" defaultRowHeight="11.25"/>
  <cols>
    <col min="1" max="2" width="0" style="66" hidden="1" customWidth="1"/>
    <col min="3" max="3" width="13.5703125" style="7" customWidth="1"/>
    <col min="4" max="4" width="3.7109375" style="15" customWidth="1"/>
    <col min="5" max="5" width="0" style="7" hidden="1" customWidth="1"/>
    <col min="6" max="6" width="14" style="7" customWidth="1"/>
    <col min="7" max="7" width="3.85546875" style="16" customWidth="1"/>
    <col min="8" max="8" width="0" style="16" hidden="1" customWidth="1"/>
    <col min="9" max="9" width="8.28515625" style="16"/>
    <col min="10" max="10" width="3.7109375" style="16" customWidth="1"/>
    <col min="11" max="11" width="0" style="16" hidden="1" customWidth="1"/>
    <col min="12" max="15" width="0" style="66" hidden="1" customWidth="1"/>
    <col min="16" max="16" width="11.140625" style="63" customWidth="1"/>
    <col min="17" max="17" width="4.140625" style="63" customWidth="1"/>
    <col min="18" max="18" width="0" style="44" hidden="1" customWidth="1"/>
    <col min="19" max="20" width="13.5703125" style="44" customWidth="1"/>
    <col min="21" max="21" width="15.28515625" style="63" customWidth="1"/>
    <col min="22" max="22" width="12.140625" style="63" customWidth="1"/>
    <col min="23" max="23" width="8.28515625" style="63"/>
    <col min="24" max="24" width="8.28515625" style="66"/>
    <col min="25" max="25" width="8.28515625" style="7"/>
    <col min="26" max="26" width="12.7109375" style="7" customWidth="1"/>
    <col min="27" max="27" width="0" style="45" hidden="1" customWidth="1"/>
    <col min="28" max="28" width="0" style="190" hidden="1" customWidth="1"/>
    <col min="29" max="29" width="9.5703125" style="190" customWidth="1"/>
    <col min="30" max="30" width="8.28515625" style="190"/>
    <col min="31" max="38" width="8.28515625" style="190" hidden="1" customWidth="1"/>
    <col min="39" max="48" width="8.28515625" style="7" hidden="1" customWidth="1"/>
    <col min="49" max="49" width="12" style="7" customWidth="1"/>
    <col min="50" max="110" width="8.28515625" style="63" hidden="1" customWidth="1"/>
    <col min="111" max="111" width="10.28515625" style="7" customWidth="1"/>
    <col min="112" max="112" width="11" style="63" customWidth="1"/>
    <col min="113" max="113" width="10.42578125" style="63" customWidth="1"/>
    <col min="114" max="114" width="11.7109375" style="63" customWidth="1"/>
    <col min="115" max="16384" width="8.28515625" style="63"/>
  </cols>
  <sheetData>
    <row r="1" spans="1:121" ht="23.25">
      <c r="A1" s="65"/>
      <c r="B1" s="65"/>
      <c r="C1" s="65"/>
      <c r="D1" s="2"/>
      <c r="E1" s="65"/>
      <c r="F1" s="65"/>
      <c r="G1" s="65"/>
      <c r="H1" s="65"/>
      <c r="I1" s="65"/>
      <c r="J1" s="65"/>
      <c r="K1" s="65"/>
      <c r="L1" s="65"/>
      <c r="M1" s="65"/>
      <c r="N1" s="686" t="s">
        <v>156</v>
      </c>
      <c r="O1" s="686"/>
      <c r="P1" s="686"/>
      <c r="Q1" s="686"/>
      <c r="R1" s="686"/>
      <c r="S1" s="686"/>
      <c r="T1" s="686"/>
      <c r="U1" s="686"/>
      <c r="V1" s="686"/>
      <c r="W1" s="3"/>
      <c r="X1" s="4"/>
      <c r="Y1" s="65"/>
      <c r="Z1" s="65"/>
      <c r="AA1" s="5"/>
      <c r="DG1" s="65"/>
    </row>
    <row r="2" spans="1:121" ht="18.75" customHeight="1">
      <c r="A2" s="65"/>
      <c r="B2" s="65"/>
      <c r="C2" s="65"/>
      <c r="D2" s="2"/>
      <c r="E2" s="65"/>
      <c r="F2" s="65"/>
      <c r="G2" s="65"/>
      <c r="H2" s="65"/>
      <c r="I2" s="687" t="s">
        <v>114</v>
      </c>
      <c r="J2" s="687"/>
      <c r="K2" s="687"/>
      <c r="L2" s="687"/>
      <c r="M2" s="687"/>
      <c r="N2" s="687"/>
      <c r="O2" s="687"/>
      <c r="P2" s="687"/>
      <c r="Q2" s="687"/>
      <c r="R2" s="687"/>
      <c r="S2" s="687"/>
      <c r="T2" s="687"/>
      <c r="U2" s="687"/>
      <c r="V2" s="687"/>
      <c r="W2" s="687"/>
      <c r="X2" s="687"/>
      <c r="Y2" s="65"/>
      <c r="Z2" s="65"/>
      <c r="AA2" s="5"/>
      <c r="DG2" s="688"/>
      <c r="DH2" s="688"/>
      <c r="DI2" s="688"/>
      <c r="DJ2" s="688"/>
      <c r="DK2" s="688"/>
      <c r="DL2" s="688"/>
    </row>
    <row r="3" spans="1:121" ht="18.75" customHeight="1">
      <c r="A3" s="65"/>
      <c r="B3" s="65"/>
      <c r="C3" s="65"/>
      <c r="D3" s="2"/>
      <c r="E3" s="65"/>
      <c r="F3" s="687" t="s">
        <v>269</v>
      </c>
      <c r="G3" s="687"/>
      <c r="H3" s="687"/>
      <c r="I3" s="687"/>
      <c r="J3" s="687"/>
      <c r="K3" s="687"/>
      <c r="L3" s="687"/>
      <c r="M3" s="687"/>
      <c r="N3" s="687"/>
      <c r="O3" s="687"/>
      <c r="P3" s="687"/>
      <c r="Q3" s="687"/>
      <c r="R3" s="687"/>
      <c r="S3" s="687"/>
      <c r="T3" s="687"/>
      <c r="U3" s="687"/>
      <c r="V3" s="687"/>
      <c r="W3" s="687"/>
      <c r="X3" s="687"/>
      <c r="Y3" s="687"/>
      <c r="Z3" s="687"/>
      <c r="AA3" s="5"/>
      <c r="DG3" s="65"/>
    </row>
    <row r="4" spans="1:121" ht="18.75">
      <c r="A4" s="65"/>
      <c r="B4" s="65"/>
      <c r="C4" s="65"/>
      <c r="D4" s="2"/>
      <c r="E4" s="65"/>
      <c r="F4" s="65"/>
      <c r="G4" s="65"/>
      <c r="H4" s="65"/>
      <c r="I4" s="65"/>
      <c r="J4" s="65"/>
      <c r="K4" s="65"/>
      <c r="L4" s="65"/>
      <c r="M4" s="9"/>
      <c r="N4" s="687" t="s">
        <v>115</v>
      </c>
      <c r="O4" s="687"/>
      <c r="P4" s="687"/>
      <c r="Q4" s="687"/>
      <c r="R4" s="687"/>
      <c r="S4" s="687"/>
      <c r="T4" s="687"/>
      <c r="U4" s="687"/>
      <c r="V4" s="687"/>
      <c r="W4" s="3"/>
      <c r="X4" s="4"/>
      <c r="Y4" s="10"/>
      <c r="Z4" s="11"/>
      <c r="AA4" s="12"/>
      <c r="AB4" s="13"/>
      <c r="AC4" s="13"/>
      <c r="AD4" s="13"/>
      <c r="AE4" s="13"/>
      <c r="AF4" s="13"/>
      <c r="AG4" s="13"/>
      <c r="AH4" s="13"/>
      <c r="AI4" s="13"/>
      <c r="AJ4" s="13"/>
      <c r="AK4" s="13"/>
      <c r="AL4" s="13"/>
      <c r="AM4" s="9"/>
      <c r="AN4" s="11"/>
      <c r="AO4" s="11"/>
      <c r="AP4" s="11"/>
      <c r="AQ4" s="11"/>
      <c r="AR4" s="11"/>
      <c r="AS4" s="11"/>
      <c r="AT4" s="11"/>
      <c r="AU4" s="11"/>
      <c r="AV4" s="11"/>
      <c r="AW4" s="10"/>
      <c r="AX4" s="63">
        <v>2012</v>
      </c>
      <c r="BM4" s="63">
        <v>2013</v>
      </c>
      <c r="CB4" s="63">
        <v>2014</v>
      </c>
      <c r="CQ4" s="63">
        <v>2015</v>
      </c>
      <c r="DG4" s="11"/>
    </row>
    <row r="5" spans="1:121">
      <c r="A5" s="65"/>
      <c r="B5" s="65"/>
      <c r="C5" s="65"/>
      <c r="D5" s="2"/>
      <c r="E5" s="65"/>
      <c r="F5" s="65"/>
      <c r="G5" s="65"/>
      <c r="H5" s="65"/>
      <c r="I5" s="65"/>
      <c r="J5" s="65"/>
      <c r="K5" s="65"/>
      <c r="L5" s="65"/>
      <c r="M5" s="9"/>
      <c r="N5" s="65"/>
      <c r="O5" s="65"/>
      <c r="P5" s="65"/>
      <c r="Q5" s="65"/>
      <c r="R5" s="65"/>
      <c r="S5" s="65"/>
      <c r="T5" s="65"/>
      <c r="U5" s="65"/>
      <c r="V5" s="65"/>
      <c r="W5" s="3"/>
      <c r="X5" s="4"/>
      <c r="Y5" s="10"/>
      <c r="Z5" s="11"/>
      <c r="AA5" s="12"/>
      <c r="AB5" s="13"/>
      <c r="AC5" s="13"/>
      <c r="AD5" s="13"/>
      <c r="AE5" s="13"/>
      <c r="AF5" s="13"/>
      <c r="AG5" s="13"/>
      <c r="AH5" s="13"/>
      <c r="AI5" s="13"/>
      <c r="AJ5" s="13"/>
      <c r="AK5" s="13"/>
      <c r="AL5" s="13"/>
      <c r="AM5" s="9"/>
      <c r="AN5" s="11"/>
      <c r="AO5" s="11"/>
      <c r="AP5" s="11"/>
      <c r="AQ5" s="11"/>
      <c r="AR5" s="11"/>
      <c r="AS5" s="11"/>
      <c r="AT5" s="11"/>
      <c r="AU5" s="11"/>
      <c r="AV5" s="11"/>
      <c r="AW5" s="10"/>
      <c r="DG5" s="11"/>
    </row>
    <row r="6" spans="1:121">
      <c r="I6" s="65"/>
      <c r="J6" s="65"/>
      <c r="K6" s="65"/>
      <c r="L6" s="9"/>
      <c r="M6" s="9"/>
      <c r="N6" s="65"/>
      <c r="O6" s="9"/>
      <c r="P6" s="17"/>
      <c r="Q6" s="17"/>
      <c r="R6" s="18"/>
      <c r="S6" s="18"/>
      <c r="T6" s="18"/>
      <c r="U6" s="17"/>
      <c r="V6" s="689" t="s">
        <v>0</v>
      </c>
      <c r="W6" s="690"/>
      <c r="X6" s="690"/>
      <c r="Y6" s="690"/>
      <c r="Z6" s="690"/>
      <c r="AA6" s="690"/>
      <c r="AB6" s="690"/>
      <c r="AC6" s="690"/>
      <c r="AD6" s="691"/>
      <c r="AE6" s="13"/>
      <c r="AF6" s="13"/>
      <c r="AG6" s="13"/>
      <c r="AH6" s="13"/>
      <c r="AI6" s="13"/>
      <c r="AJ6" s="13"/>
      <c r="AK6" s="13"/>
      <c r="AL6" s="13"/>
      <c r="AM6" s="9"/>
      <c r="AN6" s="17"/>
      <c r="AO6" s="17"/>
      <c r="AP6" s="17"/>
      <c r="AQ6" s="17"/>
      <c r="AR6" s="17"/>
      <c r="AS6" s="17"/>
      <c r="AT6" s="17"/>
      <c r="AU6" s="17"/>
      <c r="AV6" s="17"/>
      <c r="AW6" s="10"/>
      <c r="DG6" s="63"/>
      <c r="DK6" s="692" t="s">
        <v>1</v>
      </c>
      <c r="DL6" s="692"/>
      <c r="DM6" s="692"/>
      <c r="DN6" s="692"/>
    </row>
    <row r="7" spans="1:121" s="25" customFormat="1" ht="90.75" customHeight="1">
      <c r="A7" s="19" t="s">
        <v>2</v>
      </c>
      <c r="B7" s="19" t="s">
        <v>3</v>
      </c>
      <c r="C7" s="20" t="s">
        <v>4</v>
      </c>
      <c r="D7" s="20" t="s">
        <v>5</v>
      </c>
      <c r="E7" s="20" t="s">
        <v>6</v>
      </c>
      <c r="F7" s="20" t="s">
        <v>7</v>
      </c>
      <c r="G7" s="20" t="s">
        <v>5</v>
      </c>
      <c r="H7" s="20" t="s">
        <v>6</v>
      </c>
      <c r="I7" s="20" t="s">
        <v>8</v>
      </c>
      <c r="J7" s="20" t="s">
        <v>5</v>
      </c>
      <c r="K7" s="20" t="s">
        <v>6</v>
      </c>
      <c r="L7" s="20" t="s">
        <v>9</v>
      </c>
      <c r="M7" s="20" t="s">
        <v>10</v>
      </c>
      <c r="N7" s="20" t="s">
        <v>11</v>
      </c>
      <c r="O7" s="20" t="s">
        <v>12</v>
      </c>
      <c r="P7" s="20" t="s">
        <v>13</v>
      </c>
      <c r="Q7" s="20" t="s">
        <v>14</v>
      </c>
      <c r="R7" s="21" t="s">
        <v>6</v>
      </c>
      <c r="S7" s="21" t="s">
        <v>15</v>
      </c>
      <c r="T7" s="21" t="s">
        <v>16</v>
      </c>
      <c r="U7" s="19" t="s">
        <v>17</v>
      </c>
      <c r="V7" s="19" t="s">
        <v>18</v>
      </c>
      <c r="W7" s="19" t="s">
        <v>19</v>
      </c>
      <c r="X7" s="19" t="s">
        <v>20</v>
      </c>
      <c r="Y7" s="19" t="s">
        <v>155</v>
      </c>
      <c r="Z7" s="19" t="s">
        <v>21</v>
      </c>
      <c r="AA7" s="21" t="s">
        <v>22</v>
      </c>
      <c r="AB7" s="19" t="s">
        <v>23</v>
      </c>
      <c r="AC7" s="19" t="s">
        <v>25</v>
      </c>
      <c r="AD7" s="19" t="s">
        <v>154</v>
      </c>
      <c r="AE7" s="19" t="s">
        <v>24</v>
      </c>
      <c r="AF7" s="19" t="s">
        <v>25</v>
      </c>
      <c r="AG7" s="19" t="s">
        <v>26</v>
      </c>
      <c r="AH7" s="19" t="s">
        <v>27</v>
      </c>
      <c r="AI7" s="19" t="s">
        <v>28</v>
      </c>
      <c r="AJ7" s="19" t="s">
        <v>29</v>
      </c>
      <c r="AK7" s="19" t="s">
        <v>30</v>
      </c>
      <c r="AL7" s="19" t="s">
        <v>31</v>
      </c>
      <c r="AM7" s="19" t="s">
        <v>32</v>
      </c>
      <c r="AN7" s="19" t="s">
        <v>33</v>
      </c>
      <c r="AO7" s="19" t="s">
        <v>34</v>
      </c>
      <c r="AP7" s="19" t="s">
        <v>35</v>
      </c>
      <c r="AQ7" s="19" t="s">
        <v>36</v>
      </c>
      <c r="AR7" s="19" t="s">
        <v>37</v>
      </c>
      <c r="AS7" s="19" t="s">
        <v>38</v>
      </c>
      <c r="AT7" s="19" t="s">
        <v>39</v>
      </c>
      <c r="AU7" s="19" t="s">
        <v>40</v>
      </c>
      <c r="AV7" s="19" t="s">
        <v>41</v>
      </c>
      <c r="AW7" s="19" t="s">
        <v>42</v>
      </c>
      <c r="AX7" s="22" t="s">
        <v>43</v>
      </c>
      <c r="AY7" s="22" t="s">
        <v>44</v>
      </c>
      <c r="AZ7" s="22" t="s">
        <v>45</v>
      </c>
      <c r="BA7" s="22" t="s">
        <v>46</v>
      </c>
      <c r="BB7" s="22" t="s">
        <v>47</v>
      </c>
      <c r="BC7" s="22" t="s">
        <v>48</v>
      </c>
      <c r="BD7" s="22" t="s">
        <v>49</v>
      </c>
      <c r="BE7" s="22" t="s">
        <v>50</v>
      </c>
      <c r="BF7" s="22" t="s">
        <v>51</v>
      </c>
      <c r="BG7" s="22" t="s">
        <v>52</v>
      </c>
      <c r="BH7" s="22" t="s">
        <v>53</v>
      </c>
      <c r="BI7" s="22" t="s">
        <v>54</v>
      </c>
      <c r="BJ7" s="22" t="s">
        <v>55</v>
      </c>
      <c r="BK7" s="22" t="s">
        <v>56</v>
      </c>
      <c r="BL7" s="22" t="s">
        <v>57</v>
      </c>
      <c r="BM7" s="22" t="s">
        <v>43</v>
      </c>
      <c r="BN7" s="22" t="s">
        <v>44</v>
      </c>
      <c r="BO7" s="22" t="s">
        <v>45</v>
      </c>
      <c r="BP7" s="22" t="s">
        <v>46</v>
      </c>
      <c r="BQ7" s="22" t="s">
        <v>47</v>
      </c>
      <c r="BR7" s="22" t="s">
        <v>48</v>
      </c>
      <c r="BS7" s="22" t="s">
        <v>49</v>
      </c>
      <c r="BT7" s="22" t="s">
        <v>50</v>
      </c>
      <c r="BU7" s="22" t="s">
        <v>51</v>
      </c>
      <c r="BV7" s="22" t="s">
        <v>52</v>
      </c>
      <c r="BW7" s="22" t="s">
        <v>53</v>
      </c>
      <c r="BX7" s="22" t="s">
        <v>54</v>
      </c>
      <c r="BY7" s="22" t="s">
        <v>55</v>
      </c>
      <c r="BZ7" s="22" t="s">
        <v>56</v>
      </c>
      <c r="CA7" s="22" t="s">
        <v>58</v>
      </c>
      <c r="CB7" s="22" t="s">
        <v>43</v>
      </c>
      <c r="CC7" s="22" t="s">
        <v>44</v>
      </c>
      <c r="CD7" s="22" t="s">
        <v>45</v>
      </c>
      <c r="CE7" s="22" t="s">
        <v>46</v>
      </c>
      <c r="CF7" s="22" t="s">
        <v>47</v>
      </c>
      <c r="CG7" s="22" t="s">
        <v>48</v>
      </c>
      <c r="CH7" s="22" t="s">
        <v>49</v>
      </c>
      <c r="CI7" s="22" t="s">
        <v>50</v>
      </c>
      <c r="CJ7" s="22" t="s">
        <v>51</v>
      </c>
      <c r="CK7" s="22" t="s">
        <v>52</v>
      </c>
      <c r="CL7" s="22" t="s">
        <v>53</v>
      </c>
      <c r="CM7" s="22" t="s">
        <v>54</v>
      </c>
      <c r="CN7" s="22" t="s">
        <v>55</v>
      </c>
      <c r="CO7" s="22" t="s">
        <v>56</v>
      </c>
      <c r="CP7" s="22" t="s">
        <v>59</v>
      </c>
      <c r="CQ7" s="23" t="s">
        <v>43</v>
      </c>
      <c r="CR7" s="23" t="s">
        <v>44</v>
      </c>
      <c r="CS7" s="23" t="s">
        <v>45</v>
      </c>
      <c r="CT7" s="23" t="s">
        <v>46</v>
      </c>
      <c r="CU7" s="23" t="s">
        <v>47</v>
      </c>
      <c r="CV7" s="23" t="s">
        <v>48</v>
      </c>
      <c r="CW7" s="23" t="s">
        <v>49</v>
      </c>
      <c r="CX7" s="23" t="s">
        <v>50</v>
      </c>
      <c r="CY7" s="23" t="s">
        <v>51</v>
      </c>
      <c r="CZ7" s="23" t="s">
        <v>52</v>
      </c>
      <c r="DA7" s="23" t="s">
        <v>53</v>
      </c>
      <c r="DB7" s="23" t="s">
        <v>54</v>
      </c>
      <c r="DC7" s="23" t="s">
        <v>55</v>
      </c>
      <c r="DD7" s="23" t="s">
        <v>56</v>
      </c>
      <c r="DE7" s="23" t="s">
        <v>60</v>
      </c>
      <c r="DF7" s="23" t="s">
        <v>61</v>
      </c>
      <c r="DG7" s="19" t="s">
        <v>62</v>
      </c>
      <c r="DH7" s="19" t="s">
        <v>63</v>
      </c>
      <c r="DI7" s="19" t="s">
        <v>64</v>
      </c>
      <c r="DJ7" s="19" t="s">
        <v>65</v>
      </c>
      <c r="DK7" s="20" t="s">
        <v>66</v>
      </c>
      <c r="DL7" s="20" t="s">
        <v>67</v>
      </c>
      <c r="DM7" s="20" t="s">
        <v>68</v>
      </c>
      <c r="DN7" s="20" t="s">
        <v>69</v>
      </c>
      <c r="DO7" s="24"/>
      <c r="DP7" s="24"/>
      <c r="DQ7" s="24"/>
    </row>
    <row r="8" spans="1:121" s="98" customFormat="1" ht="180">
      <c r="A8" s="26">
        <v>455</v>
      </c>
      <c r="B8" s="26" t="s">
        <v>272</v>
      </c>
      <c r="C8" s="169" t="s">
        <v>273</v>
      </c>
      <c r="D8" s="67">
        <v>5</v>
      </c>
      <c r="E8" s="34">
        <v>0.05</v>
      </c>
      <c r="F8" s="169" t="s">
        <v>1650</v>
      </c>
      <c r="G8" s="64">
        <v>10.1</v>
      </c>
      <c r="H8" s="34">
        <v>0.1</v>
      </c>
      <c r="I8" s="681"/>
      <c r="J8" s="703"/>
      <c r="K8" s="29">
        <v>0.9</v>
      </c>
      <c r="L8" s="169" t="s">
        <v>275</v>
      </c>
      <c r="M8" s="169" t="s">
        <v>275</v>
      </c>
      <c r="N8" s="34">
        <v>0.3</v>
      </c>
      <c r="O8" s="169" t="s">
        <v>276</v>
      </c>
      <c r="P8" s="681" t="s">
        <v>2247</v>
      </c>
      <c r="Q8" s="67"/>
      <c r="R8" s="29">
        <v>0.15</v>
      </c>
      <c r="S8" s="29"/>
      <c r="T8" s="29"/>
      <c r="U8" s="34" t="s">
        <v>2248</v>
      </c>
      <c r="V8" s="34" t="s">
        <v>2248</v>
      </c>
      <c r="W8" s="169" t="s">
        <v>70</v>
      </c>
      <c r="X8" s="169" t="s">
        <v>71</v>
      </c>
      <c r="Y8" s="34">
        <v>0</v>
      </c>
      <c r="Z8" s="169" t="s">
        <v>2249</v>
      </c>
      <c r="AA8" s="29">
        <v>0.25</v>
      </c>
      <c r="AB8" s="30">
        <f>+((((E8*H8)*K8)*R8)*AA8)*100</f>
        <v>1.6875000000000005E-2</v>
      </c>
      <c r="AC8" s="169"/>
      <c r="AD8" s="169"/>
      <c r="AE8" s="30">
        <v>1.6875000000000005E-2</v>
      </c>
      <c r="AF8" s="169">
        <v>30</v>
      </c>
      <c r="AG8" s="169"/>
      <c r="AH8" s="30">
        <v>1.6875000000000005E-2</v>
      </c>
      <c r="AI8" s="169">
        <v>60</v>
      </c>
      <c r="AJ8" s="169"/>
      <c r="AK8" s="30">
        <v>1.6875000000000005E-2</v>
      </c>
      <c r="AL8" s="169">
        <v>100</v>
      </c>
      <c r="AM8" s="169"/>
      <c r="AN8" s="35">
        <v>430</v>
      </c>
      <c r="AO8" s="35">
        <v>130</v>
      </c>
      <c r="AP8" s="35"/>
      <c r="AQ8" s="35">
        <v>100</v>
      </c>
      <c r="AR8" s="35"/>
      <c r="AS8" s="35">
        <v>100</v>
      </c>
      <c r="AT8" s="35"/>
      <c r="AU8" s="35">
        <v>100</v>
      </c>
      <c r="AV8" s="169"/>
      <c r="AW8" s="169" t="s">
        <v>2250</v>
      </c>
      <c r="AX8" s="155"/>
      <c r="AY8" s="155"/>
      <c r="AZ8" s="155"/>
      <c r="BA8" s="155"/>
      <c r="BB8" s="155"/>
      <c r="BC8" s="155"/>
      <c r="BD8" s="155"/>
      <c r="BE8" s="155">
        <v>130</v>
      </c>
      <c r="BF8" s="155"/>
      <c r="BG8" s="155"/>
      <c r="BH8" s="155"/>
      <c r="BI8" s="155"/>
      <c r="BJ8" s="155"/>
      <c r="BK8" s="155"/>
      <c r="BL8" s="155"/>
      <c r="BM8" s="155"/>
      <c r="BN8" s="155"/>
      <c r="BO8" s="155"/>
      <c r="BP8" s="155"/>
      <c r="BQ8" s="155"/>
      <c r="BR8" s="155"/>
      <c r="BS8" s="155"/>
      <c r="BT8" s="155">
        <v>100</v>
      </c>
      <c r="BU8" s="155"/>
      <c r="BV8" s="155"/>
      <c r="BW8" s="155"/>
      <c r="BX8" s="155"/>
      <c r="BY8" s="155"/>
      <c r="BZ8" s="155"/>
      <c r="CA8" s="155"/>
      <c r="CB8" s="155"/>
      <c r="CC8" s="155"/>
      <c r="CD8" s="155"/>
      <c r="CE8" s="155"/>
      <c r="CF8" s="155"/>
      <c r="CG8" s="155"/>
      <c r="CH8" s="155"/>
      <c r="CI8" s="155">
        <v>100</v>
      </c>
      <c r="CJ8" s="155"/>
      <c r="CK8" s="155"/>
      <c r="CL8" s="155"/>
      <c r="CM8" s="155"/>
      <c r="CN8" s="155"/>
      <c r="CO8" s="155"/>
      <c r="CP8" s="155"/>
      <c r="CQ8" s="155"/>
      <c r="CR8" s="155"/>
      <c r="CS8" s="155"/>
      <c r="CT8" s="155"/>
      <c r="CU8" s="155"/>
      <c r="CV8" s="155"/>
      <c r="CW8" s="155"/>
      <c r="CX8" s="155">
        <v>100</v>
      </c>
      <c r="CY8" s="155"/>
      <c r="CZ8" s="155"/>
      <c r="DA8" s="155"/>
      <c r="DB8" s="155"/>
      <c r="DC8" s="155"/>
      <c r="DD8" s="155"/>
      <c r="DE8" s="155"/>
      <c r="DF8" s="155">
        <v>430</v>
      </c>
      <c r="DG8" s="169"/>
      <c r="DH8" s="155"/>
      <c r="DI8" s="155"/>
      <c r="DJ8" s="155"/>
      <c r="DK8" s="155"/>
      <c r="DL8" s="155"/>
      <c r="DM8" s="155"/>
      <c r="DN8" s="155"/>
    </row>
    <row r="9" spans="1:121" s="98" customFormat="1" ht="191.25">
      <c r="A9" s="26">
        <v>456</v>
      </c>
      <c r="B9" s="26" t="s">
        <v>272</v>
      </c>
      <c r="C9" s="169" t="s">
        <v>273</v>
      </c>
      <c r="D9" s="67">
        <v>5</v>
      </c>
      <c r="E9" s="34">
        <v>0.05</v>
      </c>
      <c r="F9" s="169" t="s">
        <v>1650</v>
      </c>
      <c r="G9" s="64">
        <v>10.1</v>
      </c>
      <c r="H9" s="34">
        <v>0.1</v>
      </c>
      <c r="I9" s="681"/>
      <c r="J9" s="703"/>
      <c r="K9" s="29">
        <v>0.9</v>
      </c>
      <c r="L9" s="169" t="s">
        <v>275</v>
      </c>
      <c r="M9" s="169" t="s">
        <v>275</v>
      </c>
      <c r="N9" s="34">
        <v>0.3</v>
      </c>
      <c r="O9" s="169" t="s">
        <v>276</v>
      </c>
      <c r="P9" s="681"/>
      <c r="Q9" s="67"/>
      <c r="R9" s="29">
        <v>0.15</v>
      </c>
      <c r="S9" s="29"/>
      <c r="T9" s="29"/>
      <c r="U9" s="169" t="s">
        <v>2251</v>
      </c>
      <c r="V9" s="169" t="s">
        <v>2251</v>
      </c>
      <c r="W9" s="34">
        <v>1</v>
      </c>
      <c r="X9" s="169">
        <v>132</v>
      </c>
      <c r="Y9" s="34">
        <v>0.95</v>
      </c>
      <c r="Z9" s="34" t="s">
        <v>2252</v>
      </c>
      <c r="AA9" s="29">
        <v>0.25</v>
      </c>
      <c r="AB9" s="30">
        <f>+((((E9*H9)*K9)*R9)*AA9)*100</f>
        <v>1.6875000000000005E-2</v>
      </c>
      <c r="AC9" s="34">
        <v>1</v>
      </c>
      <c r="AD9" s="169">
        <v>0</v>
      </c>
      <c r="AE9" s="30">
        <v>1.6875000000000005E-2</v>
      </c>
      <c r="AF9" s="169">
        <v>60</v>
      </c>
      <c r="AG9" s="34"/>
      <c r="AH9" s="30">
        <v>1.6875000000000005E-2</v>
      </c>
      <c r="AI9" s="169">
        <v>70</v>
      </c>
      <c r="AJ9" s="34"/>
      <c r="AK9" s="30">
        <v>1.6875000000000005E-2</v>
      </c>
      <c r="AL9" s="169">
        <v>90</v>
      </c>
      <c r="AM9" s="34"/>
      <c r="AN9" s="35">
        <v>0</v>
      </c>
      <c r="AO9" s="35">
        <v>0</v>
      </c>
      <c r="AP9" s="35"/>
      <c r="AQ9" s="35">
        <v>0</v>
      </c>
      <c r="AR9" s="35"/>
      <c r="AS9" s="35">
        <v>0</v>
      </c>
      <c r="AT9" s="35"/>
      <c r="AU9" s="35">
        <v>0</v>
      </c>
      <c r="AV9" s="34"/>
      <c r="AW9" s="169" t="s">
        <v>2250</v>
      </c>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34" t="s">
        <v>2253</v>
      </c>
      <c r="DH9" s="169" t="s">
        <v>2254</v>
      </c>
      <c r="DI9" s="169" t="s">
        <v>2255</v>
      </c>
      <c r="DJ9" s="169" t="s">
        <v>2256</v>
      </c>
      <c r="DK9" s="155"/>
      <c r="DL9" s="155"/>
      <c r="DM9" s="155"/>
      <c r="DN9" s="155"/>
    </row>
    <row r="10" spans="1:121" s="98" customFormat="1" ht="191.25">
      <c r="A10" s="26">
        <v>457</v>
      </c>
      <c r="B10" s="26" t="s">
        <v>272</v>
      </c>
      <c r="C10" s="169" t="s">
        <v>273</v>
      </c>
      <c r="D10" s="67">
        <v>5</v>
      </c>
      <c r="E10" s="34">
        <v>0.05</v>
      </c>
      <c r="F10" s="169" t="s">
        <v>1650</v>
      </c>
      <c r="G10" s="64">
        <v>10.1</v>
      </c>
      <c r="H10" s="34">
        <v>0.1</v>
      </c>
      <c r="I10" s="681"/>
      <c r="J10" s="703"/>
      <c r="K10" s="29">
        <v>0.9</v>
      </c>
      <c r="L10" s="169" t="s">
        <v>275</v>
      </c>
      <c r="M10" s="169" t="s">
        <v>275</v>
      </c>
      <c r="N10" s="34">
        <v>0.3</v>
      </c>
      <c r="O10" s="169" t="s">
        <v>276</v>
      </c>
      <c r="P10" s="681"/>
      <c r="Q10" s="67"/>
      <c r="R10" s="29">
        <v>0.15</v>
      </c>
      <c r="S10" s="29"/>
      <c r="T10" s="29"/>
      <c r="U10" s="169" t="s">
        <v>2257</v>
      </c>
      <c r="V10" s="169" t="s">
        <v>2257</v>
      </c>
      <c r="W10" s="34">
        <v>1</v>
      </c>
      <c r="X10" s="169">
        <v>132</v>
      </c>
      <c r="Y10" s="34">
        <v>0</v>
      </c>
      <c r="Z10" s="34" t="s">
        <v>2258</v>
      </c>
      <c r="AA10" s="29">
        <v>0.25</v>
      </c>
      <c r="AB10" s="30">
        <f>+((((E10*H10)*K10)*R10)*AA10)*100</f>
        <v>1.6875000000000005E-2</v>
      </c>
      <c r="AC10" s="34">
        <v>0.8</v>
      </c>
      <c r="AD10" s="34">
        <v>0</v>
      </c>
      <c r="AE10" s="30">
        <v>1.6875000000000005E-2</v>
      </c>
      <c r="AF10" s="169">
        <v>40</v>
      </c>
      <c r="AG10" s="34"/>
      <c r="AH10" s="30">
        <v>1.6875000000000005E-2</v>
      </c>
      <c r="AI10" s="169">
        <v>60</v>
      </c>
      <c r="AJ10" s="34"/>
      <c r="AK10" s="30">
        <v>1.6875000000000005E-2</v>
      </c>
      <c r="AL10" s="169">
        <v>80</v>
      </c>
      <c r="AM10" s="34"/>
      <c r="AN10" s="35">
        <v>0</v>
      </c>
      <c r="AO10" s="35">
        <v>0</v>
      </c>
      <c r="AP10" s="35"/>
      <c r="AQ10" s="35">
        <v>0</v>
      </c>
      <c r="AR10" s="35"/>
      <c r="AS10" s="35">
        <v>0</v>
      </c>
      <c r="AT10" s="35"/>
      <c r="AU10" s="35">
        <v>0</v>
      </c>
      <c r="AV10" s="34"/>
      <c r="AW10" s="169" t="s">
        <v>2250</v>
      </c>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c r="CZ10" s="155"/>
      <c r="DA10" s="155"/>
      <c r="DB10" s="155"/>
      <c r="DC10" s="155"/>
      <c r="DD10" s="155"/>
      <c r="DE10" s="155"/>
      <c r="DF10" s="155"/>
      <c r="DG10" s="34" t="s">
        <v>2259</v>
      </c>
      <c r="DH10" s="169" t="s">
        <v>2260</v>
      </c>
      <c r="DI10" s="169" t="s">
        <v>2261</v>
      </c>
      <c r="DJ10" s="169" t="s">
        <v>2256</v>
      </c>
      <c r="DK10" s="155"/>
      <c r="DL10" s="155"/>
      <c r="DM10" s="155"/>
      <c r="DN10" s="155"/>
    </row>
    <row r="11" spans="1:121" s="98" customFormat="1" ht="180">
      <c r="A11" s="26">
        <v>458</v>
      </c>
      <c r="B11" s="26" t="s">
        <v>272</v>
      </c>
      <c r="C11" s="169" t="s">
        <v>273</v>
      </c>
      <c r="D11" s="67">
        <v>5</v>
      </c>
      <c r="E11" s="34">
        <v>0.05</v>
      </c>
      <c r="F11" s="169" t="s">
        <v>1650</v>
      </c>
      <c r="G11" s="64">
        <v>10.1</v>
      </c>
      <c r="H11" s="34">
        <v>0.1</v>
      </c>
      <c r="I11" s="681"/>
      <c r="J11" s="703"/>
      <c r="K11" s="29">
        <v>0.9</v>
      </c>
      <c r="L11" s="169" t="s">
        <v>275</v>
      </c>
      <c r="M11" s="169" t="s">
        <v>275</v>
      </c>
      <c r="N11" s="34">
        <v>0.3</v>
      </c>
      <c r="O11" s="169" t="s">
        <v>276</v>
      </c>
      <c r="P11" s="681"/>
      <c r="Q11" s="67"/>
      <c r="R11" s="29">
        <v>0.15</v>
      </c>
      <c r="S11" s="29"/>
      <c r="T11" s="29"/>
      <c r="U11" s="169" t="s">
        <v>2262</v>
      </c>
      <c r="V11" s="169" t="s">
        <v>2262</v>
      </c>
      <c r="W11" s="34">
        <v>1</v>
      </c>
      <c r="X11" s="169">
        <v>297</v>
      </c>
      <c r="Y11" s="34">
        <v>0.3</v>
      </c>
      <c r="Z11" s="34" t="s">
        <v>2263</v>
      </c>
      <c r="AA11" s="29">
        <v>0.25</v>
      </c>
      <c r="AB11" s="30">
        <f>+((((E11*H11)*K11)*R11)*AA11)*100</f>
        <v>1.6875000000000005E-2</v>
      </c>
      <c r="AC11" s="34">
        <v>0.8</v>
      </c>
      <c r="AD11" s="34">
        <v>0</v>
      </c>
      <c r="AE11" s="30">
        <v>1.6875000000000005E-2</v>
      </c>
      <c r="AF11" s="169">
        <v>40</v>
      </c>
      <c r="AG11" s="34"/>
      <c r="AH11" s="30">
        <v>1.6875000000000005E-2</v>
      </c>
      <c r="AI11" s="169">
        <v>60</v>
      </c>
      <c r="AJ11" s="34"/>
      <c r="AK11" s="30">
        <v>1.6875000000000005E-2</v>
      </c>
      <c r="AL11" s="169">
        <v>80</v>
      </c>
      <c r="AM11" s="34"/>
      <c r="AN11" s="35">
        <v>500</v>
      </c>
      <c r="AO11" s="35">
        <v>200</v>
      </c>
      <c r="AP11" s="35"/>
      <c r="AQ11" s="35">
        <v>100</v>
      </c>
      <c r="AR11" s="35"/>
      <c r="AS11" s="35">
        <v>100</v>
      </c>
      <c r="AT11" s="35"/>
      <c r="AU11" s="35">
        <v>100</v>
      </c>
      <c r="AV11" s="34"/>
      <c r="AW11" s="169" t="s">
        <v>2250</v>
      </c>
      <c r="AX11" s="155"/>
      <c r="AY11" s="155"/>
      <c r="AZ11" s="155"/>
      <c r="BA11" s="155"/>
      <c r="BB11" s="155"/>
      <c r="BC11" s="155"/>
      <c r="BD11" s="155"/>
      <c r="BE11" s="155">
        <v>200</v>
      </c>
      <c r="BF11" s="155"/>
      <c r="BG11" s="155"/>
      <c r="BH11" s="155"/>
      <c r="BI11" s="155"/>
      <c r="BJ11" s="155"/>
      <c r="BK11" s="155"/>
      <c r="BL11" s="155"/>
      <c r="BM11" s="155"/>
      <c r="BN11" s="155"/>
      <c r="BO11" s="155"/>
      <c r="BP11" s="155"/>
      <c r="BQ11" s="155"/>
      <c r="BR11" s="155"/>
      <c r="BS11" s="155"/>
      <c r="BT11" s="155">
        <v>100</v>
      </c>
      <c r="BU11" s="155"/>
      <c r="BV11" s="155"/>
      <c r="BW11" s="155"/>
      <c r="BX11" s="155"/>
      <c r="BY11" s="155"/>
      <c r="BZ11" s="155"/>
      <c r="CA11" s="155"/>
      <c r="CB11" s="155"/>
      <c r="CC11" s="155"/>
      <c r="CD11" s="155"/>
      <c r="CE11" s="155"/>
      <c r="CF11" s="155"/>
      <c r="CG11" s="155"/>
      <c r="CH11" s="155"/>
      <c r="CI11" s="155">
        <v>100</v>
      </c>
      <c r="CJ11" s="155"/>
      <c r="CK11" s="155"/>
      <c r="CL11" s="155"/>
      <c r="CM11" s="155"/>
      <c r="CN11" s="155"/>
      <c r="CO11" s="155"/>
      <c r="CP11" s="155"/>
      <c r="CQ11" s="155"/>
      <c r="CR11" s="155"/>
      <c r="CS11" s="155"/>
      <c r="CT11" s="155"/>
      <c r="CU11" s="155"/>
      <c r="CV11" s="155"/>
      <c r="CW11" s="155"/>
      <c r="CX11" s="155">
        <v>100</v>
      </c>
      <c r="CY11" s="155"/>
      <c r="CZ11" s="155"/>
      <c r="DA11" s="155"/>
      <c r="DB11" s="155"/>
      <c r="DC11" s="155"/>
      <c r="DD11" s="155"/>
      <c r="DE11" s="155"/>
      <c r="DF11" s="155">
        <v>500</v>
      </c>
      <c r="DG11" s="34" t="s">
        <v>2264</v>
      </c>
      <c r="DH11" s="155"/>
      <c r="DI11" s="155"/>
      <c r="DJ11" s="155"/>
      <c r="DK11" s="155"/>
      <c r="DL11" s="155"/>
      <c r="DM11" s="155"/>
      <c r="DN11" s="155"/>
    </row>
    <row r="12" spans="1:121" s="98" customFormat="1">
      <c r="A12" s="99"/>
      <c r="B12" s="99"/>
      <c r="C12" s="190"/>
      <c r="D12" s="39"/>
      <c r="E12" s="190"/>
      <c r="F12" s="190"/>
      <c r="G12" s="40"/>
      <c r="H12" s="40"/>
      <c r="I12" s="40"/>
      <c r="J12" s="40"/>
      <c r="K12" s="40"/>
      <c r="L12" s="99"/>
      <c r="M12" s="99"/>
      <c r="N12" s="99"/>
      <c r="O12" s="99"/>
      <c r="R12" s="41"/>
      <c r="S12" s="41"/>
      <c r="T12" s="41"/>
      <c r="X12" s="99"/>
      <c r="Y12" s="190"/>
      <c r="Z12" s="190"/>
      <c r="AA12" s="42"/>
      <c r="AB12" s="43">
        <f>SUM(AB8:AB11)</f>
        <v>6.7500000000000018E-2</v>
      </c>
      <c r="AC12" s="190"/>
      <c r="AD12" s="190"/>
      <c r="AE12" s="43">
        <f>SUM(AE8:AE11)</f>
        <v>6.7500000000000018E-2</v>
      </c>
      <c r="AF12" s="190"/>
      <c r="AG12" s="190"/>
      <c r="AH12" s="43">
        <f>SUM(AH8:AH11)</f>
        <v>6.7500000000000018E-2</v>
      </c>
      <c r="AI12" s="190"/>
      <c r="AJ12" s="190"/>
      <c r="AK12" s="43">
        <f>SUM(AK8:AK11)</f>
        <v>6.7500000000000018E-2</v>
      </c>
      <c r="AL12" s="190"/>
      <c r="AM12" s="190"/>
      <c r="AN12" s="190"/>
      <c r="AO12" s="190"/>
      <c r="AP12" s="190"/>
      <c r="AQ12" s="190"/>
      <c r="AR12" s="190"/>
      <c r="AS12" s="190"/>
      <c r="AT12" s="190"/>
      <c r="AU12" s="190"/>
      <c r="AV12" s="190"/>
      <c r="AW12" s="190"/>
      <c r="DG12" s="190"/>
    </row>
    <row r="13" spans="1:121" s="98" customFormat="1">
      <c r="A13" s="99"/>
      <c r="B13" s="99"/>
      <c r="C13" s="190"/>
      <c r="D13" s="39"/>
      <c r="E13" s="190"/>
      <c r="F13" s="190"/>
      <c r="G13" s="40"/>
      <c r="H13" s="40"/>
      <c r="I13" s="40"/>
      <c r="J13" s="40"/>
      <c r="K13" s="40"/>
      <c r="L13" s="99"/>
      <c r="M13" s="99"/>
      <c r="N13" s="99"/>
      <c r="O13" s="99"/>
      <c r="R13" s="41"/>
      <c r="S13" s="41"/>
      <c r="T13" s="41"/>
      <c r="X13" s="99"/>
      <c r="Y13" s="190"/>
      <c r="Z13" s="190"/>
      <c r="AA13" s="42"/>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DG13" s="190"/>
    </row>
    <row r="14" spans="1:121" s="98" customFormat="1">
      <c r="A14" s="99"/>
      <c r="B14" s="99"/>
      <c r="C14" s="190"/>
      <c r="D14" s="39"/>
      <c r="E14" s="190"/>
      <c r="F14" s="190"/>
      <c r="G14" s="40"/>
      <c r="H14" s="40"/>
      <c r="I14" s="40"/>
      <c r="J14" s="40"/>
      <c r="K14" s="40"/>
      <c r="L14" s="99"/>
      <c r="M14" s="99"/>
      <c r="N14" s="99"/>
      <c r="O14" s="99"/>
      <c r="R14" s="41"/>
      <c r="S14" s="41"/>
      <c r="T14" s="41"/>
      <c r="X14" s="99"/>
      <c r="Y14" s="190"/>
      <c r="Z14" s="190"/>
      <c r="AA14" s="42"/>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DG14" s="190"/>
    </row>
    <row r="15" spans="1:121" s="98" customFormat="1">
      <c r="A15" s="99"/>
      <c r="B15" s="99"/>
      <c r="C15" s="190"/>
      <c r="D15" s="39"/>
      <c r="E15" s="190"/>
      <c r="F15" s="190"/>
      <c r="G15" s="40"/>
      <c r="H15" s="40"/>
      <c r="I15" s="40"/>
      <c r="J15" s="40"/>
      <c r="K15" s="40"/>
      <c r="L15" s="99"/>
      <c r="M15" s="99"/>
      <c r="N15" s="99"/>
      <c r="O15" s="99"/>
      <c r="R15" s="41"/>
      <c r="S15" s="41"/>
      <c r="T15" s="41"/>
      <c r="X15" s="99"/>
      <c r="Y15" s="190"/>
      <c r="Z15" s="190"/>
      <c r="AA15" s="42"/>
      <c r="AB15" s="190"/>
      <c r="AC15" s="190"/>
      <c r="AD15" s="190"/>
      <c r="AE15" s="190"/>
      <c r="AF15" s="190"/>
      <c r="AG15" s="190"/>
      <c r="AH15" s="190"/>
      <c r="AI15" s="190"/>
      <c r="AJ15" s="190"/>
      <c r="AK15" s="190"/>
      <c r="AL15" s="190"/>
      <c r="AM15" s="190"/>
      <c r="AN15" s="190"/>
      <c r="AO15" s="190"/>
      <c r="AP15" s="190"/>
      <c r="AQ15" s="190"/>
      <c r="AR15" s="190"/>
      <c r="AS15" s="190"/>
      <c r="AT15" s="190"/>
      <c r="AU15" s="190"/>
      <c r="AV15" s="190"/>
      <c r="AW15" s="190"/>
      <c r="DG15" s="190"/>
    </row>
    <row r="16" spans="1:121" s="98" customFormat="1">
      <c r="A16" s="99"/>
      <c r="B16" s="99"/>
      <c r="C16" s="190"/>
      <c r="D16" s="39"/>
      <c r="E16" s="190"/>
      <c r="F16" s="190"/>
      <c r="G16" s="40"/>
      <c r="H16" s="40"/>
      <c r="I16" s="40"/>
      <c r="J16" s="40"/>
      <c r="K16" s="40"/>
      <c r="L16" s="99"/>
      <c r="M16" s="99"/>
      <c r="N16" s="99"/>
      <c r="O16" s="99"/>
      <c r="R16" s="41"/>
      <c r="S16" s="41"/>
      <c r="T16" s="41"/>
      <c r="X16" s="99"/>
      <c r="Y16" s="190"/>
      <c r="Z16" s="190"/>
      <c r="AA16" s="42"/>
      <c r="AB16" s="190"/>
      <c r="AC16" s="190"/>
      <c r="AD16" s="190"/>
      <c r="AE16" s="190"/>
      <c r="AF16" s="190"/>
      <c r="AG16" s="190"/>
      <c r="AH16" s="190"/>
      <c r="AI16" s="190"/>
      <c r="AJ16" s="190"/>
      <c r="AK16" s="190"/>
      <c r="AL16" s="190"/>
      <c r="AM16" s="190"/>
      <c r="AN16" s="190"/>
      <c r="AO16" s="190"/>
      <c r="AP16" s="190"/>
      <c r="AQ16" s="190"/>
      <c r="AR16" s="190"/>
      <c r="AS16" s="190"/>
      <c r="AT16" s="190"/>
      <c r="AU16" s="190"/>
      <c r="AV16" s="190"/>
      <c r="AW16" s="190"/>
      <c r="DG16" s="190"/>
    </row>
    <row r="17" spans="1:111" s="98" customFormat="1">
      <c r="A17" s="99"/>
      <c r="B17" s="99"/>
      <c r="C17" s="190"/>
      <c r="D17" s="39"/>
      <c r="E17" s="190"/>
      <c r="F17" s="190"/>
      <c r="G17" s="40"/>
      <c r="H17" s="40"/>
      <c r="I17" s="40"/>
      <c r="J17" s="40"/>
      <c r="K17" s="40"/>
      <c r="L17" s="99"/>
      <c r="M17" s="99"/>
      <c r="N17" s="99"/>
      <c r="O17" s="99"/>
      <c r="R17" s="41"/>
      <c r="S17" s="41"/>
      <c r="T17" s="41"/>
      <c r="X17" s="99"/>
      <c r="Y17" s="190"/>
      <c r="Z17" s="190"/>
      <c r="AA17" s="42"/>
      <c r="AB17" s="190"/>
      <c r="AC17" s="190"/>
      <c r="AD17" s="190"/>
      <c r="AE17" s="190"/>
      <c r="AF17" s="190"/>
      <c r="AG17" s="190"/>
      <c r="AH17" s="190"/>
      <c r="AI17" s="190"/>
      <c r="AJ17" s="190"/>
      <c r="AK17" s="190"/>
      <c r="AL17" s="190"/>
      <c r="AM17" s="190"/>
      <c r="AN17" s="190"/>
      <c r="AO17" s="190"/>
      <c r="AP17" s="190"/>
      <c r="AQ17" s="190"/>
      <c r="AR17" s="190"/>
      <c r="AS17" s="190"/>
      <c r="AT17" s="190"/>
      <c r="AU17" s="190"/>
      <c r="AV17" s="190"/>
      <c r="AW17" s="190"/>
      <c r="DG17" s="190"/>
    </row>
    <row r="18" spans="1:111" s="98" customFormat="1">
      <c r="A18" s="99"/>
      <c r="B18" s="99"/>
      <c r="C18" s="190"/>
      <c r="D18" s="39"/>
      <c r="E18" s="190"/>
      <c r="F18" s="190"/>
      <c r="G18" s="40"/>
      <c r="H18" s="40"/>
      <c r="I18" s="40"/>
      <c r="J18" s="40"/>
      <c r="K18" s="40"/>
      <c r="L18" s="99"/>
      <c r="M18" s="99"/>
      <c r="N18" s="99"/>
      <c r="O18" s="99"/>
      <c r="R18" s="41"/>
      <c r="S18" s="41"/>
      <c r="T18" s="41"/>
      <c r="X18" s="99"/>
      <c r="Y18" s="190"/>
      <c r="Z18" s="190"/>
      <c r="AA18" s="42"/>
      <c r="AB18" s="190"/>
      <c r="AC18" s="190"/>
      <c r="AD18" s="190"/>
      <c r="AE18" s="190"/>
      <c r="AF18" s="190"/>
      <c r="AG18" s="190"/>
      <c r="AH18" s="190"/>
      <c r="AI18" s="190"/>
      <c r="AJ18" s="190"/>
      <c r="AK18" s="190"/>
      <c r="AL18" s="190"/>
      <c r="AM18" s="190"/>
      <c r="AN18" s="190"/>
      <c r="AO18" s="190"/>
      <c r="AP18" s="190"/>
      <c r="AQ18" s="190"/>
      <c r="AR18" s="190"/>
      <c r="AS18" s="190"/>
      <c r="AT18" s="190"/>
      <c r="AU18" s="190"/>
      <c r="AV18" s="190"/>
      <c r="AW18" s="190"/>
      <c r="DG18" s="190"/>
    </row>
    <row r="19" spans="1:111" s="98" customFormat="1">
      <c r="A19" s="99"/>
      <c r="B19" s="99"/>
      <c r="C19" s="190"/>
      <c r="D19" s="39"/>
      <c r="E19" s="190"/>
      <c r="F19" s="190"/>
      <c r="G19" s="40"/>
      <c r="H19" s="40"/>
      <c r="I19" s="40"/>
      <c r="J19" s="40"/>
      <c r="K19" s="40"/>
      <c r="L19" s="99"/>
      <c r="M19" s="99"/>
      <c r="N19" s="99"/>
      <c r="O19" s="99"/>
      <c r="R19" s="41"/>
      <c r="S19" s="41"/>
      <c r="T19" s="41"/>
      <c r="X19" s="99"/>
      <c r="Y19" s="190"/>
      <c r="Z19" s="190"/>
      <c r="AA19" s="42"/>
      <c r="AB19" s="190"/>
      <c r="AC19" s="190"/>
      <c r="AD19" s="190"/>
      <c r="AE19" s="190"/>
      <c r="AF19" s="190"/>
      <c r="AG19" s="190"/>
      <c r="AH19" s="190"/>
      <c r="AI19" s="190"/>
      <c r="AJ19" s="190"/>
      <c r="AK19" s="190"/>
      <c r="AL19" s="190"/>
      <c r="AM19" s="190"/>
      <c r="AN19" s="190"/>
      <c r="AO19" s="190"/>
      <c r="AP19" s="190"/>
      <c r="AQ19" s="190"/>
      <c r="AR19" s="190"/>
      <c r="AS19" s="190"/>
      <c r="AT19" s="190"/>
      <c r="AU19" s="190"/>
      <c r="AV19" s="190"/>
      <c r="AW19" s="190"/>
      <c r="DG19" s="190"/>
    </row>
    <row r="20" spans="1:111" s="98" customFormat="1">
      <c r="A20" s="99"/>
      <c r="B20" s="99"/>
      <c r="C20" s="190"/>
      <c r="D20" s="39"/>
      <c r="E20" s="190"/>
      <c r="F20" s="190"/>
      <c r="G20" s="40"/>
      <c r="H20" s="40"/>
      <c r="I20" s="40"/>
      <c r="J20" s="40"/>
      <c r="K20" s="40"/>
      <c r="L20" s="99"/>
      <c r="M20" s="99"/>
      <c r="N20" s="99"/>
      <c r="O20" s="99"/>
      <c r="R20" s="41"/>
      <c r="S20" s="41"/>
      <c r="T20" s="41"/>
      <c r="X20" s="99"/>
      <c r="Y20" s="190"/>
      <c r="Z20" s="190"/>
      <c r="AA20" s="42"/>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DG20" s="190"/>
    </row>
    <row r="21" spans="1:111" s="98" customFormat="1">
      <c r="A21" s="99"/>
      <c r="B21" s="99"/>
      <c r="C21" s="190"/>
      <c r="D21" s="39"/>
      <c r="E21" s="190"/>
      <c r="F21" s="190"/>
      <c r="G21" s="40"/>
      <c r="H21" s="40"/>
      <c r="I21" s="40"/>
      <c r="J21" s="40"/>
      <c r="K21" s="40"/>
      <c r="L21" s="99"/>
      <c r="M21" s="99"/>
      <c r="N21" s="99"/>
      <c r="O21" s="99"/>
      <c r="R21" s="41"/>
      <c r="S21" s="41"/>
      <c r="T21" s="41"/>
      <c r="X21" s="99"/>
      <c r="Y21" s="190"/>
      <c r="Z21" s="190"/>
      <c r="AA21" s="42"/>
      <c r="AB21" s="190"/>
      <c r="AC21" s="190"/>
      <c r="AD21" s="190"/>
      <c r="AE21" s="190"/>
      <c r="AF21" s="190"/>
      <c r="AG21" s="190"/>
      <c r="AH21" s="190"/>
      <c r="AI21" s="190"/>
      <c r="AJ21" s="190"/>
      <c r="AK21" s="190"/>
      <c r="AL21" s="190"/>
      <c r="AM21" s="190"/>
      <c r="AN21" s="190"/>
      <c r="AO21" s="190"/>
      <c r="AP21" s="190"/>
      <c r="AQ21" s="190"/>
      <c r="AR21" s="190"/>
      <c r="AS21" s="190"/>
      <c r="AT21" s="190"/>
      <c r="AU21" s="190"/>
      <c r="AV21" s="190"/>
      <c r="AW21" s="190"/>
      <c r="DG21" s="190"/>
    </row>
    <row r="22" spans="1:111" s="98" customFormat="1">
      <c r="A22" s="99"/>
      <c r="B22" s="99"/>
      <c r="C22" s="190"/>
      <c r="D22" s="39"/>
      <c r="E22" s="190"/>
      <c r="F22" s="190"/>
      <c r="G22" s="40"/>
      <c r="H22" s="40"/>
      <c r="I22" s="40"/>
      <c r="J22" s="40"/>
      <c r="K22" s="40"/>
      <c r="L22" s="99"/>
      <c r="M22" s="99"/>
      <c r="N22" s="99"/>
      <c r="O22" s="99"/>
      <c r="R22" s="41"/>
      <c r="S22" s="41"/>
      <c r="T22" s="41"/>
      <c r="X22" s="99"/>
      <c r="Y22" s="190"/>
      <c r="Z22" s="190"/>
      <c r="AA22" s="42"/>
      <c r="AB22" s="190"/>
      <c r="AC22" s="190"/>
      <c r="AD22" s="190"/>
      <c r="AE22" s="190"/>
      <c r="AF22" s="190"/>
      <c r="AG22" s="190"/>
      <c r="AH22" s="190"/>
      <c r="AI22" s="190"/>
      <c r="AJ22" s="190"/>
      <c r="AK22" s="190"/>
      <c r="AL22" s="190"/>
      <c r="AM22" s="190"/>
      <c r="AN22" s="190"/>
      <c r="AO22" s="190"/>
      <c r="AP22" s="190"/>
      <c r="AQ22" s="190"/>
      <c r="AR22" s="190"/>
      <c r="AS22" s="190"/>
      <c r="AT22" s="190"/>
      <c r="AU22" s="190"/>
      <c r="AV22" s="190"/>
      <c r="AW22" s="190"/>
      <c r="DG22" s="190"/>
    </row>
    <row r="23" spans="1:111" s="98" customFormat="1">
      <c r="A23" s="99"/>
      <c r="B23" s="99"/>
      <c r="C23" s="190"/>
      <c r="D23" s="39"/>
      <c r="E23" s="190"/>
      <c r="F23" s="190"/>
      <c r="G23" s="40"/>
      <c r="H23" s="40"/>
      <c r="I23" s="40"/>
      <c r="J23" s="40"/>
      <c r="K23" s="40"/>
      <c r="L23" s="99"/>
      <c r="M23" s="99"/>
      <c r="N23" s="99"/>
      <c r="O23" s="99"/>
      <c r="R23" s="41"/>
      <c r="S23" s="41"/>
      <c r="T23" s="41"/>
      <c r="X23" s="99"/>
      <c r="Y23" s="190"/>
      <c r="Z23" s="190"/>
      <c r="AA23" s="42"/>
      <c r="AB23" s="190"/>
      <c r="AC23" s="190"/>
      <c r="AD23" s="190"/>
      <c r="AE23" s="190"/>
      <c r="AF23" s="190"/>
      <c r="AG23" s="190"/>
      <c r="AH23" s="190"/>
      <c r="AI23" s="190"/>
      <c r="AJ23" s="190"/>
      <c r="AK23" s="190"/>
      <c r="AL23" s="190"/>
      <c r="AM23" s="190"/>
      <c r="AN23" s="190"/>
      <c r="AO23" s="190"/>
      <c r="AP23" s="190"/>
      <c r="AQ23" s="190"/>
      <c r="AR23" s="190"/>
      <c r="AS23" s="190"/>
      <c r="AT23" s="190"/>
      <c r="AU23" s="190"/>
      <c r="AV23" s="190"/>
      <c r="AW23" s="190"/>
      <c r="DG23" s="190"/>
    </row>
    <row r="24" spans="1:111" s="98" customFormat="1">
      <c r="A24" s="99"/>
      <c r="B24" s="99"/>
      <c r="C24" s="190"/>
      <c r="D24" s="39"/>
      <c r="E24" s="190"/>
      <c r="F24" s="190"/>
      <c r="G24" s="40"/>
      <c r="H24" s="40"/>
      <c r="I24" s="40"/>
      <c r="J24" s="40"/>
      <c r="K24" s="40"/>
      <c r="L24" s="99"/>
      <c r="M24" s="99"/>
      <c r="N24" s="99"/>
      <c r="O24" s="99"/>
      <c r="R24" s="41"/>
      <c r="S24" s="41"/>
      <c r="T24" s="41"/>
      <c r="X24" s="99"/>
      <c r="Y24" s="190"/>
      <c r="Z24" s="190"/>
      <c r="AA24" s="42"/>
      <c r="AB24" s="190"/>
      <c r="AC24" s="190"/>
      <c r="AD24" s="190"/>
      <c r="AE24" s="190"/>
      <c r="AF24" s="190"/>
      <c r="AG24" s="190"/>
      <c r="AH24" s="190"/>
      <c r="AI24" s="190"/>
      <c r="AJ24" s="190"/>
      <c r="AK24" s="190"/>
      <c r="AL24" s="190"/>
      <c r="AM24" s="190"/>
      <c r="AN24" s="190"/>
      <c r="AO24" s="190"/>
      <c r="AP24" s="190"/>
      <c r="AQ24" s="190"/>
      <c r="AR24" s="190"/>
      <c r="AS24" s="190"/>
      <c r="AT24" s="190"/>
      <c r="AU24" s="190"/>
      <c r="AV24" s="190"/>
      <c r="AW24" s="190"/>
      <c r="DG24" s="190"/>
    </row>
    <row r="25" spans="1:111" s="98" customFormat="1">
      <c r="A25" s="99"/>
      <c r="B25" s="99"/>
      <c r="C25" s="190"/>
      <c r="D25" s="39"/>
      <c r="E25" s="190"/>
      <c r="F25" s="190"/>
      <c r="G25" s="40"/>
      <c r="H25" s="40"/>
      <c r="I25" s="40"/>
      <c r="J25" s="40"/>
      <c r="K25" s="40"/>
      <c r="L25" s="99"/>
      <c r="M25" s="99"/>
      <c r="N25" s="99"/>
      <c r="O25" s="99"/>
      <c r="R25" s="41"/>
      <c r="S25" s="41"/>
      <c r="T25" s="41"/>
      <c r="X25" s="99"/>
      <c r="Y25" s="190"/>
      <c r="Z25" s="190"/>
      <c r="AA25" s="42"/>
      <c r="AB25" s="190"/>
      <c r="AC25" s="190"/>
      <c r="AD25" s="190"/>
      <c r="AE25" s="190"/>
      <c r="AF25" s="190"/>
      <c r="AG25" s="190"/>
      <c r="AH25" s="190"/>
      <c r="AI25" s="190"/>
      <c r="AJ25" s="190"/>
      <c r="AK25" s="190"/>
      <c r="AL25" s="190"/>
      <c r="AM25" s="190"/>
      <c r="AN25" s="190"/>
      <c r="AO25" s="190"/>
      <c r="AP25" s="190"/>
      <c r="AQ25" s="190"/>
      <c r="AR25" s="190"/>
      <c r="AS25" s="190"/>
      <c r="AT25" s="190"/>
      <c r="AU25" s="190"/>
      <c r="AV25" s="190"/>
      <c r="AW25" s="190"/>
      <c r="DG25" s="190"/>
    </row>
    <row r="26" spans="1:111" s="98" customFormat="1">
      <c r="A26" s="99"/>
      <c r="B26" s="99"/>
      <c r="C26" s="190"/>
      <c r="D26" s="39"/>
      <c r="E26" s="190"/>
      <c r="F26" s="190"/>
      <c r="G26" s="40"/>
      <c r="H26" s="40"/>
      <c r="I26" s="40"/>
      <c r="J26" s="40"/>
      <c r="K26" s="40"/>
      <c r="L26" s="99"/>
      <c r="M26" s="99"/>
      <c r="N26" s="99"/>
      <c r="O26" s="99"/>
      <c r="R26" s="41"/>
      <c r="S26" s="41"/>
      <c r="T26" s="41"/>
      <c r="X26" s="99"/>
      <c r="Y26" s="190"/>
      <c r="Z26" s="190"/>
      <c r="AA26" s="42"/>
      <c r="AB26" s="190"/>
      <c r="AC26" s="190"/>
      <c r="AD26" s="190"/>
      <c r="AE26" s="190"/>
      <c r="AF26" s="190"/>
      <c r="AG26" s="190"/>
      <c r="AH26" s="190"/>
      <c r="AI26" s="190"/>
      <c r="AJ26" s="190"/>
      <c r="AK26" s="190"/>
      <c r="AL26" s="190"/>
      <c r="AM26" s="190"/>
      <c r="AN26" s="190"/>
      <c r="AO26" s="190"/>
      <c r="AP26" s="190"/>
      <c r="AQ26" s="190"/>
      <c r="AR26" s="190"/>
      <c r="AS26" s="190"/>
      <c r="AT26" s="190"/>
      <c r="AU26" s="190"/>
      <c r="AV26" s="190"/>
      <c r="AW26" s="190"/>
      <c r="DG26" s="190"/>
    </row>
    <row r="27" spans="1:111" s="98" customFormat="1">
      <c r="A27" s="99"/>
      <c r="B27" s="99"/>
      <c r="C27" s="190"/>
      <c r="D27" s="39"/>
      <c r="E27" s="190"/>
      <c r="F27" s="190"/>
      <c r="G27" s="40"/>
      <c r="H27" s="40"/>
      <c r="I27" s="40"/>
      <c r="J27" s="40"/>
      <c r="K27" s="40"/>
      <c r="L27" s="99"/>
      <c r="M27" s="99"/>
      <c r="N27" s="99"/>
      <c r="O27" s="99"/>
      <c r="R27" s="41"/>
      <c r="S27" s="41"/>
      <c r="T27" s="41"/>
      <c r="X27" s="99"/>
      <c r="Y27" s="190"/>
      <c r="Z27" s="190"/>
      <c r="AA27" s="42"/>
      <c r="AB27" s="190"/>
      <c r="AC27" s="190"/>
      <c r="AD27" s="190"/>
      <c r="AE27" s="190"/>
      <c r="AF27" s="190"/>
      <c r="AG27" s="190"/>
      <c r="AH27" s="190"/>
      <c r="AI27" s="190"/>
      <c r="AJ27" s="190"/>
      <c r="AK27" s="190"/>
      <c r="AL27" s="190"/>
      <c r="AM27" s="190"/>
      <c r="AN27" s="190"/>
      <c r="AO27" s="190"/>
      <c r="AP27" s="190"/>
      <c r="AQ27" s="190"/>
      <c r="AR27" s="190"/>
      <c r="AS27" s="190"/>
      <c r="AT27" s="190"/>
      <c r="AU27" s="190"/>
      <c r="AV27" s="190"/>
      <c r="AW27" s="190"/>
      <c r="DG27" s="190"/>
    </row>
    <row r="28" spans="1:111" s="98" customFormat="1">
      <c r="A28" s="99"/>
      <c r="B28" s="99"/>
      <c r="C28" s="190"/>
      <c r="D28" s="39"/>
      <c r="E28" s="190"/>
      <c r="F28" s="190"/>
      <c r="G28" s="40"/>
      <c r="H28" s="40"/>
      <c r="I28" s="40"/>
      <c r="J28" s="40"/>
      <c r="K28" s="40"/>
      <c r="L28" s="99"/>
      <c r="M28" s="99"/>
      <c r="N28" s="99"/>
      <c r="O28" s="99"/>
      <c r="R28" s="41"/>
      <c r="S28" s="41"/>
      <c r="T28" s="41"/>
      <c r="X28" s="99"/>
      <c r="Y28" s="190"/>
      <c r="Z28" s="190"/>
      <c r="AA28" s="42"/>
      <c r="AB28" s="190"/>
      <c r="AC28" s="190"/>
      <c r="AD28" s="190"/>
      <c r="AE28" s="190"/>
      <c r="AF28" s="190"/>
      <c r="AG28" s="190"/>
      <c r="AH28" s="190"/>
      <c r="AI28" s="190"/>
      <c r="AJ28" s="190"/>
      <c r="AK28" s="190"/>
      <c r="AL28" s="190"/>
      <c r="AM28" s="190"/>
      <c r="AN28" s="190"/>
      <c r="AO28" s="190"/>
      <c r="AP28" s="190"/>
      <c r="AQ28" s="190"/>
      <c r="AR28" s="190"/>
      <c r="AS28" s="190"/>
      <c r="AT28" s="190"/>
      <c r="AU28" s="190"/>
      <c r="AV28" s="190"/>
      <c r="AW28" s="190"/>
      <c r="DG28" s="190"/>
    </row>
    <row r="29" spans="1:111" s="98" customFormat="1">
      <c r="A29" s="99"/>
      <c r="B29" s="99"/>
      <c r="C29" s="190"/>
      <c r="D29" s="39"/>
      <c r="E29" s="190"/>
      <c r="F29" s="190"/>
      <c r="G29" s="40"/>
      <c r="H29" s="40"/>
      <c r="I29" s="40"/>
      <c r="J29" s="40"/>
      <c r="K29" s="40"/>
      <c r="L29" s="99"/>
      <c r="M29" s="99"/>
      <c r="N29" s="99"/>
      <c r="O29" s="99"/>
      <c r="R29" s="41"/>
      <c r="S29" s="41"/>
      <c r="T29" s="41"/>
      <c r="X29" s="99"/>
      <c r="Y29" s="190"/>
      <c r="Z29" s="190"/>
      <c r="AA29" s="42"/>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DG29" s="190"/>
    </row>
    <row r="30" spans="1:111" s="98" customFormat="1">
      <c r="A30" s="99"/>
      <c r="B30" s="99"/>
      <c r="C30" s="190"/>
      <c r="D30" s="39"/>
      <c r="E30" s="190"/>
      <c r="F30" s="190"/>
      <c r="G30" s="40"/>
      <c r="H30" s="40"/>
      <c r="I30" s="40"/>
      <c r="J30" s="40"/>
      <c r="K30" s="40"/>
      <c r="L30" s="99"/>
      <c r="M30" s="99"/>
      <c r="N30" s="99"/>
      <c r="O30" s="99"/>
      <c r="R30" s="41"/>
      <c r="S30" s="41"/>
      <c r="T30" s="41"/>
      <c r="X30" s="99"/>
      <c r="Y30" s="190"/>
      <c r="Z30" s="190"/>
      <c r="AA30" s="42"/>
      <c r="AB30" s="190"/>
      <c r="AC30" s="190"/>
      <c r="AD30" s="190"/>
      <c r="AE30" s="190"/>
      <c r="AF30" s="190"/>
      <c r="AG30" s="190"/>
      <c r="AH30" s="190"/>
      <c r="AI30" s="190"/>
      <c r="AJ30" s="190"/>
      <c r="AK30" s="190"/>
      <c r="AL30" s="190"/>
      <c r="AM30" s="190"/>
      <c r="AN30" s="190"/>
      <c r="AO30" s="190"/>
      <c r="AP30" s="190"/>
      <c r="AQ30" s="190"/>
      <c r="AR30" s="190"/>
      <c r="AS30" s="190"/>
      <c r="AT30" s="190"/>
      <c r="AU30" s="190"/>
      <c r="AV30" s="190"/>
      <c r="AW30" s="190"/>
      <c r="DG30" s="190"/>
    </row>
    <row r="31" spans="1:111" s="98" customFormat="1">
      <c r="A31" s="99"/>
      <c r="B31" s="99"/>
      <c r="C31" s="190"/>
      <c r="D31" s="39"/>
      <c r="E31" s="190"/>
      <c r="F31" s="190"/>
      <c r="G31" s="40"/>
      <c r="H31" s="40"/>
      <c r="I31" s="40"/>
      <c r="J31" s="40"/>
      <c r="K31" s="40"/>
      <c r="L31" s="99"/>
      <c r="M31" s="99"/>
      <c r="N31" s="99"/>
      <c r="O31" s="99"/>
      <c r="R31" s="41"/>
      <c r="S31" s="41"/>
      <c r="T31" s="41"/>
      <c r="X31" s="99"/>
      <c r="Y31" s="190"/>
      <c r="Z31" s="190"/>
      <c r="AA31" s="42"/>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DG31" s="190"/>
    </row>
    <row r="32" spans="1:111" s="98" customFormat="1">
      <c r="A32" s="99"/>
      <c r="B32" s="99"/>
      <c r="C32" s="190"/>
      <c r="D32" s="39"/>
      <c r="E32" s="190"/>
      <c r="F32" s="190"/>
      <c r="G32" s="40"/>
      <c r="H32" s="40"/>
      <c r="I32" s="40"/>
      <c r="J32" s="40"/>
      <c r="K32" s="40"/>
      <c r="L32" s="99"/>
      <c r="M32" s="99"/>
      <c r="N32" s="99"/>
      <c r="O32" s="99"/>
      <c r="R32" s="41"/>
      <c r="S32" s="41"/>
      <c r="T32" s="41"/>
      <c r="X32" s="99"/>
      <c r="Y32" s="190"/>
      <c r="Z32" s="190"/>
      <c r="AA32" s="42"/>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DG32" s="190"/>
    </row>
    <row r="33" spans="1:111" s="98" customFormat="1">
      <c r="A33" s="99"/>
      <c r="B33" s="99"/>
      <c r="C33" s="190"/>
      <c r="D33" s="39"/>
      <c r="E33" s="190"/>
      <c r="F33" s="190"/>
      <c r="G33" s="40"/>
      <c r="H33" s="40"/>
      <c r="I33" s="40"/>
      <c r="J33" s="40"/>
      <c r="K33" s="40"/>
      <c r="L33" s="99"/>
      <c r="M33" s="99"/>
      <c r="N33" s="99"/>
      <c r="O33" s="99"/>
      <c r="R33" s="41"/>
      <c r="S33" s="41"/>
      <c r="T33" s="41"/>
      <c r="X33" s="99"/>
      <c r="Y33" s="190"/>
      <c r="Z33" s="190"/>
      <c r="AA33" s="42"/>
      <c r="AB33" s="190"/>
      <c r="AC33" s="190"/>
      <c r="AD33" s="190"/>
      <c r="AE33" s="190"/>
      <c r="AF33" s="190"/>
      <c r="AG33" s="190"/>
      <c r="AH33" s="190"/>
      <c r="AI33" s="190"/>
      <c r="AJ33" s="190"/>
      <c r="AK33" s="190"/>
      <c r="AL33" s="190"/>
      <c r="AM33" s="190"/>
      <c r="AN33" s="190"/>
      <c r="AO33" s="190"/>
      <c r="AP33" s="190"/>
      <c r="AQ33" s="190"/>
      <c r="AR33" s="190"/>
      <c r="AS33" s="190"/>
      <c r="AT33" s="190"/>
      <c r="AU33" s="190"/>
      <c r="AV33" s="190"/>
      <c r="AW33" s="190"/>
      <c r="DG33" s="190"/>
    </row>
    <row r="34" spans="1:111" s="98" customFormat="1">
      <c r="A34" s="99"/>
      <c r="B34" s="99"/>
      <c r="C34" s="190"/>
      <c r="D34" s="39"/>
      <c r="E34" s="190"/>
      <c r="F34" s="190"/>
      <c r="G34" s="40"/>
      <c r="H34" s="40"/>
      <c r="I34" s="40"/>
      <c r="J34" s="40"/>
      <c r="K34" s="40"/>
      <c r="L34" s="99"/>
      <c r="M34" s="99"/>
      <c r="N34" s="99"/>
      <c r="O34" s="99"/>
      <c r="R34" s="41"/>
      <c r="S34" s="41"/>
      <c r="T34" s="41"/>
      <c r="X34" s="99"/>
      <c r="Y34" s="190"/>
      <c r="Z34" s="190"/>
      <c r="AA34" s="42"/>
      <c r="AB34" s="190"/>
      <c r="AC34" s="190"/>
      <c r="AD34" s="190"/>
      <c r="AE34" s="190"/>
      <c r="AF34" s="190"/>
      <c r="AG34" s="190"/>
      <c r="AH34" s="190"/>
      <c r="AI34" s="190"/>
      <c r="AJ34" s="190"/>
      <c r="AK34" s="190"/>
      <c r="AL34" s="190"/>
      <c r="AM34" s="190"/>
      <c r="AN34" s="190"/>
      <c r="AO34" s="190"/>
      <c r="AP34" s="190"/>
      <c r="AQ34" s="190"/>
      <c r="AR34" s="190"/>
      <c r="AS34" s="190"/>
      <c r="AT34" s="190"/>
      <c r="AU34" s="190"/>
      <c r="AV34" s="190"/>
      <c r="AW34" s="190"/>
      <c r="DG34" s="190"/>
    </row>
    <row r="36" spans="1:111">
      <c r="DC36" s="685"/>
    </row>
    <row r="37" spans="1:111">
      <c r="DC37" s="685"/>
    </row>
    <row r="38" spans="1:111">
      <c r="DC38" s="685"/>
    </row>
    <row r="39" spans="1:111">
      <c r="DC39" s="685"/>
    </row>
    <row r="40" spans="1:111">
      <c r="DC40" s="685"/>
    </row>
    <row r="41" spans="1:111">
      <c r="DC41" s="685"/>
    </row>
    <row r="42" spans="1:111">
      <c r="DC42" s="685"/>
    </row>
    <row r="43" spans="1:111">
      <c r="DC43" s="685"/>
    </row>
    <row r="44" spans="1:111">
      <c r="DC44" s="685"/>
    </row>
    <row r="45" spans="1:111">
      <c r="DC45" s="685"/>
    </row>
    <row r="46" spans="1:111">
      <c r="O46" s="684"/>
      <c r="DC46" s="685"/>
    </row>
    <row r="47" spans="1:111">
      <c r="O47" s="684"/>
      <c r="DC47" s="685"/>
    </row>
    <row r="48" spans="1:111">
      <c r="DC48" s="685"/>
    </row>
    <row r="49" spans="50:107">
      <c r="DC49" s="685"/>
    </row>
    <row r="50" spans="50:107">
      <c r="DC50" s="685"/>
    </row>
    <row r="51" spans="50:107">
      <c r="DC51" s="685"/>
    </row>
    <row r="54" spans="50:107">
      <c r="DC54" s="685"/>
    </row>
    <row r="55" spans="50:107">
      <c r="DC55" s="685"/>
    </row>
    <row r="56" spans="50:107">
      <c r="DC56" s="685"/>
    </row>
    <row r="57" spans="50:107">
      <c r="AX57" s="685"/>
      <c r="AY57" s="685"/>
      <c r="AZ57" s="685"/>
      <c r="BA57" s="685"/>
      <c r="BB57" s="685"/>
      <c r="BC57" s="685"/>
      <c r="BD57" s="685"/>
      <c r="BE57" s="685"/>
      <c r="BF57" s="685"/>
      <c r="BG57" s="685"/>
      <c r="BH57" s="685"/>
      <c r="BI57" s="685"/>
      <c r="BJ57" s="685"/>
      <c r="BK57" s="685"/>
      <c r="BL57" s="685"/>
      <c r="BM57" s="685"/>
      <c r="BN57" s="685"/>
      <c r="BO57" s="685"/>
      <c r="BP57" s="685"/>
      <c r="BQ57" s="685"/>
      <c r="BR57" s="685"/>
      <c r="BS57" s="685"/>
      <c r="BT57" s="685"/>
      <c r="BU57" s="685"/>
      <c r="BV57" s="685"/>
      <c r="BW57" s="685"/>
      <c r="BX57" s="685"/>
      <c r="BY57" s="685"/>
      <c r="BZ57" s="685"/>
      <c r="CA57" s="685"/>
      <c r="CB57" s="685"/>
      <c r="CC57" s="685"/>
      <c r="CD57" s="685"/>
      <c r="CE57" s="685"/>
      <c r="CF57" s="685"/>
      <c r="CG57" s="685"/>
      <c r="CH57" s="685"/>
      <c r="CI57" s="685"/>
      <c r="CJ57" s="685"/>
      <c r="CK57" s="685"/>
      <c r="CL57" s="685"/>
      <c r="CM57" s="685"/>
      <c r="CN57" s="685"/>
      <c r="CO57" s="685"/>
      <c r="CP57" s="685"/>
      <c r="CQ57" s="685"/>
      <c r="CR57" s="685"/>
      <c r="CS57" s="685"/>
      <c r="CT57" s="685"/>
      <c r="CU57" s="685"/>
      <c r="CV57" s="685"/>
      <c r="CW57" s="685"/>
      <c r="CX57" s="685"/>
      <c r="CY57" s="685"/>
      <c r="CZ57" s="685"/>
      <c r="DA57" s="685"/>
      <c r="DB57" s="685"/>
      <c r="DC57" s="685"/>
    </row>
    <row r="58" spans="50:107">
      <c r="AX58" s="685"/>
      <c r="AY58" s="685"/>
      <c r="AZ58" s="685"/>
      <c r="BA58" s="685"/>
      <c r="BB58" s="685"/>
      <c r="BC58" s="685"/>
      <c r="BD58" s="685"/>
      <c r="BE58" s="685"/>
      <c r="BF58" s="685"/>
      <c r="BG58" s="685"/>
      <c r="BH58" s="685"/>
      <c r="BI58" s="685"/>
      <c r="BJ58" s="685"/>
      <c r="BK58" s="685"/>
      <c r="BL58" s="685"/>
      <c r="BM58" s="685"/>
      <c r="BN58" s="685"/>
      <c r="BO58" s="685"/>
      <c r="BP58" s="685"/>
      <c r="BQ58" s="685"/>
      <c r="BR58" s="685"/>
      <c r="BS58" s="685"/>
      <c r="BT58" s="685"/>
      <c r="BU58" s="685"/>
      <c r="BV58" s="685"/>
      <c r="BW58" s="685"/>
      <c r="BX58" s="685"/>
      <c r="BY58" s="685"/>
      <c r="BZ58" s="685"/>
      <c r="CA58" s="685"/>
      <c r="CB58" s="685"/>
      <c r="CC58" s="685"/>
      <c r="CD58" s="685"/>
      <c r="CE58" s="685"/>
      <c r="CF58" s="685"/>
      <c r="CG58" s="685"/>
      <c r="CH58" s="685"/>
      <c r="CI58" s="685"/>
      <c r="CJ58" s="685"/>
      <c r="CK58" s="685"/>
      <c r="CL58" s="685"/>
      <c r="CM58" s="685"/>
      <c r="CN58" s="685"/>
      <c r="CO58" s="685"/>
      <c r="CP58" s="685"/>
      <c r="CQ58" s="685"/>
      <c r="CR58" s="685"/>
      <c r="CS58" s="685"/>
      <c r="CT58" s="685"/>
      <c r="CU58" s="685"/>
      <c r="CV58" s="685"/>
      <c r="CW58" s="685"/>
      <c r="CX58" s="685"/>
      <c r="CY58" s="685"/>
      <c r="CZ58" s="685"/>
      <c r="DA58" s="685"/>
      <c r="DB58" s="685"/>
      <c r="DC58" s="685"/>
    </row>
    <row r="59" spans="50:107">
      <c r="AX59" s="685"/>
      <c r="AY59" s="685"/>
      <c r="AZ59" s="685"/>
      <c r="BA59" s="685"/>
      <c r="BB59" s="685"/>
      <c r="BC59" s="685"/>
      <c r="BD59" s="685"/>
      <c r="BE59" s="685"/>
      <c r="BF59" s="685"/>
      <c r="BG59" s="685"/>
      <c r="BH59" s="685"/>
      <c r="BI59" s="685"/>
      <c r="BJ59" s="685"/>
      <c r="BK59" s="685"/>
      <c r="BL59" s="685"/>
      <c r="BM59" s="685"/>
      <c r="BN59" s="685"/>
      <c r="BO59" s="685"/>
      <c r="BP59" s="685"/>
      <c r="BQ59" s="685"/>
      <c r="BR59" s="685"/>
      <c r="BS59" s="685"/>
      <c r="BT59" s="685"/>
      <c r="BU59" s="685"/>
      <c r="BV59" s="685"/>
      <c r="BW59" s="685"/>
      <c r="BX59" s="685"/>
      <c r="BY59" s="685"/>
      <c r="BZ59" s="685"/>
      <c r="CA59" s="685"/>
      <c r="CB59" s="685"/>
      <c r="CC59" s="685"/>
      <c r="CD59" s="685"/>
      <c r="CE59" s="685"/>
      <c r="CF59" s="685"/>
      <c r="CG59" s="685"/>
      <c r="CH59" s="685"/>
      <c r="CI59" s="685"/>
      <c r="CJ59" s="685"/>
      <c r="CK59" s="685"/>
      <c r="CL59" s="685"/>
      <c r="CM59" s="685"/>
      <c r="CN59" s="685"/>
      <c r="CO59" s="685"/>
      <c r="CP59" s="685"/>
      <c r="CQ59" s="685"/>
      <c r="CR59" s="685"/>
      <c r="CS59" s="685"/>
      <c r="CT59" s="685"/>
      <c r="CU59" s="685"/>
      <c r="CV59" s="685"/>
      <c r="CW59" s="685"/>
      <c r="CX59" s="685"/>
      <c r="CY59" s="685"/>
      <c r="CZ59" s="685"/>
      <c r="DA59" s="685"/>
      <c r="DB59" s="685"/>
      <c r="DC59" s="685"/>
    </row>
    <row r="60" spans="50:107">
      <c r="AX60" s="685"/>
      <c r="AY60" s="685"/>
      <c r="AZ60" s="685"/>
      <c r="BA60" s="685"/>
      <c r="BB60" s="685"/>
      <c r="BC60" s="685"/>
      <c r="BD60" s="685"/>
      <c r="BE60" s="685"/>
      <c r="BF60" s="685"/>
      <c r="BG60" s="685"/>
      <c r="BH60" s="685"/>
      <c r="BI60" s="685"/>
      <c r="BJ60" s="685"/>
      <c r="BK60" s="685"/>
      <c r="BL60" s="685"/>
      <c r="BM60" s="685"/>
      <c r="BN60" s="685"/>
      <c r="BO60" s="685"/>
      <c r="BP60" s="685"/>
      <c r="BQ60" s="685"/>
      <c r="BR60" s="685"/>
      <c r="BS60" s="685"/>
      <c r="BT60" s="685"/>
      <c r="BU60" s="685"/>
      <c r="BV60" s="685"/>
      <c r="BW60" s="685"/>
      <c r="BX60" s="685"/>
      <c r="BY60" s="685"/>
      <c r="BZ60" s="685"/>
      <c r="CA60" s="685"/>
      <c r="CB60" s="685"/>
      <c r="CC60" s="685"/>
      <c r="CD60" s="685"/>
      <c r="CE60" s="685"/>
      <c r="CF60" s="685"/>
      <c r="CG60" s="685"/>
      <c r="CH60" s="685"/>
      <c r="CI60" s="685"/>
      <c r="CJ60" s="685"/>
      <c r="CK60" s="685"/>
      <c r="CL60" s="685"/>
      <c r="CM60" s="685"/>
      <c r="CN60" s="685"/>
      <c r="CO60" s="685"/>
      <c r="CP60" s="685"/>
      <c r="CQ60" s="685"/>
      <c r="CR60" s="685"/>
      <c r="CS60" s="685"/>
      <c r="CT60" s="685"/>
      <c r="CU60" s="685"/>
      <c r="CV60" s="685"/>
      <c r="CW60" s="685"/>
      <c r="CX60" s="685"/>
      <c r="CY60" s="685"/>
      <c r="CZ60" s="685"/>
      <c r="DA60" s="685"/>
      <c r="DB60" s="685"/>
      <c r="DC60" s="685"/>
    </row>
    <row r="61" spans="50:107">
      <c r="AX61" s="685"/>
      <c r="AY61" s="685"/>
      <c r="AZ61" s="685"/>
      <c r="BA61" s="685"/>
      <c r="BB61" s="685"/>
      <c r="BC61" s="685"/>
      <c r="BD61" s="685"/>
      <c r="BE61" s="685"/>
      <c r="BF61" s="685"/>
      <c r="BG61" s="685"/>
      <c r="BH61" s="685"/>
      <c r="BI61" s="685"/>
      <c r="BJ61" s="685"/>
      <c r="BK61" s="685"/>
      <c r="BL61" s="685"/>
      <c r="BM61" s="685"/>
      <c r="BN61" s="685"/>
      <c r="BO61" s="685"/>
      <c r="BP61" s="685"/>
      <c r="BQ61" s="685"/>
      <c r="BR61" s="685"/>
      <c r="BS61" s="685"/>
      <c r="BT61" s="685"/>
      <c r="BU61" s="685"/>
      <c r="BV61" s="685"/>
      <c r="BW61" s="685"/>
      <c r="BX61" s="685"/>
      <c r="BY61" s="685"/>
      <c r="BZ61" s="685"/>
      <c r="CA61" s="685"/>
      <c r="CB61" s="685"/>
      <c r="CC61" s="685"/>
      <c r="CD61" s="685"/>
      <c r="CE61" s="685"/>
      <c r="CF61" s="685"/>
      <c r="CG61" s="685"/>
      <c r="CH61" s="685"/>
      <c r="CI61" s="685"/>
      <c r="CJ61" s="685"/>
      <c r="CK61" s="685"/>
      <c r="CL61" s="685"/>
      <c r="CM61" s="685"/>
      <c r="CN61" s="685"/>
      <c r="CO61" s="685"/>
      <c r="CP61" s="685"/>
      <c r="CQ61" s="685"/>
      <c r="CR61" s="685"/>
      <c r="CS61" s="685"/>
      <c r="CT61" s="685"/>
      <c r="CU61" s="685"/>
      <c r="CV61" s="685"/>
      <c r="CW61" s="685"/>
      <c r="CX61" s="685"/>
      <c r="CY61" s="685"/>
      <c r="CZ61" s="685"/>
      <c r="DA61" s="685"/>
      <c r="DB61" s="685"/>
      <c r="DC61" s="685"/>
    </row>
    <row r="62" spans="50:107">
      <c r="AX62" s="685"/>
      <c r="AY62" s="685"/>
      <c r="AZ62" s="685"/>
      <c r="BA62" s="685"/>
      <c r="BB62" s="685"/>
      <c r="BC62" s="685"/>
      <c r="BD62" s="685"/>
      <c r="BE62" s="685"/>
      <c r="BF62" s="685"/>
      <c r="BG62" s="685"/>
      <c r="BH62" s="685"/>
      <c r="BI62" s="685"/>
      <c r="BJ62" s="685"/>
      <c r="BK62" s="685"/>
      <c r="BL62" s="685"/>
      <c r="BM62" s="685"/>
      <c r="BN62" s="685"/>
      <c r="BO62" s="685"/>
      <c r="BP62" s="685"/>
      <c r="BQ62" s="685"/>
      <c r="BR62" s="685"/>
      <c r="BS62" s="685"/>
      <c r="BT62" s="685"/>
      <c r="BU62" s="685"/>
      <c r="BV62" s="685"/>
      <c r="BW62" s="685"/>
      <c r="BX62" s="685"/>
      <c r="BY62" s="685"/>
      <c r="BZ62" s="685"/>
      <c r="CA62" s="685"/>
      <c r="CB62" s="685"/>
      <c r="CC62" s="685"/>
      <c r="CD62" s="685"/>
      <c r="CE62" s="685"/>
      <c r="CF62" s="685"/>
      <c r="CG62" s="685"/>
      <c r="CH62" s="685"/>
      <c r="CI62" s="685"/>
      <c r="CJ62" s="685"/>
      <c r="CK62" s="685"/>
      <c r="CL62" s="685"/>
      <c r="CM62" s="685"/>
      <c r="CN62" s="685"/>
      <c r="CO62" s="685"/>
      <c r="CP62" s="685"/>
      <c r="CQ62" s="685"/>
      <c r="CR62" s="685"/>
      <c r="CS62" s="685"/>
      <c r="CT62" s="685"/>
      <c r="CU62" s="685"/>
      <c r="CV62" s="685"/>
      <c r="CW62" s="685"/>
      <c r="CX62" s="685"/>
      <c r="CY62" s="685"/>
      <c r="CZ62" s="685"/>
      <c r="DA62" s="685"/>
      <c r="DB62" s="685"/>
      <c r="DC62" s="685"/>
    </row>
    <row r="63" spans="50:107">
      <c r="AX63" s="685"/>
      <c r="AY63" s="685"/>
      <c r="AZ63" s="685"/>
      <c r="BA63" s="685"/>
      <c r="BB63" s="685"/>
      <c r="BC63" s="685"/>
      <c r="BD63" s="685"/>
      <c r="BE63" s="685"/>
      <c r="BF63" s="685"/>
      <c r="BG63" s="685"/>
      <c r="BH63" s="685"/>
      <c r="BI63" s="685"/>
      <c r="BJ63" s="685"/>
      <c r="BK63" s="685"/>
      <c r="BL63" s="685"/>
      <c r="BM63" s="685"/>
      <c r="BN63" s="685"/>
      <c r="BO63" s="685"/>
      <c r="BP63" s="685"/>
      <c r="BQ63" s="685"/>
      <c r="BR63" s="685"/>
      <c r="BS63" s="685"/>
      <c r="BT63" s="685"/>
      <c r="BU63" s="685"/>
      <c r="BV63" s="685"/>
      <c r="BW63" s="685"/>
      <c r="BX63" s="685"/>
      <c r="BY63" s="685"/>
      <c r="BZ63" s="685"/>
      <c r="CA63" s="685"/>
      <c r="CB63" s="685"/>
      <c r="CC63" s="685"/>
      <c r="CD63" s="685"/>
      <c r="CE63" s="685"/>
      <c r="CF63" s="685"/>
      <c r="CG63" s="685"/>
      <c r="CH63" s="685"/>
      <c r="CI63" s="685"/>
      <c r="CJ63" s="685"/>
      <c r="CK63" s="685"/>
      <c r="CL63" s="685"/>
      <c r="CM63" s="685"/>
      <c r="CN63" s="685"/>
      <c r="CO63" s="685"/>
      <c r="CP63" s="685"/>
      <c r="CQ63" s="685"/>
      <c r="CR63" s="685"/>
      <c r="CS63" s="685"/>
      <c r="CT63" s="685"/>
      <c r="CU63" s="685"/>
      <c r="CV63" s="685"/>
      <c r="CW63" s="685"/>
      <c r="CX63" s="685"/>
      <c r="CY63" s="685"/>
      <c r="CZ63" s="685"/>
      <c r="DA63" s="685"/>
      <c r="DB63" s="685"/>
      <c r="DC63" s="685"/>
    </row>
    <row r="64" spans="50:107">
      <c r="AX64" s="685"/>
      <c r="AY64" s="685"/>
      <c r="AZ64" s="685"/>
      <c r="BA64" s="685"/>
      <c r="BB64" s="685"/>
      <c r="BC64" s="685"/>
      <c r="BD64" s="685"/>
      <c r="BE64" s="685"/>
      <c r="BF64" s="685"/>
      <c r="BG64" s="685"/>
      <c r="BH64" s="685"/>
      <c r="BI64" s="685"/>
      <c r="BJ64" s="685"/>
      <c r="BK64" s="685"/>
      <c r="BL64" s="685"/>
      <c r="BM64" s="685"/>
      <c r="BN64" s="685"/>
      <c r="BO64" s="685"/>
      <c r="BP64" s="685"/>
      <c r="BQ64" s="685"/>
      <c r="BR64" s="685"/>
      <c r="BS64" s="685"/>
      <c r="BT64" s="685"/>
      <c r="BU64" s="685"/>
      <c r="BV64" s="685"/>
      <c r="BW64" s="685"/>
      <c r="BX64" s="685"/>
      <c r="BY64" s="685"/>
      <c r="BZ64" s="685"/>
      <c r="CA64" s="685"/>
      <c r="CB64" s="685"/>
      <c r="CC64" s="685"/>
      <c r="CD64" s="685"/>
      <c r="CE64" s="685"/>
      <c r="CF64" s="685"/>
      <c r="CG64" s="685"/>
      <c r="CH64" s="685"/>
      <c r="CI64" s="685"/>
      <c r="CJ64" s="685"/>
      <c r="CK64" s="685"/>
      <c r="CL64" s="685"/>
      <c r="CM64" s="685"/>
      <c r="CN64" s="685"/>
      <c r="CO64" s="685"/>
      <c r="CP64" s="685"/>
      <c r="CQ64" s="685"/>
      <c r="CR64" s="685"/>
      <c r="CS64" s="685"/>
      <c r="CT64" s="685"/>
      <c r="CU64" s="685"/>
      <c r="CV64" s="685"/>
      <c r="CW64" s="685"/>
      <c r="CX64" s="685"/>
      <c r="CY64" s="685"/>
      <c r="CZ64" s="685"/>
      <c r="DA64" s="685"/>
      <c r="DB64" s="685"/>
      <c r="DC64" s="685"/>
    </row>
    <row r="65" spans="14:107">
      <c r="AX65" s="685"/>
      <c r="AY65" s="685"/>
      <c r="AZ65" s="685"/>
      <c r="BA65" s="685"/>
      <c r="BB65" s="685"/>
      <c r="BC65" s="685"/>
      <c r="BD65" s="685"/>
      <c r="BE65" s="685"/>
      <c r="BF65" s="685"/>
      <c r="BG65" s="685"/>
      <c r="BH65" s="685"/>
      <c r="BI65" s="685"/>
      <c r="BJ65" s="685"/>
      <c r="BK65" s="685"/>
      <c r="BL65" s="685"/>
      <c r="BM65" s="685"/>
      <c r="BN65" s="685"/>
      <c r="BO65" s="685"/>
      <c r="BP65" s="685"/>
      <c r="BQ65" s="685"/>
      <c r="BR65" s="685"/>
      <c r="BS65" s="685"/>
      <c r="BT65" s="685"/>
      <c r="BU65" s="685"/>
      <c r="BV65" s="685"/>
      <c r="BW65" s="685"/>
      <c r="BX65" s="685"/>
      <c r="BY65" s="685"/>
      <c r="BZ65" s="685"/>
      <c r="CA65" s="685"/>
      <c r="CB65" s="685"/>
      <c r="CC65" s="685"/>
      <c r="CD65" s="685"/>
      <c r="CE65" s="685"/>
      <c r="CF65" s="685"/>
      <c r="CG65" s="685"/>
      <c r="CH65" s="685"/>
      <c r="CI65" s="685"/>
      <c r="CJ65" s="685"/>
      <c r="CK65" s="685"/>
      <c r="CL65" s="685"/>
      <c r="CM65" s="685"/>
      <c r="CN65" s="685"/>
      <c r="CO65" s="685"/>
      <c r="CP65" s="685"/>
      <c r="CQ65" s="685"/>
      <c r="CR65" s="685"/>
      <c r="CS65" s="685"/>
      <c r="CT65" s="685"/>
      <c r="CU65" s="685"/>
      <c r="CV65" s="685"/>
      <c r="CW65" s="685"/>
      <c r="CX65" s="685"/>
      <c r="CY65" s="685"/>
      <c r="CZ65" s="685"/>
      <c r="DA65" s="685"/>
      <c r="DB65" s="685"/>
      <c r="DC65" s="685"/>
    </row>
    <row r="66" spans="14:107">
      <c r="AX66" s="685"/>
      <c r="AY66" s="685"/>
      <c r="AZ66" s="685"/>
      <c r="BA66" s="685"/>
      <c r="BB66" s="685"/>
      <c r="BC66" s="685"/>
      <c r="BD66" s="685"/>
      <c r="BE66" s="685"/>
      <c r="BF66" s="685"/>
      <c r="BG66" s="685"/>
      <c r="BH66" s="685"/>
      <c r="BI66" s="685"/>
      <c r="BJ66" s="685"/>
      <c r="BK66" s="685"/>
      <c r="BL66" s="685"/>
      <c r="BM66" s="685"/>
      <c r="BN66" s="685"/>
      <c r="BO66" s="685"/>
      <c r="BP66" s="685"/>
      <c r="BQ66" s="685"/>
      <c r="BR66" s="685"/>
      <c r="BS66" s="685"/>
      <c r="BT66" s="685"/>
      <c r="BU66" s="685"/>
      <c r="BV66" s="685"/>
      <c r="BW66" s="685"/>
      <c r="BX66" s="685"/>
      <c r="BY66" s="685"/>
      <c r="BZ66" s="685"/>
      <c r="CA66" s="685"/>
      <c r="CB66" s="685"/>
      <c r="CC66" s="685"/>
      <c r="CD66" s="685"/>
      <c r="CE66" s="685"/>
      <c r="CF66" s="685"/>
      <c r="CG66" s="685"/>
      <c r="CH66" s="685"/>
      <c r="CI66" s="685"/>
      <c r="CJ66" s="685"/>
      <c r="CK66" s="685"/>
      <c r="CL66" s="685"/>
      <c r="CM66" s="685"/>
      <c r="CN66" s="685"/>
      <c r="CO66" s="685"/>
      <c r="CP66" s="685"/>
      <c r="CQ66" s="685"/>
      <c r="CR66" s="685"/>
      <c r="CS66" s="685"/>
      <c r="CT66" s="685"/>
      <c r="CU66" s="685"/>
      <c r="CV66" s="685"/>
      <c r="CW66" s="685"/>
      <c r="CX66" s="685"/>
      <c r="CY66" s="685"/>
      <c r="CZ66" s="685"/>
      <c r="DA66" s="685"/>
      <c r="DB66" s="685"/>
      <c r="DC66" s="685"/>
    </row>
    <row r="67" spans="14:107">
      <c r="AX67" s="685"/>
      <c r="AY67" s="685"/>
      <c r="AZ67" s="685"/>
      <c r="BA67" s="685"/>
      <c r="BB67" s="685"/>
      <c r="BC67" s="685"/>
      <c r="BD67" s="685"/>
      <c r="BE67" s="685"/>
      <c r="BF67" s="685"/>
      <c r="BG67" s="685"/>
      <c r="BH67" s="685"/>
      <c r="BI67" s="685"/>
      <c r="BJ67" s="685"/>
      <c r="BK67" s="685"/>
      <c r="BL67" s="685"/>
      <c r="BM67" s="685"/>
      <c r="BN67" s="685"/>
      <c r="BO67" s="685"/>
      <c r="BP67" s="685"/>
      <c r="BQ67" s="685"/>
      <c r="BR67" s="685"/>
      <c r="BS67" s="685"/>
      <c r="BT67" s="685"/>
      <c r="BU67" s="685"/>
      <c r="BV67" s="685"/>
      <c r="BW67" s="685"/>
      <c r="BX67" s="685"/>
      <c r="BY67" s="685"/>
      <c r="BZ67" s="685"/>
      <c r="CA67" s="685"/>
      <c r="CB67" s="685"/>
      <c r="CC67" s="685"/>
      <c r="CD67" s="685"/>
      <c r="CE67" s="685"/>
      <c r="CF67" s="685"/>
      <c r="CG67" s="685"/>
      <c r="CH67" s="685"/>
      <c r="CI67" s="685"/>
      <c r="CJ67" s="685"/>
      <c r="CK67" s="685"/>
      <c r="CL67" s="685"/>
      <c r="CM67" s="685"/>
      <c r="CN67" s="685"/>
      <c r="CO67" s="685"/>
      <c r="CP67" s="685"/>
      <c r="CQ67" s="685"/>
      <c r="CR67" s="685"/>
      <c r="CS67" s="685"/>
      <c r="CT67" s="685"/>
      <c r="CU67" s="685"/>
      <c r="CV67" s="685"/>
      <c r="CW67" s="685"/>
      <c r="CX67" s="685"/>
      <c r="CY67" s="685"/>
      <c r="CZ67" s="685"/>
      <c r="DA67" s="685"/>
      <c r="DB67" s="685"/>
      <c r="DC67" s="685"/>
    </row>
    <row r="68" spans="14:107">
      <c r="AX68" s="685"/>
      <c r="AY68" s="685"/>
      <c r="AZ68" s="685"/>
      <c r="BA68" s="685"/>
      <c r="BB68" s="685"/>
      <c r="BC68" s="685"/>
      <c r="BD68" s="685"/>
      <c r="BE68" s="685"/>
      <c r="BF68" s="685"/>
      <c r="BG68" s="685"/>
      <c r="BH68" s="685"/>
      <c r="BI68" s="685"/>
      <c r="BJ68" s="685"/>
      <c r="BK68" s="685"/>
      <c r="BL68" s="685"/>
      <c r="BM68" s="685"/>
      <c r="BN68" s="685"/>
      <c r="BO68" s="685"/>
      <c r="BP68" s="685"/>
      <c r="BQ68" s="685"/>
      <c r="BR68" s="685"/>
      <c r="BS68" s="685"/>
      <c r="BT68" s="685"/>
      <c r="BU68" s="685"/>
      <c r="BV68" s="685"/>
      <c r="BW68" s="685"/>
      <c r="BX68" s="685"/>
      <c r="BY68" s="685"/>
      <c r="BZ68" s="685"/>
      <c r="CA68" s="685"/>
      <c r="CB68" s="685"/>
      <c r="CC68" s="685"/>
      <c r="CD68" s="685"/>
      <c r="CE68" s="685"/>
      <c r="CF68" s="685"/>
      <c r="CG68" s="685"/>
      <c r="CH68" s="685"/>
      <c r="CI68" s="685"/>
      <c r="CJ68" s="685"/>
      <c r="CK68" s="685"/>
      <c r="CL68" s="685"/>
      <c r="CM68" s="685"/>
      <c r="CN68" s="685"/>
      <c r="CO68" s="685"/>
      <c r="CP68" s="685"/>
      <c r="CQ68" s="685"/>
      <c r="CR68" s="685"/>
      <c r="CS68" s="685"/>
      <c r="CT68" s="685"/>
      <c r="CU68" s="685"/>
      <c r="CV68" s="685"/>
      <c r="CW68" s="685"/>
      <c r="CX68" s="685"/>
      <c r="CY68" s="685"/>
      <c r="CZ68" s="685"/>
      <c r="DA68" s="685"/>
      <c r="DB68" s="685"/>
      <c r="DC68" s="685"/>
    </row>
    <row r="69" spans="14:107">
      <c r="AX69" s="685"/>
      <c r="AY69" s="685"/>
      <c r="AZ69" s="685"/>
      <c r="BA69" s="685"/>
      <c r="BB69" s="685"/>
      <c r="BC69" s="685"/>
      <c r="BD69" s="685"/>
      <c r="BE69" s="685"/>
      <c r="BF69" s="685"/>
      <c r="BG69" s="685"/>
      <c r="BH69" s="685"/>
      <c r="BI69" s="685"/>
      <c r="BJ69" s="685"/>
      <c r="BK69" s="685"/>
      <c r="BL69" s="685"/>
      <c r="BM69" s="685"/>
      <c r="BN69" s="685"/>
      <c r="BO69" s="685"/>
      <c r="BP69" s="685"/>
      <c r="BQ69" s="685"/>
      <c r="BR69" s="685"/>
      <c r="BS69" s="685"/>
      <c r="BT69" s="685"/>
      <c r="BU69" s="685"/>
      <c r="BV69" s="685"/>
      <c r="BW69" s="685"/>
      <c r="BX69" s="685"/>
      <c r="BY69" s="685"/>
      <c r="BZ69" s="685"/>
      <c r="CA69" s="685"/>
      <c r="CB69" s="685"/>
      <c r="CC69" s="685"/>
      <c r="CD69" s="685"/>
      <c r="CE69" s="685"/>
      <c r="CF69" s="685"/>
      <c r="CG69" s="685"/>
      <c r="CH69" s="685"/>
      <c r="CI69" s="685"/>
      <c r="CJ69" s="685"/>
      <c r="CK69" s="685"/>
      <c r="CL69" s="685"/>
      <c r="CM69" s="685"/>
      <c r="CN69" s="685"/>
      <c r="CO69" s="685"/>
      <c r="CP69" s="685"/>
      <c r="CQ69" s="685"/>
      <c r="CR69" s="685"/>
      <c r="CS69" s="685"/>
      <c r="CT69" s="685"/>
      <c r="CU69" s="685"/>
      <c r="CV69" s="685"/>
      <c r="CW69" s="685"/>
      <c r="CX69" s="685"/>
      <c r="CY69" s="685"/>
      <c r="CZ69" s="685"/>
      <c r="DA69" s="685"/>
      <c r="DB69" s="685"/>
      <c r="DC69" s="685"/>
    </row>
    <row r="70" spans="14:107">
      <c r="N70" s="684"/>
    </row>
    <row r="71" spans="14:107">
      <c r="N71" s="684"/>
    </row>
    <row r="100" spans="107:107">
      <c r="DC100" s="685"/>
    </row>
    <row r="101" spans="107:107">
      <c r="DC101" s="685"/>
    </row>
    <row r="102" spans="107:107">
      <c r="DC102" s="685"/>
    </row>
    <row r="103" spans="107:107">
      <c r="DC103" s="685"/>
    </row>
    <row r="104" spans="107:107">
      <c r="DC104" s="685"/>
    </row>
    <row r="105" spans="107:107">
      <c r="DC105" s="685"/>
    </row>
    <row r="106" spans="107:107">
      <c r="DC106" s="685"/>
    </row>
    <row r="107" spans="107:107">
      <c r="DC107" s="685"/>
    </row>
    <row r="108" spans="107:107">
      <c r="DC108" s="685"/>
    </row>
    <row r="109" spans="107:107">
      <c r="DC109" s="685"/>
    </row>
    <row r="110" spans="107:107">
      <c r="DC110" s="685"/>
    </row>
    <row r="111" spans="107:107">
      <c r="DC111" s="685"/>
    </row>
    <row r="112" spans="107:107">
      <c r="DC112" s="685"/>
    </row>
    <row r="113" spans="107:107">
      <c r="DC113" s="685"/>
    </row>
    <row r="114" spans="107:107">
      <c r="DC114" s="685"/>
    </row>
    <row r="115" spans="107:107">
      <c r="DC115" s="685"/>
    </row>
    <row r="116" spans="107:107">
      <c r="DC116" s="685"/>
    </row>
    <row r="117" spans="107:107">
      <c r="DC117" s="685"/>
    </row>
    <row r="118" spans="107:107">
      <c r="DC118" s="685"/>
    </row>
    <row r="119" spans="107:107">
      <c r="DC119" s="685"/>
    </row>
    <row r="120" spans="107:107">
      <c r="DC120" s="685"/>
    </row>
    <row r="159" spans="12:106">
      <c r="L159" s="684"/>
      <c r="M159" s="684"/>
      <c r="N159" s="684"/>
      <c r="O159" s="684"/>
      <c r="BB159" s="685"/>
      <c r="BL159" s="685"/>
      <c r="BQ159" s="685"/>
      <c r="CA159" s="685"/>
      <c r="CF159" s="685"/>
      <c r="CP159" s="685"/>
      <c r="CS159" s="685"/>
      <c r="DB159" s="685"/>
    </row>
    <row r="160" spans="12:106">
      <c r="L160" s="684"/>
      <c r="M160" s="684"/>
      <c r="N160" s="684"/>
      <c r="O160" s="684"/>
      <c r="BB160" s="685"/>
      <c r="BL160" s="685"/>
      <c r="BQ160" s="685"/>
      <c r="CA160" s="685"/>
      <c r="CF160" s="685"/>
      <c r="CP160" s="685"/>
      <c r="CS160" s="685"/>
      <c r="DB160" s="685"/>
    </row>
    <row r="161" spans="54:106">
      <c r="BB161" s="685"/>
      <c r="BL161" s="685"/>
      <c r="BQ161" s="685"/>
      <c r="CA161" s="685"/>
      <c r="CF161" s="685"/>
      <c r="CP161" s="685"/>
      <c r="CS161" s="685"/>
      <c r="DB161" s="685"/>
    </row>
    <row r="167" spans="54:106">
      <c r="BQ167" s="685"/>
      <c r="CA167" s="685"/>
      <c r="CF167" s="685"/>
      <c r="CP167" s="685"/>
      <c r="CS167" s="685"/>
      <c r="DB167" s="685"/>
    </row>
    <row r="168" spans="54:106">
      <c r="BQ168" s="685"/>
      <c r="CA168" s="685"/>
      <c r="CF168" s="685"/>
      <c r="CP168" s="685"/>
      <c r="CS168" s="685"/>
      <c r="DB168" s="685"/>
    </row>
    <row r="183" spans="12:15">
      <c r="L183" s="684"/>
      <c r="M183" s="684"/>
      <c r="N183" s="684"/>
      <c r="O183" s="684"/>
    </row>
    <row r="184" spans="12:15">
      <c r="L184" s="684"/>
      <c r="M184" s="684"/>
      <c r="N184" s="684"/>
      <c r="O184" s="684"/>
    </row>
    <row r="193" spans="12:107">
      <c r="DC193" s="685"/>
    </row>
    <row r="194" spans="12:107">
      <c r="DC194" s="685"/>
    </row>
    <row r="195" spans="12:107">
      <c r="DC195" s="685"/>
    </row>
    <row r="196" spans="12:107">
      <c r="DC196" s="685"/>
    </row>
    <row r="197" spans="12:107">
      <c r="DC197" s="685"/>
    </row>
    <row r="198" spans="12:107">
      <c r="DC198" s="685"/>
    </row>
    <row r="199" spans="12:107">
      <c r="DC199" s="685"/>
    </row>
    <row r="200" spans="12:107">
      <c r="DC200" s="685"/>
    </row>
    <row r="201" spans="12:107">
      <c r="DC201" s="685"/>
    </row>
    <row r="202" spans="12:107">
      <c r="DC202" s="685"/>
    </row>
    <row r="203" spans="12:107">
      <c r="DC203" s="685"/>
    </row>
    <row r="205" spans="12:107">
      <c r="L205" s="684"/>
      <c r="M205" s="684"/>
      <c r="N205" s="684"/>
      <c r="O205" s="684"/>
    </row>
    <row r="206" spans="12:107">
      <c r="L206" s="684"/>
      <c r="M206" s="684"/>
      <c r="N206" s="684"/>
      <c r="O206" s="684"/>
    </row>
    <row r="324" spans="12:15">
      <c r="L324" s="684"/>
      <c r="M324" s="684"/>
      <c r="N324" s="684"/>
      <c r="O324" s="684"/>
    </row>
    <row r="325" spans="12:15">
      <c r="L325" s="684"/>
      <c r="M325" s="684"/>
      <c r="N325" s="684"/>
      <c r="O325" s="684"/>
    </row>
    <row r="328" spans="12:15">
      <c r="L328" s="684"/>
      <c r="M328" s="684"/>
      <c r="N328" s="684"/>
      <c r="O328" s="684"/>
    </row>
    <row r="329" spans="12:15">
      <c r="L329" s="684"/>
      <c r="M329" s="684"/>
      <c r="N329" s="684"/>
      <c r="O329" s="684"/>
    </row>
    <row r="444" spans="12:15">
      <c r="L444" s="684"/>
      <c r="M444" s="684"/>
      <c r="N444" s="684"/>
      <c r="O444" s="684"/>
    </row>
    <row r="445" spans="12:15">
      <c r="L445" s="684"/>
      <c r="M445" s="684"/>
      <c r="N445" s="684"/>
      <c r="O445" s="684"/>
    </row>
    <row r="1047455" spans="30:30">
      <c r="AD1047455" s="13"/>
    </row>
    <row r="1047456" spans="30:30">
      <c r="AD1047456" s="13"/>
    </row>
    <row r="1047457" spans="30:30">
      <c r="AD1047457" s="169"/>
    </row>
    <row r="1047458" spans="30:30">
      <c r="AD1047458" s="169"/>
    </row>
    <row r="1047459" spans="30:30">
      <c r="AD1047459" s="169"/>
    </row>
    <row r="1047460" spans="30:30">
      <c r="AD1047460" s="169"/>
    </row>
    <row r="1047461" spans="30:30">
      <c r="AD1047461" s="169"/>
    </row>
    <row r="1047462" spans="30:30">
      <c r="AD1047462" s="169"/>
    </row>
    <row r="1047463" spans="30:30">
      <c r="AD1047463" s="169"/>
    </row>
    <row r="1047464" spans="30:30">
      <c r="AD1047464" s="169"/>
    </row>
    <row r="1047465" spans="30:30">
      <c r="AD1047465" s="169"/>
    </row>
    <row r="1047466" spans="30:30">
      <c r="AD1047466" s="169"/>
    </row>
  </sheetData>
  <mergeCells count="226">
    <mergeCell ref="L444:L445"/>
    <mergeCell ref="M444:M445"/>
    <mergeCell ref="N444:N445"/>
    <mergeCell ref="O444:O445"/>
    <mergeCell ref="L324:L325"/>
    <mergeCell ref="M324:M325"/>
    <mergeCell ref="N324:N325"/>
    <mergeCell ref="O324:O325"/>
    <mergeCell ref="L328:L329"/>
    <mergeCell ref="M328:M329"/>
    <mergeCell ref="N328:N329"/>
    <mergeCell ref="O328:O329"/>
    <mergeCell ref="L183:L184"/>
    <mergeCell ref="M183:M184"/>
    <mergeCell ref="N183:N184"/>
    <mergeCell ref="O183:O184"/>
    <mergeCell ref="DC193:DC203"/>
    <mergeCell ref="L205:L206"/>
    <mergeCell ref="M205:M206"/>
    <mergeCell ref="N205:N206"/>
    <mergeCell ref="O205:O206"/>
    <mergeCell ref="BQ167:BQ168"/>
    <mergeCell ref="CA167:CA168"/>
    <mergeCell ref="CF167:CF168"/>
    <mergeCell ref="CP167:CP168"/>
    <mergeCell ref="CS167:CS168"/>
    <mergeCell ref="DB167:DB168"/>
    <mergeCell ref="BQ159:BQ161"/>
    <mergeCell ref="CA159:CA161"/>
    <mergeCell ref="CF159:CF161"/>
    <mergeCell ref="CP159:CP161"/>
    <mergeCell ref="CS159:CS161"/>
    <mergeCell ref="DB159:DB161"/>
    <mergeCell ref="L159:L160"/>
    <mergeCell ref="M159:M160"/>
    <mergeCell ref="N159:N160"/>
    <mergeCell ref="O159:O160"/>
    <mergeCell ref="BB159:BB161"/>
    <mergeCell ref="BL159:BL161"/>
    <mergeCell ref="CZ64:CZ69"/>
    <mergeCell ref="DA64:DA69"/>
    <mergeCell ref="DB64:DB69"/>
    <mergeCell ref="N70:N71"/>
    <mergeCell ref="CH64:CH69"/>
    <mergeCell ref="CI64:CI69"/>
    <mergeCell ref="CJ64:CJ69"/>
    <mergeCell ref="CK64:CK69"/>
    <mergeCell ref="CL64:CL69"/>
    <mergeCell ref="CM64:CM69"/>
    <mergeCell ref="CB64:CB69"/>
    <mergeCell ref="CC64:CC69"/>
    <mergeCell ref="CD64:CD69"/>
    <mergeCell ref="CE64:CE69"/>
    <mergeCell ref="CF64:CF69"/>
    <mergeCell ref="CG64:CG69"/>
    <mergeCell ref="BV64:BV69"/>
    <mergeCell ref="BW64:BW69"/>
    <mergeCell ref="DC100:DC116"/>
    <mergeCell ref="DC117:DC120"/>
    <mergeCell ref="CT64:CT69"/>
    <mergeCell ref="CU64:CU69"/>
    <mergeCell ref="CV64:CV69"/>
    <mergeCell ref="CW64:CW69"/>
    <mergeCell ref="CX64:CX69"/>
    <mergeCell ref="CY64:CY69"/>
    <mergeCell ref="CN64:CN69"/>
    <mergeCell ref="CO64:CO69"/>
    <mergeCell ref="CP64:CP69"/>
    <mergeCell ref="CQ64:CQ69"/>
    <mergeCell ref="CR64:CR69"/>
    <mergeCell ref="CS64:CS69"/>
    <mergeCell ref="BX64:BX69"/>
    <mergeCell ref="BY64:BY69"/>
    <mergeCell ref="BZ64:BZ69"/>
    <mergeCell ref="CA64:CA69"/>
    <mergeCell ref="BP64:BP69"/>
    <mergeCell ref="BQ64:BQ69"/>
    <mergeCell ref="BR64:BR69"/>
    <mergeCell ref="BS64:BS69"/>
    <mergeCell ref="BT64:BT69"/>
    <mergeCell ref="BU64:BU69"/>
    <mergeCell ref="BJ64:BJ69"/>
    <mergeCell ref="BK64:BK69"/>
    <mergeCell ref="BL64:BL69"/>
    <mergeCell ref="BM64:BM69"/>
    <mergeCell ref="BN64:BN69"/>
    <mergeCell ref="BO64:BO69"/>
    <mergeCell ref="BD64:BD69"/>
    <mergeCell ref="BE64:BE69"/>
    <mergeCell ref="BF64:BF69"/>
    <mergeCell ref="BG64:BG69"/>
    <mergeCell ref="BH64:BH69"/>
    <mergeCell ref="BI64:BI69"/>
    <mergeCell ref="CY59:CY63"/>
    <mergeCell ref="CZ59:CZ63"/>
    <mergeCell ref="DA59:DA63"/>
    <mergeCell ref="DB59:DB63"/>
    <mergeCell ref="AX64:AX69"/>
    <mergeCell ref="AY64:AY69"/>
    <mergeCell ref="AZ64:AZ69"/>
    <mergeCell ref="BA64:BA69"/>
    <mergeCell ref="BB64:BB69"/>
    <mergeCell ref="BC64:BC69"/>
    <mergeCell ref="CS59:CS63"/>
    <mergeCell ref="CT59:CT63"/>
    <mergeCell ref="CU59:CU63"/>
    <mergeCell ref="CV59:CV63"/>
    <mergeCell ref="CW59:CW63"/>
    <mergeCell ref="CX59:CX63"/>
    <mergeCell ref="CM59:CM63"/>
    <mergeCell ref="CN59:CN63"/>
    <mergeCell ref="CO59:CO63"/>
    <mergeCell ref="CP59:CP63"/>
    <mergeCell ref="CQ59:CQ63"/>
    <mergeCell ref="CR59:CR63"/>
    <mergeCell ref="CG59:CG63"/>
    <mergeCell ref="CH59:CH63"/>
    <mergeCell ref="CI59:CI63"/>
    <mergeCell ref="CJ59:CJ63"/>
    <mergeCell ref="CK59:CK63"/>
    <mergeCell ref="CL59:CL63"/>
    <mergeCell ref="CA59:CA63"/>
    <mergeCell ref="CB59:CB63"/>
    <mergeCell ref="CC59:CC63"/>
    <mergeCell ref="CD59:CD63"/>
    <mergeCell ref="CE59:CE63"/>
    <mergeCell ref="CF59:CF63"/>
    <mergeCell ref="BU59:BU63"/>
    <mergeCell ref="BV59:BV63"/>
    <mergeCell ref="BW59:BW63"/>
    <mergeCell ref="BX59:BX63"/>
    <mergeCell ref="BY59:BY63"/>
    <mergeCell ref="BZ59:BZ63"/>
    <mergeCell ref="BO59:BO63"/>
    <mergeCell ref="BP59:BP63"/>
    <mergeCell ref="BQ59:BQ63"/>
    <mergeCell ref="BR59:BR63"/>
    <mergeCell ref="BS59:BS63"/>
    <mergeCell ref="BT59:BT63"/>
    <mergeCell ref="BJ59:BJ63"/>
    <mergeCell ref="BK59:BK63"/>
    <mergeCell ref="BL59:BL63"/>
    <mergeCell ref="BM59:BM63"/>
    <mergeCell ref="BN59:BN63"/>
    <mergeCell ref="BC59:BC63"/>
    <mergeCell ref="BD59:BD63"/>
    <mergeCell ref="BE59:BE63"/>
    <mergeCell ref="BF59:BF63"/>
    <mergeCell ref="BG59:BG63"/>
    <mergeCell ref="BH59:BH63"/>
    <mergeCell ref="CY57:CY58"/>
    <mergeCell ref="CZ57:CZ58"/>
    <mergeCell ref="DA57:DA58"/>
    <mergeCell ref="DB57:DB58"/>
    <mergeCell ref="AX59:AX63"/>
    <mergeCell ref="AY59:AY63"/>
    <mergeCell ref="AZ59:AZ63"/>
    <mergeCell ref="BA59:BA63"/>
    <mergeCell ref="BB59:BB63"/>
    <mergeCell ref="CR57:CR58"/>
    <mergeCell ref="CS57:CS58"/>
    <mergeCell ref="CT57:CT58"/>
    <mergeCell ref="CU57:CU58"/>
    <mergeCell ref="CV57:CV58"/>
    <mergeCell ref="CW57:CW58"/>
    <mergeCell ref="CL57:CL58"/>
    <mergeCell ref="CM57:CM58"/>
    <mergeCell ref="CN57:CN58"/>
    <mergeCell ref="CO57:CO58"/>
    <mergeCell ref="CP57:CP58"/>
    <mergeCell ref="CQ57:CQ58"/>
    <mergeCell ref="CF57:CF58"/>
    <mergeCell ref="CG57:CG58"/>
    <mergeCell ref="BI59:BI63"/>
    <mergeCell ref="CJ57:CJ58"/>
    <mergeCell ref="CK57:CK58"/>
    <mergeCell ref="BZ57:BZ58"/>
    <mergeCell ref="CA57:CA58"/>
    <mergeCell ref="CB57:CB58"/>
    <mergeCell ref="CC57:CC58"/>
    <mergeCell ref="CD57:CD58"/>
    <mergeCell ref="CE57:CE58"/>
    <mergeCell ref="CX57:CX58"/>
    <mergeCell ref="BY57:BY58"/>
    <mergeCell ref="BN57:BN58"/>
    <mergeCell ref="BO57:BO58"/>
    <mergeCell ref="BP57:BP58"/>
    <mergeCell ref="BQ57:BQ58"/>
    <mergeCell ref="BR57:BR58"/>
    <mergeCell ref="BS57:BS58"/>
    <mergeCell ref="CH57:CH58"/>
    <mergeCell ref="CI57:CI58"/>
    <mergeCell ref="DC36:DC51"/>
    <mergeCell ref="O46:O47"/>
    <mergeCell ref="DC54:DC69"/>
    <mergeCell ref="AX57:AX58"/>
    <mergeCell ref="AY57:AY58"/>
    <mergeCell ref="AZ57:AZ58"/>
    <mergeCell ref="BA57:BA58"/>
    <mergeCell ref="BH57:BH58"/>
    <mergeCell ref="BI57:BI58"/>
    <mergeCell ref="BJ57:BJ58"/>
    <mergeCell ref="BK57:BK58"/>
    <mergeCell ref="BL57:BL58"/>
    <mergeCell ref="BM57:BM58"/>
    <mergeCell ref="BB57:BB58"/>
    <mergeCell ref="BC57:BC58"/>
    <mergeCell ref="BD57:BD58"/>
    <mergeCell ref="BE57:BE58"/>
    <mergeCell ref="BF57:BF58"/>
    <mergeCell ref="BG57:BG58"/>
    <mergeCell ref="BT57:BT58"/>
    <mergeCell ref="BU57:BU58"/>
    <mergeCell ref="BV57:BV58"/>
    <mergeCell ref="BW57:BW58"/>
    <mergeCell ref="BX57:BX58"/>
    <mergeCell ref="N1:V1"/>
    <mergeCell ref="I2:X2"/>
    <mergeCell ref="DG2:DL2"/>
    <mergeCell ref="F3:Z3"/>
    <mergeCell ref="N4:V4"/>
    <mergeCell ref="V6:AD6"/>
    <mergeCell ref="DK6:DN6"/>
    <mergeCell ref="I8:I11"/>
    <mergeCell ref="J8:J11"/>
    <mergeCell ref="P8:P11"/>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DQ1047511"/>
  <sheetViews>
    <sheetView topLeftCell="C1" workbookViewId="0">
      <selection activeCell="C1" sqref="C1"/>
    </sheetView>
  </sheetViews>
  <sheetFormatPr baseColWidth="10" defaultColWidth="8.28515625" defaultRowHeight="11.25"/>
  <cols>
    <col min="1" max="2" width="0" style="66" hidden="1" customWidth="1"/>
    <col min="3" max="3" width="13.5703125" style="7" customWidth="1"/>
    <col min="4" max="4" width="3.7109375" style="15" customWidth="1"/>
    <col min="5" max="5" width="0" style="7" hidden="1" customWidth="1"/>
    <col min="6" max="6" width="14" style="7" customWidth="1"/>
    <col min="7" max="7" width="3.85546875" style="16" customWidth="1"/>
    <col min="8" max="8" width="0" style="16" hidden="1" customWidth="1"/>
    <col min="9" max="9" width="8.28515625" style="16"/>
    <col min="10" max="10" width="3.7109375" style="16" customWidth="1"/>
    <col min="11" max="11" width="0" style="16" hidden="1" customWidth="1"/>
    <col min="12" max="15" width="0" style="66" hidden="1" customWidth="1"/>
    <col min="16" max="16" width="11.140625" style="63" customWidth="1"/>
    <col min="17" max="17" width="4.140625" style="63" customWidth="1"/>
    <col min="18" max="18" width="0" style="44" hidden="1" customWidth="1"/>
    <col min="19" max="20" width="13.5703125" style="44" customWidth="1"/>
    <col min="21" max="21" width="15.28515625" style="63" customWidth="1"/>
    <col min="22" max="22" width="12.140625" style="63" customWidth="1"/>
    <col min="23" max="23" width="8.28515625" style="63"/>
    <col min="24" max="24" width="8.28515625" style="66"/>
    <col min="25" max="25" width="8.28515625" style="7"/>
    <col min="26" max="26" width="12.7109375" style="7" customWidth="1"/>
    <col min="27" max="27" width="0" style="45" hidden="1" customWidth="1"/>
    <col min="28" max="28" width="0" style="190" hidden="1" customWidth="1"/>
    <col min="29" max="29" width="9.5703125" style="190" customWidth="1"/>
    <col min="30" max="30" width="8.28515625" style="190"/>
    <col min="31" max="38" width="8.28515625" style="190" hidden="1" customWidth="1"/>
    <col min="39" max="48" width="8.28515625" style="7" hidden="1" customWidth="1"/>
    <col min="49" max="49" width="12" style="7" customWidth="1"/>
    <col min="50" max="110" width="8.28515625" style="63" hidden="1" customWidth="1"/>
    <col min="111" max="111" width="28.5703125" style="7" customWidth="1"/>
    <col min="112" max="112" width="18.28515625" style="63" customWidth="1"/>
    <col min="113" max="113" width="16.85546875" style="63" customWidth="1"/>
    <col min="114" max="114" width="11.7109375" style="554" customWidth="1"/>
    <col min="115" max="115" width="14.42578125" style="63" customWidth="1"/>
    <col min="116" max="116" width="8.28515625" style="63"/>
    <col min="117" max="117" width="14.85546875" style="63" customWidth="1"/>
    <col min="118" max="118" width="13.140625" style="63" customWidth="1"/>
    <col min="119" max="16384" width="8.28515625" style="63"/>
  </cols>
  <sheetData>
    <row r="1" spans="1:121" ht="23.25">
      <c r="A1" s="65"/>
      <c r="B1" s="65"/>
      <c r="C1" s="65"/>
      <c r="D1" s="2"/>
      <c r="E1" s="65"/>
      <c r="F1" s="65"/>
      <c r="G1" s="65"/>
      <c r="H1" s="65"/>
      <c r="I1" s="65"/>
      <c r="J1" s="65"/>
      <c r="K1" s="65"/>
      <c r="L1" s="65"/>
      <c r="M1" s="65"/>
      <c r="N1" s="686" t="s">
        <v>156</v>
      </c>
      <c r="O1" s="686"/>
      <c r="P1" s="686"/>
      <c r="Q1" s="686"/>
      <c r="R1" s="686"/>
      <c r="S1" s="686"/>
      <c r="T1" s="686"/>
      <c r="U1" s="686"/>
      <c r="V1" s="686"/>
      <c r="W1" s="3"/>
      <c r="X1" s="4"/>
      <c r="Y1" s="65"/>
      <c r="Z1" s="65"/>
      <c r="AA1" s="5"/>
      <c r="DG1" s="65"/>
    </row>
    <row r="2" spans="1:121" ht="18.75" customHeight="1">
      <c r="A2" s="65"/>
      <c r="B2" s="65"/>
      <c r="C2" s="65"/>
      <c r="D2" s="2"/>
      <c r="E2" s="65"/>
      <c r="F2" s="65"/>
      <c r="G2" s="65"/>
      <c r="H2" s="65"/>
      <c r="I2" s="687" t="s">
        <v>312</v>
      </c>
      <c r="J2" s="687"/>
      <c r="K2" s="687"/>
      <c r="L2" s="687"/>
      <c r="M2" s="687"/>
      <c r="N2" s="687"/>
      <c r="O2" s="687"/>
      <c r="P2" s="687"/>
      <c r="Q2" s="687"/>
      <c r="R2" s="687"/>
      <c r="S2" s="687"/>
      <c r="T2" s="687"/>
      <c r="U2" s="687"/>
      <c r="V2" s="687"/>
      <c r="W2" s="687"/>
      <c r="X2" s="687"/>
      <c r="Y2" s="65"/>
      <c r="Z2" s="65"/>
      <c r="AA2" s="5"/>
      <c r="DG2" s="688" t="s">
        <v>441</v>
      </c>
      <c r="DH2" s="688"/>
      <c r="DI2" s="688"/>
      <c r="DJ2" s="688"/>
      <c r="DK2" s="688"/>
      <c r="DL2" s="688"/>
    </row>
    <row r="3" spans="1:121" ht="18.75" customHeight="1">
      <c r="A3" s="65"/>
      <c r="B3" s="65"/>
      <c r="C3" s="65"/>
      <c r="D3" s="2"/>
      <c r="E3" s="65"/>
      <c r="F3" s="687" t="s">
        <v>269</v>
      </c>
      <c r="G3" s="687"/>
      <c r="H3" s="687"/>
      <c r="I3" s="687"/>
      <c r="J3" s="687"/>
      <c r="K3" s="687"/>
      <c r="L3" s="687"/>
      <c r="M3" s="687"/>
      <c r="N3" s="687"/>
      <c r="O3" s="687"/>
      <c r="P3" s="687"/>
      <c r="Q3" s="687"/>
      <c r="R3" s="687"/>
      <c r="S3" s="687"/>
      <c r="T3" s="687"/>
      <c r="U3" s="687"/>
      <c r="V3" s="687"/>
      <c r="W3" s="687"/>
      <c r="X3" s="687"/>
      <c r="Y3" s="687"/>
      <c r="Z3" s="687"/>
      <c r="AA3" s="5"/>
      <c r="DG3" s="65"/>
    </row>
    <row r="4" spans="1:121" ht="18.75">
      <c r="A4" s="65"/>
      <c r="B4" s="65"/>
      <c r="C4" s="65"/>
      <c r="D4" s="2"/>
      <c r="E4" s="65"/>
      <c r="F4" s="65"/>
      <c r="G4" s="65"/>
      <c r="H4" s="65"/>
      <c r="I4" s="65"/>
      <c r="J4" s="65"/>
      <c r="K4" s="65"/>
      <c r="L4" s="65"/>
      <c r="M4" s="9"/>
      <c r="N4" s="687" t="s">
        <v>115</v>
      </c>
      <c r="O4" s="687"/>
      <c r="P4" s="687"/>
      <c r="Q4" s="687"/>
      <c r="R4" s="687"/>
      <c r="S4" s="687"/>
      <c r="T4" s="687"/>
      <c r="U4" s="687"/>
      <c r="V4" s="687"/>
      <c r="W4" s="3"/>
      <c r="X4" s="4"/>
      <c r="Y4" s="10"/>
      <c r="Z4" s="11"/>
      <c r="AA4" s="12"/>
      <c r="AB4" s="13"/>
      <c r="AC4" s="13"/>
      <c r="AD4" s="13"/>
      <c r="AE4" s="13"/>
      <c r="AF4" s="13"/>
      <c r="AG4" s="13"/>
      <c r="AH4" s="13"/>
      <c r="AI4" s="13"/>
      <c r="AJ4" s="13"/>
      <c r="AK4" s="13"/>
      <c r="AL4" s="13"/>
      <c r="AM4" s="9"/>
      <c r="AN4" s="11"/>
      <c r="AO4" s="11"/>
      <c r="AP4" s="11"/>
      <c r="AQ4" s="11"/>
      <c r="AR4" s="11"/>
      <c r="AS4" s="11"/>
      <c r="AT4" s="11"/>
      <c r="AU4" s="11"/>
      <c r="AV4" s="11"/>
      <c r="AW4" s="10"/>
      <c r="AX4" s="63">
        <v>2012</v>
      </c>
      <c r="BM4" s="63">
        <v>2013</v>
      </c>
      <c r="CB4" s="63">
        <v>2014</v>
      </c>
      <c r="CQ4" s="63">
        <v>2015</v>
      </c>
      <c r="DG4" s="11"/>
    </row>
    <row r="5" spans="1:121">
      <c r="A5" s="65"/>
      <c r="B5" s="65"/>
      <c r="C5" s="65"/>
      <c r="D5" s="2"/>
      <c r="E5" s="65"/>
      <c r="F5" s="65"/>
      <c r="G5" s="65"/>
      <c r="H5" s="65"/>
      <c r="I5" s="65"/>
      <c r="J5" s="65"/>
      <c r="K5" s="65"/>
      <c r="L5" s="65"/>
      <c r="M5" s="9"/>
      <c r="N5" s="65"/>
      <c r="O5" s="65"/>
      <c r="P5" s="65"/>
      <c r="Q5" s="65"/>
      <c r="R5" s="65"/>
      <c r="S5" s="65"/>
      <c r="T5" s="65"/>
      <c r="U5" s="65"/>
      <c r="V5" s="65"/>
      <c r="W5" s="3"/>
      <c r="X5" s="4"/>
      <c r="Y5" s="10"/>
      <c r="Z5" s="11"/>
      <c r="AA5" s="12"/>
      <c r="AB5" s="13"/>
      <c r="AC5" s="13"/>
      <c r="AD5" s="13"/>
      <c r="AE5" s="13"/>
      <c r="AF5" s="13"/>
      <c r="AG5" s="13"/>
      <c r="AH5" s="13"/>
      <c r="AI5" s="13"/>
      <c r="AJ5" s="13"/>
      <c r="AK5" s="13"/>
      <c r="AL5" s="13"/>
      <c r="AM5" s="9"/>
      <c r="AN5" s="11"/>
      <c r="AO5" s="11"/>
      <c r="AP5" s="11"/>
      <c r="AQ5" s="11"/>
      <c r="AR5" s="11"/>
      <c r="AS5" s="11"/>
      <c r="AT5" s="11"/>
      <c r="AU5" s="11"/>
      <c r="AV5" s="11"/>
      <c r="AW5" s="10"/>
      <c r="DG5" s="11"/>
    </row>
    <row r="6" spans="1:121">
      <c r="I6" s="65"/>
      <c r="J6" s="65"/>
      <c r="K6" s="65"/>
      <c r="L6" s="9"/>
      <c r="M6" s="9"/>
      <c r="N6" s="65"/>
      <c r="O6" s="9"/>
      <c r="P6" s="17"/>
      <c r="Q6" s="17"/>
      <c r="R6" s="18"/>
      <c r="S6" s="18"/>
      <c r="T6" s="18"/>
      <c r="U6" s="17"/>
      <c r="V6" s="689" t="s">
        <v>0</v>
      </c>
      <c r="W6" s="690"/>
      <c r="X6" s="690"/>
      <c r="Y6" s="690"/>
      <c r="Z6" s="690"/>
      <c r="AA6" s="690"/>
      <c r="AB6" s="690"/>
      <c r="AC6" s="690"/>
      <c r="AD6" s="691"/>
      <c r="AE6" s="13"/>
      <c r="AF6" s="13"/>
      <c r="AG6" s="13"/>
      <c r="AH6" s="13"/>
      <c r="AI6" s="13"/>
      <c r="AJ6" s="13"/>
      <c r="AK6" s="13"/>
      <c r="AL6" s="13"/>
      <c r="AM6" s="9"/>
      <c r="AN6" s="17"/>
      <c r="AO6" s="17"/>
      <c r="AP6" s="17"/>
      <c r="AQ6" s="17"/>
      <c r="AR6" s="17"/>
      <c r="AS6" s="17"/>
      <c r="AT6" s="17"/>
      <c r="AU6" s="17"/>
      <c r="AV6" s="17"/>
      <c r="AW6" s="10"/>
      <c r="DG6" s="63"/>
      <c r="DK6" s="692" t="s">
        <v>1</v>
      </c>
      <c r="DL6" s="692"/>
      <c r="DM6" s="692"/>
      <c r="DN6" s="692"/>
    </row>
    <row r="7" spans="1:121" s="25" customFormat="1" ht="90.75" customHeight="1">
      <c r="A7" s="19" t="s">
        <v>2</v>
      </c>
      <c r="B7" s="19" t="s">
        <v>3</v>
      </c>
      <c r="C7" s="20" t="s">
        <v>4</v>
      </c>
      <c r="D7" s="20" t="s">
        <v>5</v>
      </c>
      <c r="E7" s="20" t="s">
        <v>6</v>
      </c>
      <c r="F7" s="20" t="s">
        <v>7</v>
      </c>
      <c r="G7" s="20" t="s">
        <v>5</v>
      </c>
      <c r="H7" s="20" t="s">
        <v>6</v>
      </c>
      <c r="I7" s="20" t="s">
        <v>8</v>
      </c>
      <c r="J7" s="20" t="s">
        <v>5</v>
      </c>
      <c r="K7" s="20" t="s">
        <v>6</v>
      </c>
      <c r="L7" s="20" t="s">
        <v>9</v>
      </c>
      <c r="M7" s="20" t="s">
        <v>10</v>
      </c>
      <c r="N7" s="20" t="s">
        <v>11</v>
      </c>
      <c r="O7" s="20" t="s">
        <v>12</v>
      </c>
      <c r="P7" s="20" t="s">
        <v>13</v>
      </c>
      <c r="Q7" s="20" t="s">
        <v>14</v>
      </c>
      <c r="R7" s="21" t="s">
        <v>6</v>
      </c>
      <c r="S7" s="21" t="s">
        <v>15</v>
      </c>
      <c r="T7" s="21" t="s">
        <v>16</v>
      </c>
      <c r="U7" s="19" t="s">
        <v>17</v>
      </c>
      <c r="V7" s="19" t="s">
        <v>18</v>
      </c>
      <c r="W7" s="19" t="s">
        <v>19</v>
      </c>
      <c r="X7" s="19" t="s">
        <v>20</v>
      </c>
      <c r="Y7" s="19" t="s">
        <v>155</v>
      </c>
      <c r="Z7" s="19" t="s">
        <v>21</v>
      </c>
      <c r="AA7" s="21" t="s">
        <v>22</v>
      </c>
      <c r="AB7" s="19" t="s">
        <v>23</v>
      </c>
      <c r="AC7" s="19" t="s">
        <v>25</v>
      </c>
      <c r="AD7" s="19" t="s">
        <v>2265</v>
      </c>
      <c r="AE7" s="19" t="s">
        <v>24</v>
      </c>
      <c r="AF7" s="19" t="s">
        <v>25</v>
      </c>
      <c r="AG7" s="19" t="s">
        <v>26</v>
      </c>
      <c r="AH7" s="19" t="s">
        <v>27</v>
      </c>
      <c r="AI7" s="19" t="s">
        <v>28</v>
      </c>
      <c r="AJ7" s="19" t="s">
        <v>29</v>
      </c>
      <c r="AK7" s="19" t="s">
        <v>30</v>
      </c>
      <c r="AL7" s="19" t="s">
        <v>31</v>
      </c>
      <c r="AM7" s="19" t="s">
        <v>32</v>
      </c>
      <c r="AN7" s="19" t="s">
        <v>33</v>
      </c>
      <c r="AO7" s="19" t="s">
        <v>34</v>
      </c>
      <c r="AP7" s="19" t="s">
        <v>35</v>
      </c>
      <c r="AQ7" s="19" t="s">
        <v>36</v>
      </c>
      <c r="AR7" s="19" t="s">
        <v>37</v>
      </c>
      <c r="AS7" s="19" t="s">
        <v>38</v>
      </c>
      <c r="AT7" s="19" t="s">
        <v>39</v>
      </c>
      <c r="AU7" s="19" t="s">
        <v>40</v>
      </c>
      <c r="AV7" s="19" t="s">
        <v>41</v>
      </c>
      <c r="AW7" s="19" t="s">
        <v>42</v>
      </c>
      <c r="AX7" s="22" t="s">
        <v>43</v>
      </c>
      <c r="AY7" s="22" t="s">
        <v>44</v>
      </c>
      <c r="AZ7" s="22" t="s">
        <v>45</v>
      </c>
      <c r="BA7" s="22" t="s">
        <v>46</v>
      </c>
      <c r="BB7" s="22" t="s">
        <v>47</v>
      </c>
      <c r="BC7" s="22" t="s">
        <v>48</v>
      </c>
      <c r="BD7" s="22" t="s">
        <v>49</v>
      </c>
      <c r="BE7" s="22" t="s">
        <v>50</v>
      </c>
      <c r="BF7" s="22" t="s">
        <v>51</v>
      </c>
      <c r="BG7" s="22" t="s">
        <v>52</v>
      </c>
      <c r="BH7" s="22" t="s">
        <v>53</v>
      </c>
      <c r="BI7" s="22" t="s">
        <v>54</v>
      </c>
      <c r="BJ7" s="22" t="s">
        <v>55</v>
      </c>
      <c r="BK7" s="22" t="s">
        <v>56</v>
      </c>
      <c r="BL7" s="22" t="s">
        <v>57</v>
      </c>
      <c r="BM7" s="22" t="s">
        <v>43</v>
      </c>
      <c r="BN7" s="22" t="s">
        <v>44</v>
      </c>
      <c r="BO7" s="22" t="s">
        <v>45</v>
      </c>
      <c r="BP7" s="22" t="s">
        <v>46</v>
      </c>
      <c r="BQ7" s="22" t="s">
        <v>47</v>
      </c>
      <c r="BR7" s="22" t="s">
        <v>48</v>
      </c>
      <c r="BS7" s="22" t="s">
        <v>49</v>
      </c>
      <c r="BT7" s="22" t="s">
        <v>50</v>
      </c>
      <c r="BU7" s="22" t="s">
        <v>51</v>
      </c>
      <c r="BV7" s="22" t="s">
        <v>52</v>
      </c>
      <c r="BW7" s="22" t="s">
        <v>53</v>
      </c>
      <c r="BX7" s="22" t="s">
        <v>54</v>
      </c>
      <c r="BY7" s="22" t="s">
        <v>55</v>
      </c>
      <c r="BZ7" s="22" t="s">
        <v>56</v>
      </c>
      <c r="CA7" s="22" t="s">
        <v>58</v>
      </c>
      <c r="CB7" s="22" t="s">
        <v>43</v>
      </c>
      <c r="CC7" s="22" t="s">
        <v>44</v>
      </c>
      <c r="CD7" s="22" t="s">
        <v>45</v>
      </c>
      <c r="CE7" s="22" t="s">
        <v>46</v>
      </c>
      <c r="CF7" s="22" t="s">
        <v>47</v>
      </c>
      <c r="CG7" s="22" t="s">
        <v>48</v>
      </c>
      <c r="CH7" s="22" t="s">
        <v>49</v>
      </c>
      <c r="CI7" s="22" t="s">
        <v>50</v>
      </c>
      <c r="CJ7" s="22" t="s">
        <v>51</v>
      </c>
      <c r="CK7" s="22" t="s">
        <v>52</v>
      </c>
      <c r="CL7" s="22" t="s">
        <v>53</v>
      </c>
      <c r="CM7" s="22" t="s">
        <v>54</v>
      </c>
      <c r="CN7" s="22" t="s">
        <v>55</v>
      </c>
      <c r="CO7" s="22" t="s">
        <v>56</v>
      </c>
      <c r="CP7" s="22" t="s">
        <v>59</v>
      </c>
      <c r="CQ7" s="23" t="s">
        <v>43</v>
      </c>
      <c r="CR7" s="23" t="s">
        <v>44</v>
      </c>
      <c r="CS7" s="23" t="s">
        <v>45</v>
      </c>
      <c r="CT7" s="23" t="s">
        <v>46</v>
      </c>
      <c r="CU7" s="23" t="s">
        <v>47</v>
      </c>
      <c r="CV7" s="23" t="s">
        <v>48</v>
      </c>
      <c r="CW7" s="23" t="s">
        <v>49</v>
      </c>
      <c r="CX7" s="23" t="s">
        <v>50</v>
      </c>
      <c r="CY7" s="23" t="s">
        <v>51</v>
      </c>
      <c r="CZ7" s="23" t="s">
        <v>52</v>
      </c>
      <c r="DA7" s="23" t="s">
        <v>53</v>
      </c>
      <c r="DB7" s="23" t="s">
        <v>54</v>
      </c>
      <c r="DC7" s="23" t="s">
        <v>55</v>
      </c>
      <c r="DD7" s="23" t="s">
        <v>56</v>
      </c>
      <c r="DE7" s="23" t="s">
        <v>60</v>
      </c>
      <c r="DF7" s="23" t="s">
        <v>61</v>
      </c>
      <c r="DG7" s="19" t="s">
        <v>62</v>
      </c>
      <c r="DH7" s="19" t="s">
        <v>63</v>
      </c>
      <c r="DI7" s="555" t="s">
        <v>64</v>
      </c>
      <c r="DJ7" s="19" t="s">
        <v>65</v>
      </c>
      <c r="DK7" s="556" t="s">
        <v>66</v>
      </c>
      <c r="DL7" s="20" t="s">
        <v>67</v>
      </c>
      <c r="DM7" s="20" t="s">
        <v>68</v>
      </c>
      <c r="DN7" s="20" t="s">
        <v>69</v>
      </c>
      <c r="DO7" s="24"/>
      <c r="DP7" s="24"/>
      <c r="DQ7" s="24"/>
    </row>
    <row r="8" spans="1:121" s="98" customFormat="1" ht="135">
      <c r="A8" s="26">
        <v>2</v>
      </c>
      <c r="B8" s="26" t="s">
        <v>1173</v>
      </c>
      <c r="C8" s="169" t="s">
        <v>1139</v>
      </c>
      <c r="D8" s="67">
        <v>1</v>
      </c>
      <c r="E8" s="29">
        <v>0.05</v>
      </c>
      <c r="F8" s="169" t="s">
        <v>1174</v>
      </c>
      <c r="G8" s="64">
        <v>6.1</v>
      </c>
      <c r="H8" s="29">
        <v>0.3</v>
      </c>
      <c r="I8" s="703"/>
      <c r="J8" s="703"/>
      <c r="K8" s="29">
        <v>0.2</v>
      </c>
      <c r="L8" s="169" t="s">
        <v>2266</v>
      </c>
      <c r="M8" s="169" t="s">
        <v>2266</v>
      </c>
      <c r="N8" s="169" t="s">
        <v>2267</v>
      </c>
      <c r="O8" s="169" t="s">
        <v>2268</v>
      </c>
      <c r="P8" s="681" t="s">
        <v>2269</v>
      </c>
      <c r="Q8" s="67"/>
      <c r="R8" s="29">
        <v>0.9</v>
      </c>
      <c r="S8" s="29"/>
      <c r="T8" s="29"/>
      <c r="U8" s="169" t="s">
        <v>2270</v>
      </c>
      <c r="V8" s="169" t="s">
        <v>2270</v>
      </c>
      <c r="W8" s="169" t="s">
        <v>70</v>
      </c>
      <c r="X8" s="169" t="s">
        <v>972</v>
      </c>
      <c r="Y8" s="169">
        <v>0</v>
      </c>
      <c r="Z8" s="169" t="s">
        <v>2271</v>
      </c>
      <c r="AA8" s="29">
        <v>0.33</v>
      </c>
      <c r="AB8" s="30">
        <f>+((((E8*H8)*K8)*R8)*AA8)*100</f>
        <v>8.9100000000000013E-2</v>
      </c>
      <c r="AC8" s="557">
        <v>3</v>
      </c>
      <c r="AD8" s="169"/>
      <c r="AE8" s="30">
        <v>8.9100000000000013E-2</v>
      </c>
      <c r="AF8" s="169">
        <v>3</v>
      </c>
      <c r="AG8" s="169"/>
      <c r="AH8" s="30">
        <v>8.9100000000000013E-2</v>
      </c>
      <c r="AI8" s="169">
        <v>3</v>
      </c>
      <c r="AJ8" s="169"/>
      <c r="AK8" s="30">
        <v>8.9100000000000013E-2</v>
      </c>
      <c r="AL8" s="169">
        <v>2</v>
      </c>
      <c r="AM8" s="169"/>
      <c r="AN8" s="31">
        <v>20000000</v>
      </c>
      <c r="AO8" s="31">
        <v>5500000</v>
      </c>
      <c r="AP8" s="31"/>
      <c r="AQ8" s="31">
        <v>4000000</v>
      </c>
      <c r="AR8" s="31"/>
      <c r="AS8" s="31">
        <v>5500000</v>
      </c>
      <c r="AT8" s="31"/>
      <c r="AU8" s="31">
        <v>5000000</v>
      </c>
      <c r="AV8" s="31"/>
      <c r="AW8" s="169" t="s">
        <v>2272</v>
      </c>
      <c r="AX8" s="155">
        <v>0</v>
      </c>
      <c r="AY8" s="155">
        <v>0</v>
      </c>
      <c r="AZ8" s="155">
        <v>0</v>
      </c>
      <c r="BA8" s="155">
        <v>0</v>
      </c>
      <c r="BB8" s="155">
        <v>0</v>
      </c>
      <c r="BC8" s="155">
        <v>0</v>
      </c>
      <c r="BD8" s="155">
        <v>0</v>
      </c>
      <c r="BE8" s="155">
        <v>0</v>
      </c>
      <c r="BF8" s="155">
        <v>0</v>
      </c>
      <c r="BG8" s="155">
        <v>0</v>
      </c>
      <c r="BH8" s="155">
        <v>0</v>
      </c>
      <c r="BI8" s="155">
        <v>5500</v>
      </c>
      <c r="BJ8" s="155">
        <v>0</v>
      </c>
      <c r="BK8" s="155">
        <v>0</v>
      </c>
      <c r="BL8" s="155">
        <v>5500</v>
      </c>
      <c r="BM8" s="155">
        <v>0</v>
      </c>
      <c r="BN8" s="155">
        <v>0</v>
      </c>
      <c r="BO8" s="155">
        <v>0</v>
      </c>
      <c r="BP8" s="155">
        <v>0</v>
      </c>
      <c r="BQ8" s="155">
        <v>0</v>
      </c>
      <c r="BR8" s="155">
        <v>0</v>
      </c>
      <c r="BS8" s="155">
        <v>0</v>
      </c>
      <c r="BT8" s="155">
        <v>0</v>
      </c>
      <c r="BU8" s="155">
        <v>0</v>
      </c>
      <c r="BV8" s="155">
        <v>0</v>
      </c>
      <c r="BW8" s="155">
        <v>0</v>
      </c>
      <c r="BX8" s="155">
        <v>4000</v>
      </c>
      <c r="BY8" s="155">
        <v>0</v>
      </c>
      <c r="BZ8" s="155">
        <v>0</v>
      </c>
      <c r="CA8" s="155">
        <v>4000</v>
      </c>
      <c r="CB8" s="155">
        <v>0</v>
      </c>
      <c r="CC8" s="155">
        <v>0</v>
      </c>
      <c r="CD8" s="155">
        <v>0</v>
      </c>
      <c r="CE8" s="155">
        <v>0</v>
      </c>
      <c r="CF8" s="155">
        <v>0</v>
      </c>
      <c r="CG8" s="155">
        <v>0</v>
      </c>
      <c r="CH8" s="155">
        <v>0</v>
      </c>
      <c r="CI8" s="155">
        <v>0</v>
      </c>
      <c r="CJ8" s="155">
        <v>0</v>
      </c>
      <c r="CK8" s="155">
        <v>0</v>
      </c>
      <c r="CL8" s="155">
        <v>0</v>
      </c>
      <c r="CM8" s="155">
        <v>5500</v>
      </c>
      <c r="CN8" s="155">
        <v>0</v>
      </c>
      <c r="CO8" s="155">
        <v>0</v>
      </c>
      <c r="CP8" s="155">
        <v>5500</v>
      </c>
      <c r="CQ8" s="155">
        <v>0</v>
      </c>
      <c r="CR8" s="155">
        <v>0</v>
      </c>
      <c r="CS8" s="155">
        <v>0</v>
      </c>
      <c r="CT8" s="155">
        <v>0</v>
      </c>
      <c r="CU8" s="155">
        <v>0</v>
      </c>
      <c r="CV8" s="155">
        <v>0</v>
      </c>
      <c r="CW8" s="155">
        <v>0</v>
      </c>
      <c r="CX8" s="155">
        <v>0</v>
      </c>
      <c r="CY8" s="155">
        <v>5000</v>
      </c>
      <c r="CZ8" s="155">
        <v>0</v>
      </c>
      <c r="DA8" s="155">
        <v>0</v>
      </c>
      <c r="DB8" s="155">
        <v>5000</v>
      </c>
      <c r="DC8" s="155"/>
      <c r="DD8" s="155"/>
      <c r="DE8" s="155"/>
      <c r="DF8" s="155"/>
      <c r="DG8" s="193" t="s">
        <v>2273</v>
      </c>
      <c r="DH8" s="558" t="s">
        <v>2274</v>
      </c>
      <c r="DI8" s="36" t="s">
        <v>2275</v>
      </c>
      <c r="DJ8" s="169" t="s">
        <v>2276</v>
      </c>
      <c r="DK8" s="169" t="s">
        <v>2277</v>
      </c>
      <c r="DL8" s="208" t="s">
        <v>2278</v>
      </c>
      <c r="DM8" s="169" t="s">
        <v>2279</v>
      </c>
      <c r="DN8" s="559">
        <v>16886000000</v>
      </c>
    </row>
    <row r="9" spans="1:121" s="98" customFormat="1" ht="78.75">
      <c r="A9" s="26">
        <v>3</v>
      </c>
      <c r="B9" s="26" t="s">
        <v>1173</v>
      </c>
      <c r="C9" s="169" t="s">
        <v>1139</v>
      </c>
      <c r="D9" s="67">
        <v>1</v>
      </c>
      <c r="E9" s="29">
        <v>0.05</v>
      </c>
      <c r="F9" s="169" t="s">
        <v>1174</v>
      </c>
      <c r="G9" s="64">
        <v>6.1</v>
      </c>
      <c r="H9" s="29">
        <v>0.3</v>
      </c>
      <c r="I9" s="703"/>
      <c r="J9" s="703"/>
      <c r="K9" s="29">
        <v>0.2</v>
      </c>
      <c r="L9" s="169" t="s">
        <v>2280</v>
      </c>
      <c r="M9" s="169" t="s">
        <v>2280</v>
      </c>
      <c r="N9" s="169" t="s">
        <v>2281</v>
      </c>
      <c r="O9" s="169" t="s">
        <v>2282</v>
      </c>
      <c r="P9" s="681"/>
      <c r="Q9" s="67"/>
      <c r="R9" s="29">
        <v>0.9</v>
      </c>
      <c r="S9" s="29"/>
      <c r="T9" s="29"/>
      <c r="U9" s="169" t="s">
        <v>2283</v>
      </c>
      <c r="V9" s="169" t="s">
        <v>2283</v>
      </c>
      <c r="W9" s="169" t="s">
        <v>70</v>
      </c>
      <c r="X9" s="169" t="s">
        <v>972</v>
      </c>
      <c r="Y9" s="169">
        <v>0</v>
      </c>
      <c r="Z9" s="169" t="s">
        <v>2284</v>
      </c>
      <c r="AA9" s="29">
        <v>0.34</v>
      </c>
      <c r="AB9" s="30">
        <f>+((((E9*H9)*K9)*R9)*AA9)*100</f>
        <v>9.1800000000000007E-2</v>
      </c>
      <c r="AC9" s="557">
        <v>3500</v>
      </c>
      <c r="AD9" s="169"/>
      <c r="AE9" s="30">
        <v>9.1800000000000007E-2</v>
      </c>
      <c r="AF9" s="169">
        <v>3500</v>
      </c>
      <c r="AG9" s="169"/>
      <c r="AH9" s="30">
        <v>9.1800000000000007E-2</v>
      </c>
      <c r="AI9" s="169">
        <v>3500</v>
      </c>
      <c r="AJ9" s="169"/>
      <c r="AK9" s="30">
        <v>9.1800000000000007E-2</v>
      </c>
      <c r="AL9" s="169">
        <v>3000</v>
      </c>
      <c r="AM9" s="169"/>
      <c r="AN9" s="31">
        <v>8000000</v>
      </c>
      <c r="AO9" s="31">
        <v>2000000</v>
      </c>
      <c r="AP9" s="31"/>
      <c r="AQ9" s="31">
        <v>2000000</v>
      </c>
      <c r="AR9" s="31"/>
      <c r="AS9" s="31">
        <v>2000000</v>
      </c>
      <c r="AT9" s="31"/>
      <c r="AU9" s="31">
        <v>2000000</v>
      </c>
      <c r="AV9" s="31"/>
      <c r="AW9" s="169" t="s">
        <v>2272</v>
      </c>
      <c r="AX9" s="155">
        <v>0</v>
      </c>
      <c r="AY9" s="155">
        <v>0</v>
      </c>
      <c r="AZ9" s="155">
        <v>0</v>
      </c>
      <c r="BA9" s="155">
        <v>0</v>
      </c>
      <c r="BB9" s="155">
        <v>0</v>
      </c>
      <c r="BC9" s="155">
        <v>0</v>
      </c>
      <c r="BD9" s="155">
        <v>0</v>
      </c>
      <c r="BE9" s="155">
        <v>0</v>
      </c>
      <c r="BF9" s="155">
        <v>0</v>
      </c>
      <c r="BG9" s="155">
        <v>0</v>
      </c>
      <c r="BH9" s="155">
        <v>2000</v>
      </c>
      <c r="BI9" s="155">
        <v>0</v>
      </c>
      <c r="BJ9" s="155">
        <v>0</v>
      </c>
      <c r="BK9" s="155">
        <v>0</v>
      </c>
      <c r="BL9" s="155">
        <v>2000</v>
      </c>
      <c r="BM9" s="155">
        <v>0</v>
      </c>
      <c r="BN9" s="155">
        <v>0</v>
      </c>
      <c r="BO9" s="155">
        <v>0</v>
      </c>
      <c r="BP9" s="155">
        <v>0</v>
      </c>
      <c r="BQ9" s="155">
        <v>0</v>
      </c>
      <c r="BR9" s="155">
        <v>0</v>
      </c>
      <c r="BS9" s="155">
        <v>0</v>
      </c>
      <c r="BT9" s="155">
        <v>0</v>
      </c>
      <c r="BU9" s="155">
        <v>0</v>
      </c>
      <c r="BV9" s="155">
        <v>0</v>
      </c>
      <c r="BW9" s="155">
        <v>2000</v>
      </c>
      <c r="BX9" s="155">
        <v>0</v>
      </c>
      <c r="BY9" s="155">
        <v>0</v>
      </c>
      <c r="BZ9" s="155">
        <v>0</v>
      </c>
      <c r="CA9" s="155">
        <v>2000</v>
      </c>
      <c r="CB9" s="155">
        <v>0</v>
      </c>
      <c r="CC9" s="155">
        <v>0</v>
      </c>
      <c r="CD9" s="155">
        <v>0</v>
      </c>
      <c r="CE9" s="155">
        <v>0</v>
      </c>
      <c r="CF9" s="155">
        <v>0</v>
      </c>
      <c r="CG9" s="155">
        <v>0</v>
      </c>
      <c r="CH9" s="155">
        <v>0</v>
      </c>
      <c r="CI9" s="155">
        <v>0</v>
      </c>
      <c r="CJ9" s="155">
        <v>0</v>
      </c>
      <c r="CK9" s="155">
        <v>0</v>
      </c>
      <c r="CL9" s="155">
        <v>2000</v>
      </c>
      <c r="CM9" s="155">
        <v>0</v>
      </c>
      <c r="CN9" s="155">
        <v>0</v>
      </c>
      <c r="CO9" s="155">
        <v>0</v>
      </c>
      <c r="CP9" s="155">
        <v>2000</v>
      </c>
      <c r="CQ9" s="155">
        <v>0</v>
      </c>
      <c r="CR9" s="155">
        <v>0</v>
      </c>
      <c r="CS9" s="155">
        <v>0</v>
      </c>
      <c r="CT9" s="155">
        <v>0</v>
      </c>
      <c r="CU9" s="155">
        <v>0</v>
      </c>
      <c r="CV9" s="155">
        <v>0</v>
      </c>
      <c r="CW9" s="155">
        <v>0</v>
      </c>
      <c r="CX9" s="155">
        <v>2000</v>
      </c>
      <c r="CY9" s="155">
        <v>0</v>
      </c>
      <c r="CZ9" s="155">
        <v>0</v>
      </c>
      <c r="DA9" s="155">
        <v>0</v>
      </c>
      <c r="DB9" s="155">
        <v>2000</v>
      </c>
      <c r="DC9" s="155"/>
      <c r="DD9" s="155"/>
      <c r="DE9" s="155"/>
      <c r="DF9" s="155"/>
      <c r="DG9" s="169" t="s">
        <v>2285</v>
      </c>
      <c r="DH9" s="36" t="s">
        <v>2286</v>
      </c>
      <c r="DI9" s="169" t="s">
        <v>2287</v>
      </c>
      <c r="DJ9" s="36" t="s">
        <v>2288</v>
      </c>
      <c r="DK9" s="36" t="s">
        <v>2269</v>
      </c>
      <c r="DL9" s="560" t="s">
        <v>46</v>
      </c>
      <c r="DM9" s="560" t="s">
        <v>2289</v>
      </c>
      <c r="DN9" s="560" t="s">
        <v>2289</v>
      </c>
    </row>
    <row r="10" spans="1:121" s="98" customFormat="1" ht="90">
      <c r="A10" s="26">
        <v>4</v>
      </c>
      <c r="B10" s="26" t="s">
        <v>1173</v>
      </c>
      <c r="C10" s="169" t="s">
        <v>1139</v>
      </c>
      <c r="D10" s="67">
        <v>1</v>
      </c>
      <c r="E10" s="29">
        <v>0.05</v>
      </c>
      <c r="F10" s="169" t="s">
        <v>1174</v>
      </c>
      <c r="G10" s="64">
        <v>6.1</v>
      </c>
      <c r="H10" s="29">
        <v>0.3</v>
      </c>
      <c r="I10" s="694"/>
      <c r="J10" s="694"/>
      <c r="K10" s="29">
        <v>0.2</v>
      </c>
      <c r="L10" s="169" t="s">
        <v>2290</v>
      </c>
      <c r="M10" s="169" t="s">
        <v>2290</v>
      </c>
      <c r="N10" s="169" t="s">
        <v>2291</v>
      </c>
      <c r="O10" s="169" t="s">
        <v>2292</v>
      </c>
      <c r="P10" s="681"/>
      <c r="Q10" s="67"/>
      <c r="R10" s="29">
        <v>0.9</v>
      </c>
      <c r="S10" s="29"/>
      <c r="T10" s="29"/>
      <c r="U10" s="169" t="s">
        <v>2293</v>
      </c>
      <c r="V10" s="169" t="s">
        <v>2293</v>
      </c>
      <c r="W10" s="169" t="s">
        <v>70</v>
      </c>
      <c r="X10" s="169" t="s">
        <v>972</v>
      </c>
      <c r="Y10" s="169">
        <v>0</v>
      </c>
      <c r="Z10" s="169" t="s">
        <v>2294</v>
      </c>
      <c r="AA10" s="29">
        <v>0.35</v>
      </c>
      <c r="AB10" s="30">
        <f>+((((E10*H10)*K10)*R10)*AA10)*100</f>
        <v>9.4500000000000001E-2</v>
      </c>
      <c r="AC10" s="557">
        <v>6</v>
      </c>
      <c r="AD10" s="169"/>
      <c r="AE10" s="30">
        <v>9.4500000000000001E-2</v>
      </c>
      <c r="AF10" s="169">
        <v>6</v>
      </c>
      <c r="AG10" s="169"/>
      <c r="AH10" s="30">
        <v>9.4500000000000001E-2</v>
      </c>
      <c r="AI10" s="169">
        <v>10</v>
      </c>
      <c r="AJ10" s="169"/>
      <c r="AK10" s="30">
        <v>9.4500000000000001E-2</v>
      </c>
      <c r="AL10" s="169">
        <v>12</v>
      </c>
      <c r="AM10" s="169"/>
      <c r="AN10" s="31">
        <v>0</v>
      </c>
      <c r="AO10" s="31">
        <v>0</v>
      </c>
      <c r="AP10" s="31"/>
      <c r="AQ10" s="31">
        <v>0</v>
      </c>
      <c r="AR10" s="31"/>
      <c r="AS10" s="31">
        <v>0</v>
      </c>
      <c r="AT10" s="31"/>
      <c r="AU10" s="31">
        <v>0</v>
      </c>
      <c r="AV10" s="31"/>
      <c r="AW10" s="169" t="s">
        <v>2272</v>
      </c>
      <c r="AX10" s="155">
        <v>0</v>
      </c>
      <c r="AY10" s="155">
        <v>0</v>
      </c>
      <c r="AZ10" s="155">
        <v>0</v>
      </c>
      <c r="BA10" s="155">
        <v>0</v>
      </c>
      <c r="BB10" s="155">
        <v>0</v>
      </c>
      <c r="BC10" s="155">
        <v>0</v>
      </c>
      <c r="BD10" s="155">
        <v>0</v>
      </c>
      <c r="BE10" s="155">
        <v>0</v>
      </c>
      <c r="BF10" s="155">
        <v>0</v>
      </c>
      <c r="BG10" s="155">
        <v>0</v>
      </c>
      <c r="BH10" s="155">
        <v>0</v>
      </c>
      <c r="BI10" s="155">
        <v>0</v>
      </c>
      <c r="BJ10" s="155">
        <v>0</v>
      </c>
      <c r="BK10" s="155">
        <v>0</v>
      </c>
      <c r="BL10" s="155">
        <v>0</v>
      </c>
      <c r="BM10" s="155">
        <v>0</v>
      </c>
      <c r="BN10" s="155">
        <v>0</v>
      </c>
      <c r="BO10" s="155">
        <v>0</v>
      </c>
      <c r="BP10" s="155">
        <v>0</v>
      </c>
      <c r="BQ10" s="155">
        <v>0</v>
      </c>
      <c r="BR10" s="155">
        <v>0</v>
      </c>
      <c r="BS10" s="155">
        <v>0</v>
      </c>
      <c r="BT10" s="155">
        <v>0</v>
      </c>
      <c r="BU10" s="155">
        <v>0</v>
      </c>
      <c r="BV10" s="155">
        <v>0</v>
      </c>
      <c r="BW10" s="155"/>
      <c r="BX10" s="155">
        <v>0</v>
      </c>
      <c r="BY10" s="155">
        <v>0</v>
      </c>
      <c r="BZ10" s="155">
        <v>0</v>
      </c>
      <c r="CA10" s="155">
        <v>0</v>
      </c>
      <c r="CB10" s="155">
        <v>0</v>
      </c>
      <c r="CC10" s="155">
        <v>0</v>
      </c>
      <c r="CD10" s="155">
        <v>0</v>
      </c>
      <c r="CE10" s="155">
        <v>0</v>
      </c>
      <c r="CF10" s="155">
        <v>0</v>
      </c>
      <c r="CG10" s="155">
        <v>0</v>
      </c>
      <c r="CH10" s="155">
        <v>0</v>
      </c>
      <c r="CI10" s="155">
        <v>0</v>
      </c>
      <c r="CJ10" s="155">
        <v>0</v>
      </c>
      <c r="CK10" s="155">
        <v>0</v>
      </c>
      <c r="CL10" s="155">
        <v>0</v>
      </c>
      <c r="CM10" s="155">
        <v>0</v>
      </c>
      <c r="CN10" s="155">
        <v>0</v>
      </c>
      <c r="CO10" s="155">
        <v>0</v>
      </c>
      <c r="CP10" s="155">
        <v>0</v>
      </c>
      <c r="CQ10" s="155">
        <v>0</v>
      </c>
      <c r="CR10" s="155">
        <v>0</v>
      </c>
      <c r="CS10" s="155">
        <v>0</v>
      </c>
      <c r="CT10" s="155">
        <v>0</v>
      </c>
      <c r="CU10" s="155">
        <v>0</v>
      </c>
      <c r="CV10" s="155">
        <v>0</v>
      </c>
      <c r="CW10" s="155">
        <v>0</v>
      </c>
      <c r="CX10" s="155">
        <v>0</v>
      </c>
      <c r="CY10" s="155">
        <v>0</v>
      </c>
      <c r="CZ10" s="155">
        <v>0</v>
      </c>
      <c r="DA10" s="155">
        <v>0</v>
      </c>
      <c r="DB10" s="155">
        <v>0</v>
      </c>
      <c r="DC10" s="155"/>
      <c r="DD10" s="155"/>
      <c r="DE10" s="155"/>
      <c r="DF10" s="155"/>
      <c r="DG10" s="169" t="s">
        <v>2295</v>
      </c>
      <c r="DH10" s="169" t="s">
        <v>2296</v>
      </c>
      <c r="DI10" s="169" t="s">
        <v>2287</v>
      </c>
      <c r="DJ10" s="208" t="s">
        <v>2297</v>
      </c>
      <c r="DK10" s="208" t="s">
        <v>2298</v>
      </c>
      <c r="DL10" s="208" t="s">
        <v>2298</v>
      </c>
      <c r="DM10" s="559">
        <v>0</v>
      </c>
      <c r="DN10" s="559">
        <v>0</v>
      </c>
    </row>
    <row r="11" spans="1:121" s="98" customFormat="1" ht="90">
      <c r="A11" s="26">
        <v>5</v>
      </c>
      <c r="B11" s="26" t="s">
        <v>1173</v>
      </c>
      <c r="C11" s="169" t="s">
        <v>1139</v>
      </c>
      <c r="D11" s="67">
        <v>1</v>
      </c>
      <c r="E11" s="29">
        <v>0.05</v>
      </c>
      <c r="F11" s="169" t="s">
        <v>1174</v>
      </c>
      <c r="G11" s="64">
        <v>6.1</v>
      </c>
      <c r="H11" s="29">
        <v>0.3</v>
      </c>
      <c r="I11" s="681" t="s">
        <v>2299</v>
      </c>
      <c r="J11" s="693" t="s">
        <v>2300</v>
      </c>
      <c r="K11" s="29">
        <v>0.1</v>
      </c>
      <c r="L11" s="169" t="s">
        <v>2301</v>
      </c>
      <c r="M11" s="169" t="s">
        <v>2301</v>
      </c>
      <c r="N11" s="169" t="s">
        <v>2302</v>
      </c>
      <c r="O11" s="169" t="s">
        <v>2303</v>
      </c>
      <c r="P11" s="681" t="s">
        <v>2304</v>
      </c>
      <c r="Q11" s="67"/>
      <c r="R11" s="29">
        <v>0.1</v>
      </c>
      <c r="S11" s="29"/>
      <c r="T11" s="29"/>
      <c r="U11" s="169" t="s">
        <v>2305</v>
      </c>
      <c r="V11" s="169" t="s">
        <v>2305</v>
      </c>
      <c r="W11" s="169" t="s">
        <v>70</v>
      </c>
      <c r="X11" s="169" t="s">
        <v>72</v>
      </c>
      <c r="Y11" s="169">
        <v>0</v>
      </c>
      <c r="Z11" s="169" t="s">
        <v>2306</v>
      </c>
      <c r="AA11" s="29">
        <v>0.5</v>
      </c>
      <c r="AB11" s="30">
        <v>0.01</v>
      </c>
      <c r="AC11" s="557">
        <v>1</v>
      </c>
      <c r="AD11" s="169"/>
      <c r="AE11" s="30">
        <v>0.01</v>
      </c>
      <c r="AF11" s="169">
        <v>1</v>
      </c>
      <c r="AG11" s="169"/>
      <c r="AH11" s="30">
        <v>0.01</v>
      </c>
      <c r="AI11" s="169">
        <v>1</v>
      </c>
      <c r="AJ11" s="169"/>
      <c r="AK11" s="30">
        <v>0.01</v>
      </c>
      <c r="AL11" s="169">
        <v>1</v>
      </c>
      <c r="AM11" s="169"/>
      <c r="AN11" s="31">
        <v>75000</v>
      </c>
      <c r="AO11" s="31">
        <v>19000</v>
      </c>
      <c r="AP11" s="31"/>
      <c r="AQ11" s="31">
        <v>19000</v>
      </c>
      <c r="AR11" s="31"/>
      <c r="AS11" s="31">
        <v>19000</v>
      </c>
      <c r="AT11" s="31"/>
      <c r="AU11" s="31">
        <v>19000</v>
      </c>
      <c r="AV11" s="169"/>
      <c r="AW11" s="169" t="s">
        <v>2272</v>
      </c>
      <c r="AX11" s="195"/>
      <c r="AY11" s="195"/>
      <c r="AZ11" s="195"/>
      <c r="BA11" s="195"/>
      <c r="BB11" s="195"/>
      <c r="BC11" s="195"/>
      <c r="BD11" s="195"/>
      <c r="BE11" s="195">
        <v>787.5</v>
      </c>
      <c r="BF11" s="195"/>
      <c r="BG11" s="195"/>
      <c r="BH11" s="195"/>
      <c r="BI11" s="195"/>
      <c r="BJ11" s="195"/>
      <c r="BK11" s="195"/>
      <c r="BL11" s="195">
        <v>787.5</v>
      </c>
      <c r="BM11" s="195"/>
      <c r="BN11" s="195"/>
      <c r="BO11" s="195"/>
      <c r="BP11" s="195"/>
      <c r="BQ11" s="195"/>
      <c r="BR11" s="195"/>
      <c r="BS11" s="195"/>
      <c r="BT11" s="195">
        <v>187.5</v>
      </c>
      <c r="BU11" s="195"/>
      <c r="BV11" s="195"/>
      <c r="BW11" s="195"/>
      <c r="BX11" s="195"/>
      <c r="BY11" s="195"/>
      <c r="BZ11" s="195"/>
      <c r="CA11" s="195">
        <v>187.5</v>
      </c>
      <c r="CB11" s="195"/>
      <c r="CC11" s="195"/>
      <c r="CD11" s="195"/>
      <c r="CE11" s="195"/>
      <c r="CF11" s="195"/>
      <c r="CG11" s="195"/>
      <c r="CH11" s="195"/>
      <c r="CI11" s="195">
        <v>187.5</v>
      </c>
      <c r="CJ11" s="195"/>
      <c r="CK11" s="195"/>
      <c r="CL11" s="195"/>
      <c r="CM11" s="195"/>
      <c r="CN11" s="195"/>
      <c r="CO11" s="195"/>
      <c r="CP11" s="195">
        <v>187.5</v>
      </c>
      <c r="CQ11" s="195"/>
      <c r="CR11" s="195"/>
      <c r="CS11" s="195"/>
      <c r="CT11" s="195"/>
      <c r="CU11" s="195">
        <v>1720.8034545040005</v>
      </c>
      <c r="CV11" s="195"/>
      <c r="CW11" s="195"/>
      <c r="CX11" s="195">
        <v>375</v>
      </c>
      <c r="CY11" s="195"/>
      <c r="CZ11" s="195"/>
      <c r="DA11" s="195">
        <v>500</v>
      </c>
      <c r="DB11" s="195"/>
      <c r="DC11" s="195"/>
      <c r="DD11" s="195"/>
      <c r="DE11" s="195"/>
      <c r="DF11" s="195">
        <v>2595.8034545040005</v>
      </c>
      <c r="DG11" s="169" t="s">
        <v>2307</v>
      </c>
      <c r="DH11" s="193" t="s">
        <v>2308</v>
      </c>
      <c r="DI11" s="561" t="s">
        <v>2309</v>
      </c>
      <c r="DJ11" s="562">
        <v>41608</v>
      </c>
      <c r="DK11" s="563"/>
      <c r="DL11" s="155"/>
      <c r="DM11" s="155"/>
      <c r="DN11" s="155"/>
    </row>
    <row r="12" spans="1:121" s="98" customFormat="1" ht="90">
      <c r="A12" s="26">
        <v>6</v>
      </c>
      <c r="B12" s="26" t="s">
        <v>1173</v>
      </c>
      <c r="C12" s="169" t="s">
        <v>1139</v>
      </c>
      <c r="D12" s="67">
        <v>1</v>
      </c>
      <c r="E12" s="29">
        <v>0.05</v>
      </c>
      <c r="F12" s="169" t="s">
        <v>1174</v>
      </c>
      <c r="G12" s="64">
        <v>6.1</v>
      </c>
      <c r="H12" s="29">
        <v>0.3</v>
      </c>
      <c r="I12" s="681"/>
      <c r="J12" s="703"/>
      <c r="K12" s="29">
        <v>0.1</v>
      </c>
      <c r="L12" s="169" t="s">
        <v>2301</v>
      </c>
      <c r="M12" s="169" t="s">
        <v>2301</v>
      </c>
      <c r="N12" s="169" t="s">
        <v>2302</v>
      </c>
      <c r="O12" s="169" t="s">
        <v>2303</v>
      </c>
      <c r="P12" s="681"/>
      <c r="Q12" s="67"/>
      <c r="R12" s="29">
        <v>0.1</v>
      </c>
      <c r="S12" s="29"/>
      <c r="T12" s="29"/>
      <c r="U12" s="169" t="s">
        <v>2310</v>
      </c>
      <c r="V12" s="169" t="s">
        <v>2310</v>
      </c>
      <c r="W12" s="169" t="s">
        <v>70</v>
      </c>
      <c r="X12" s="169" t="s">
        <v>72</v>
      </c>
      <c r="Y12" s="169">
        <v>0</v>
      </c>
      <c r="Z12" s="169" t="s">
        <v>2311</v>
      </c>
      <c r="AA12" s="29">
        <v>0.5</v>
      </c>
      <c r="AB12" s="30">
        <v>0.01</v>
      </c>
      <c r="AC12" s="557">
        <v>50</v>
      </c>
      <c r="AD12" s="169"/>
      <c r="AE12" s="30">
        <v>0.01</v>
      </c>
      <c r="AF12" s="169">
        <v>100</v>
      </c>
      <c r="AG12" s="169"/>
      <c r="AH12" s="30">
        <v>0.01</v>
      </c>
      <c r="AI12" s="169">
        <v>150</v>
      </c>
      <c r="AJ12" s="169"/>
      <c r="AK12" s="30">
        <v>0.01</v>
      </c>
      <c r="AL12" s="169">
        <v>200</v>
      </c>
      <c r="AM12" s="169"/>
      <c r="AN12" s="31">
        <v>75000</v>
      </c>
      <c r="AO12" s="31">
        <v>19000</v>
      </c>
      <c r="AP12" s="31"/>
      <c r="AQ12" s="31">
        <v>19000</v>
      </c>
      <c r="AR12" s="31"/>
      <c r="AS12" s="31">
        <v>19000</v>
      </c>
      <c r="AT12" s="31"/>
      <c r="AU12" s="31">
        <v>19000</v>
      </c>
      <c r="AV12" s="169"/>
      <c r="AW12" s="169" t="s">
        <v>2272</v>
      </c>
      <c r="AX12" s="155"/>
      <c r="AY12" s="155"/>
      <c r="AZ12" s="155"/>
      <c r="BA12" s="155"/>
      <c r="BB12" s="155"/>
      <c r="BC12" s="155"/>
      <c r="BD12" s="155"/>
      <c r="BE12" s="155"/>
      <c r="BF12" s="155"/>
      <c r="BG12" s="155"/>
      <c r="BH12" s="155"/>
      <c r="BI12" s="155"/>
      <c r="BJ12" s="155"/>
      <c r="BK12" s="155"/>
      <c r="BL12" s="155"/>
      <c r="BM12" s="155"/>
      <c r="BN12" s="155"/>
      <c r="BO12" s="155"/>
      <c r="BP12" s="155"/>
      <c r="BQ12" s="155"/>
      <c r="BR12" s="155"/>
      <c r="BS12" s="155"/>
      <c r="BT12" s="155"/>
      <c r="BU12" s="155"/>
      <c r="BV12" s="155"/>
      <c r="BW12" s="155"/>
      <c r="BX12" s="155"/>
      <c r="BY12" s="155"/>
      <c r="BZ12" s="155"/>
      <c r="CA12" s="155"/>
      <c r="CB12" s="155"/>
      <c r="CC12" s="155"/>
      <c r="CD12" s="155"/>
      <c r="CE12" s="155"/>
      <c r="CF12" s="155"/>
      <c r="CG12" s="155"/>
      <c r="CH12" s="155"/>
      <c r="CI12" s="155"/>
      <c r="CJ12" s="155"/>
      <c r="CK12" s="155"/>
      <c r="CL12" s="155"/>
      <c r="CM12" s="155"/>
      <c r="CN12" s="155"/>
      <c r="CO12" s="155"/>
      <c r="CP12" s="155"/>
      <c r="CQ12" s="195"/>
      <c r="CR12" s="195"/>
      <c r="CS12" s="195"/>
      <c r="CT12" s="195"/>
      <c r="CU12" s="195"/>
      <c r="CV12" s="195"/>
      <c r="CW12" s="195"/>
      <c r="CX12" s="195">
        <v>0</v>
      </c>
      <c r="CY12" s="195"/>
      <c r="CZ12" s="195"/>
      <c r="DA12" s="195"/>
      <c r="DB12" s="195"/>
      <c r="DC12" s="195"/>
      <c r="DD12" s="195"/>
      <c r="DE12" s="195"/>
      <c r="DF12" s="195">
        <v>0</v>
      </c>
      <c r="DG12" s="169" t="s">
        <v>2312</v>
      </c>
      <c r="DH12" s="193" t="s">
        <v>2313</v>
      </c>
      <c r="DI12" s="561" t="s">
        <v>2309</v>
      </c>
      <c r="DJ12" s="150">
        <v>46784</v>
      </c>
      <c r="DK12" s="564" t="s">
        <v>2314</v>
      </c>
      <c r="DL12" s="193" t="s">
        <v>2315</v>
      </c>
      <c r="DM12" s="195">
        <v>60000000</v>
      </c>
      <c r="DN12" s="195">
        <v>60000000</v>
      </c>
    </row>
    <row r="13" spans="1:121" s="98" customFormat="1" ht="100.5">
      <c r="A13" s="26">
        <v>7</v>
      </c>
      <c r="B13" s="26" t="s">
        <v>1173</v>
      </c>
      <c r="C13" s="169" t="s">
        <v>1139</v>
      </c>
      <c r="D13" s="67">
        <v>1</v>
      </c>
      <c r="E13" s="29">
        <v>0.05</v>
      </c>
      <c r="F13" s="169" t="s">
        <v>1174</v>
      </c>
      <c r="G13" s="64">
        <v>6.1</v>
      </c>
      <c r="H13" s="29">
        <v>0.3</v>
      </c>
      <c r="I13" s="681"/>
      <c r="J13" s="703"/>
      <c r="K13" s="29">
        <v>0.1</v>
      </c>
      <c r="L13" s="169" t="s">
        <v>2301</v>
      </c>
      <c r="M13" s="169" t="s">
        <v>2301</v>
      </c>
      <c r="N13" s="169" t="s">
        <v>2302</v>
      </c>
      <c r="O13" s="169" t="s">
        <v>2303</v>
      </c>
      <c r="P13" s="67" t="s">
        <v>2316</v>
      </c>
      <c r="Q13" s="67"/>
      <c r="R13" s="29">
        <v>0.1</v>
      </c>
      <c r="S13" s="29"/>
      <c r="T13" s="29"/>
      <c r="U13" s="169" t="s">
        <v>2317</v>
      </c>
      <c r="V13" s="169" t="s">
        <v>2317</v>
      </c>
      <c r="W13" s="169" t="s">
        <v>70</v>
      </c>
      <c r="X13" s="169" t="s">
        <v>72</v>
      </c>
      <c r="Y13" s="169">
        <v>0</v>
      </c>
      <c r="Z13" s="169" t="s">
        <v>2318</v>
      </c>
      <c r="AA13" s="29">
        <v>1</v>
      </c>
      <c r="AB13" s="30">
        <v>0.01</v>
      </c>
      <c r="AC13" s="557">
        <v>35</v>
      </c>
      <c r="AD13" s="169"/>
      <c r="AE13" s="30">
        <v>0.01</v>
      </c>
      <c r="AF13" s="169">
        <v>20</v>
      </c>
      <c r="AG13" s="169"/>
      <c r="AH13" s="30">
        <v>0.01</v>
      </c>
      <c r="AI13" s="169">
        <v>30</v>
      </c>
      <c r="AJ13" s="169"/>
      <c r="AK13" s="30">
        <v>0.01</v>
      </c>
      <c r="AL13" s="169">
        <v>40</v>
      </c>
      <c r="AM13" s="169"/>
      <c r="AN13" s="31">
        <v>90000</v>
      </c>
      <c r="AO13" s="31">
        <v>23000</v>
      </c>
      <c r="AP13" s="31"/>
      <c r="AQ13" s="31">
        <v>23000</v>
      </c>
      <c r="AR13" s="31"/>
      <c r="AS13" s="31">
        <v>23000</v>
      </c>
      <c r="AT13" s="31"/>
      <c r="AU13" s="31">
        <v>23000</v>
      </c>
      <c r="AV13" s="169"/>
      <c r="AW13" s="169" t="s">
        <v>2272</v>
      </c>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c r="BY13" s="155"/>
      <c r="BZ13" s="155"/>
      <c r="CA13" s="155"/>
      <c r="CB13" s="155"/>
      <c r="CC13" s="155"/>
      <c r="CD13" s="155"/>
      <c r="CE13" s="155"/>
      <c r="CF13" s="155"/>
      <c r="CG13" s="155"/>
      <c r="CH13" s="155"/>
      <c r="CI13" s="155"/>
      <c r="CJ13" s="155"/>
      <c r="CK13" s="155"/>
      <c r="CL13" s="155"/>
      <c r="CM13" s="155"/>
      <c r="CN13" s="155"/>
      <c r="CO13" s="155"/>
      <c r="CP13" s="155"/>
      <c r="CQ13" s="195"/>
      <c r="CR13" s="195"/>
      <c r="CS13" s="195"/>
      <c r="CT13" s="195"/>
      <c r="CU13" s="195"/>
      <c r="CV13" s="195"/>
      <c r="CW13" s="195"/>
      <c r="CX13" s="195">
        <v>0</v>
      </c>
      <c r="CY13" s="195"/>
      <c r="CZ13" s="195"/>
      <c r="DA13" s="195"/>
      <c r="DB13" s="195"/>
      <c r="DC13" s="195"/>
      <c r="DD13" s="195"/>
      <c r="DE13" s="195"/>
      <c r="DF13" s="195">
        <v>0</v>
      </c>
      <c r="DG13" s="169" t="s">
        <v>2319</v>
      </c>
      <c r="DH13" s="193" t="s">
        <v>2320</v>
      </c>
      <c r="DI13" s="561" t="s">
        <v>2309</v>
      </c>
      <c r="DJ13" s="150">
        <v>46784</v>
      </c>
      <c r="DK13" s="564" t="s">
        <v>2314</v>
      </c>
      <c r="DL13" s="193" t="s">
        <v>2321</v>
      </c>
      <c r="DM13" s="195">
        <v>20000000</v>
      </c>
      <c r="DN13" s="195">
        <v>20000000</v>
      </c>
    </row>
    <row r="14" spans="1:121" s="98" customFormat="1" ht="132.75">
      <c r="A14" s="26">
        <v>8</v>
      </c>
      <c r="B14" s="26" t="s">
        <v>1173</v>
      </c>
      <c r="C14" s="169" t="s">
        <v>1139</v>
      </c>
      <c r="D14" s="67">
        <v>1</v>
      </c>
      <c r="E14" s="29">
        <v>0.05</v>
      </c>
      <c r="F14" s="169" t="s">
        <v>1174</v>
      </c>
      <c r="G14" s="64">
        <v>6.1</v>
      </c>
      <c r="H14" s="29">
        <v>0.3</v>
      </c>
      <c r="I14" s="681"/>
      <c r="J14" s="703"/>
      <c r="K14" s="29">
        <v>0.1</v>
      </c>
      <c r="L14" s="169" t="s">
        <v>2301</v>
      </c>
      <c r="M14" s="169" t="s">
        <v>2301</v>
      </c>
      <c r="N14" s="169" t="s">
        <v>2302</v>
      </c>
      <c r="O14" s="169" t="s">
        <v>2303</v>
      </c>
      <c r="P14" s="67" t="s">
        <v>2322</v>
      </c>
      <c r="Q14" s="67"/>
      <c r="R14" s="29">
        <v>0.1</v>
      </c>
      <c r="S14" s="29"/>
      <c r="T14" s="29"/>
      <c r="U14" s="169" t="s">
        <v>2323</v>
      </c>
      <c r="V14" s="169" t="s">
        <v>2323</v>
      </c>
      <c r="W14" s="169" t="s">
        <v>70</v>
      </c>
      <c r="X14" s="169" t="s">
        <v>72</v>
      </c>
      <c r="Y14" s="169">
        <v>0</v>
      </c>
      <c r="Z14" s="169" t="s">
        <v>2324</v>
      </c>
      <c r="AA14" s="29">
        <v>1</v>
      </c>
      <c r="AB14" s="30">
        <v>0.01</v>
      </c>
      <c r="AC14" s="557">
        <v>2</v>
      </c>
      <c r="AD14" s="169"/>
      <c r="AE14" s="30">
        <v>0.01</v>
      </c>
      <c r="AF14" s="169">
        <v>2</v>
      </c>
      <c r="AG14" s="169"/>
      <c r="AH14" s="30">
        <v>0.01</v>
      </c>
      <c r="AI14" s="169">
        <v>3</v>
      </c>
      <c r="AJ14" s="169"/>
      <c r="AK14" s="30">
        <v>0.01</v>
      </c>
      <c r="AL14" s="169">
        <v>4</v>
      </c>
      <c r="AM14" s="169"/>
      <c r="AN14" s="31">
        <v>80000</v>
      </c>
      <c r="AO14" s="31">
        <v>20000</v>
      </c>
      <c r="AP14" s="31"/>
      <c r="AQ14" s="31">
        <v>20000</v>
      </c>
      <c r="AR14" s="31"/>
      <c r="AS14" s="31">
        <v>20000</v>
      </c>
      <c r="AT14" s="31"/>
      <c r="AU14" s="31">
        <v>20000</v>
      </c>
      <c r="AV14" s="169"/>
      <c r="AW14" s="169" t="s">
        <v>2272</v>
      </c>
      <c r="AX14" s="155"/>
      <c r="AY14" s="155"/>
      <c r="AZ14" s="155"/>
      <c r="BA14" s="155"/>
      <c r="BB14" s="155"/>
      <c r="BC14" s="155"/>
      <c r="BD14" s="155"/>
      <c r="BE14" s="155"/>
      <c r="BF14" s="155"/>
      <c r="BG14" s="155"/>
      <c r="BH14" s="155"/>
      <c r="BI14" s="155"/>
      <c r="BJ14" s="155"/>
      <c r="BK14" s="155"/>
      <c r="BL14" s="155"/>
      <c r="BM14" s="155"/>
      <c r="BN14" s="155"/>
      <c r="BO14" s="155"/>
      <c r="BP14" s="155"/>
      <c r="BQ14" s="155"/>
      <c r="BR14" s="155"/>
      <c r="BS14" s="155"/>
      <c r="BT14" s="155"/>
      <c r="BU14" s="155"/>
      <c r="BV14" s="155"/>
      <c r="BW14" s="155"/>
      <c r="BX14" s="155"/>
      <c r="BY14" s="155"/>
      <c r="BZ14" s="155"/>
      <c r="CA14" s="155"/>
      <c r="CB14" s="155"/>
      <c r="CC14" s="155"/>
      <c r="CD14" s="155"/>
      <c r="CE14" s="155"/>
      <c r="CF14" s="155"/>
      <c r="CG14" s="155"/>
      <c r="CH14" s="155"/>
      <c r="CI14" s="155"/>
      <c r="CJ14" s="155"/>
      <c r="CK14" s="155"/>
      <c r="CL14" s="155"/>
      <c r="CM14" s="155"/>
      <c r="CN14" s="155"/>
      <c r="CO14" s="155"/>
      <c r="CP14" s="155"/>
      <c r="CQ14" s="195"/>
      <c r="CR14" s="195"/>
      <c r="CS14" s="195"/>
      <c r="CT14" s="195">
        <v>616.21044000000006</v>
      </c>
      <c r="CU14" s="195"/>
      <c r="CV14" s="195"/>
      <c r="CW14" s="195"/>
      <c r="CX14" s="195"/>
      <c r="CY14" s="195"/>
      <c r="CZ14" s="195"/>
      <c r="DA14" s="195">
        <v>2000</v>
      </c>
      <c r="DB14" s="195"/>
      <c r="DC14" s="195"/>
      <c r="DD14" s="195"/>
      <c r="DE14" s="195">
        <v>0</v>
      </c>
      <c r="DF14" s="195">
        <v>2616.2104399999998</v>
      </c>
      <c r="DG14" s="169" t="s">
        <v>2325</v>
      </c>
      <c r="DH14" s="193" t="s">
        <v>2326</v>
      </c>
      <c r="DI14" s="561" t="s">
        <v>2327</v>
      </c>
      <c r="DJ14" s="150">
        <v>11536</v>
      </c>
      <c r="DK14" s="564" t="s">
        <v>2314</v>
      </c>
      <c r="DL14" s="193" t="s">
        <v>2328</v>
      </c>
      <c r="DM14" s="195">
        <v>20000000</v>
      </c>
      <c r="DN14" s="195">
        <v>20000000</v>
      </c>
    </row>
    <row r="15" spans="1:121" s="98" customFormat="1" ht="90">
      <c r="A15" s="26">
        <v>10</v>
      </c>
      <c r="B15" s="26" t="s">
        <v>1173</v>
      </c>
      <c r="C15" s="169" t="s">
        <v>1139</v>
      </c>
      <c r="D15" s="67">
        <v>1</v>
      </c>
      <c r="E15" s="29">
        <v>0.05</v>
      </c>
      <c r="F15" s="169" t="s">
        <v>1174</v>
      </c>
      <c r="G15" s="64">
        <v>6.1</v>
      </c>
      <c r="H15" s="29">
        <v>0.3</v>
      </c>
      <c r="I15" s="681"/>
      <c r="J15" s="703"/>
      <c r="K15" s="29">
        <v>0.1</v>
      </c>
      <c r="L15" s="169" t="s">
        <v>2301</v>
      </c>
      <c r="M15" s="169" t="s">
        <v>2301</v>
      </c>
      <c r="N15" s="169" t="s">
        <v>2302</v>
      </c>
      <c r="O15" s="169" t="s">
        <v>2303</v>
      </c>
      <c r="P15" s="67" t="s">
        <v>2329</v>
      </c>
      <c r="Q15" s="67"/>
      <c r="R15" s="29">
        <v>0.05</v>
      </c>
      <c r="S15" s="29"/>
      <c r="T15" s="29"/>
      <c r="U15" s="169" t="s">
        <v>2330</v>
      </c>
      <c r="V15" s="169" t="s">
        <v>2330</v>
      </c>
      <c r="W15" s="169" t="s">
        <v>70</v>
      </c>
      <c r="X15" s="169" t="s">
        <v>72</v>
      </c>
      <c r="Y15" s="169">
        <v>0</v>
      </c>
      <c r="Z15" s="169" t="s">
        <v>2331</v>
      </c>
      <c r="AA15" s="29">
        <v>1</v>
      </c>
      <c r="AB15" s="30">
        <v>0.01</v>
      </c>
      <c r="AC15" s="557">
        <v>0</v>
      </c>
      <c r="AD15" s="169"/>
      <c r="AE15" s="30">
        <v>0.01</v>
      </c>
      <c r="AF15" s="169">
        <v>1</v>
      </c>
      <c r="AG15" s="169"/>
      <c r="AH15" s="30">
        <v>0.01</v>
      </c>
      <c r="AI15" s="169">
        <v>1</v>
      </c>
      <c r="AJ15" s="169"/>
      <c r="AK15" s="30">
        <v>0.01</v>
      </c>
      <c r="AL15" s="169">
        <v>1</v>
      </c>
      <c r="AM15" s="169"/>
      <c r="AN15" s="31">
        <v>100000</v>
      </c>
      <c r="AO15" s="31">
        <v>25000</v>
      </c>
      <c r="AP15" s="31"/>
      <c r="AQ15" s="31">
        <v>25000</v>
      </c>
      <c r="AR15" s="31"/>
      <c r="AS15" s="31">
        <v>25000</v>
      </c>
      <c r="AT15" s="31"/>
      <c r="AU15" s="31">
        <v>25000</v>
      </c>
      <c r="AV15" s="169"/>
      <c r="AW15" s="169" t="s">
        <v>2272</v>
      </c>
      <c r="AX15" s="155"/>
      <c r="AY15" s="155"/>
      <c r="AZ15" s="155"/>
      <c r="BA15" s="155"/>
      <c r="BB15" s="155"/>
      <c r="BC15" s="155"/>
      <c r="BD15" s="155"/>
      <c r="BE15" s="155"/>
      <c r="BF15" s="155"/>
      <c r="BG15" s="155"/>
      <c r="BH15" s="155"/>
      <c r="BI15" s="155"/>
      <c r="BJ15" s="155"/>
      <c r="BK15" s="155"/>
      <c r="BL15" s="155"/>
      <c r="BM15" s="155"/>
      <c r="BN15" s="155"/>
      <c r="BO15" s="155"/>
      <c r="BP15" s="155"/>
      <c r="BQ15" s="155"/>
      <c r="BR15" s="155"/>
      <c r="BS15" s="155"/>
      <c r="BT15" s="155"/>
      <c r="BU15" s="155"/>
      <c r="BV15" s="155"/>
      <c r="BW15" s="155"/>
      <c r="BX15" s="155"/>
      <c r="BY15" s="155"/>
      <c r="BZ15" s="155"/>
      <c r="CA15" s="155"/>
      <c r="CB15" s="155"/>
      <c r="CC15" s="155"/>
      <c r="CD15" s="155"/>
      <c r="CE15" s="155"/>
      <c r="CF15" s="155"/>
      <c r="CG15" s="155"/>
      <c r="CH15" s="155"/>
      <c r="CI15" s="155"/>
      <c r="CJ15" s="155"/>
      <c r="CK15" s="155"/>
      <c r="CL15" s="155"/>
      <c r="CM15" s="155"/>
      <c r="CN15" s="155"/>
      <c r="CO15" s="155"/>
      <c r="CP15" s="155"/>
      <c r="CQ15" s="195"/>
      <c r="CR15" s="195"/>
      <c r="CS15" s="195"/>
      <c r="CT15" s="195"/>
      <c r="CU15" s="195">
        <v>2590.0580000000004</v>
      </c>
      <c r="CV15" s="195"/>
      <c r="CW15" s="195"/>
      <c r="CX15" s="195"/>
      <c r="CY15" s="195"/>
      <c r="CZ15" s="195"/>
      <c r="DA15" s="195"/>
      <c r="DB15" s="195"/>
      <c r="DC15" s="195"/>
      <c r="DD15" s="195"/>
      <c r="DE15" s="195"/>
      <c r="DF15" s="195">
        <v>2590.0580000000004</v>
      </c>
      <c r="DG15" s="169" t="s">
        <v>2332</v>
      </c>
      <c r="DH15" s="193" t="s">
        <v>2333</v>
      </c>
      <c r="DI15" s="561" t="s">
        <v>2309</v>
      </c>
      <c r="DJ15" s="150">
        <v>11079</v>
      </c>
      <c r="DK15" s="563" t="s">
        <v>2334</v>
      </c>
      <c r="DL15" s="155"/>
      <c r="DM15" s="155"/>
      <c r="DN15" s="155"/>
    </row>
    <row r="16" spans="1:121" s="98" customFormat="1" ht="135">
      <c r="A16" s="26">
        <v>11</v>
      </c>
      <c r="B16" s="26" t="s">
        <v>1173</v>
      </c>
      <c r="C16" s="169" t="s">
        <v>1139</v>
      </c>
      <c r="D16" s="67">
        <v>1</v>
      </c>
      <c r="E16" s="29">
        <v>0.05</v>
      </c>
      <c r="F16" s="169" t="s">
        <v>1174</v>
      </c>
      <c r="G16" s="64">
        <v>6.1</v>
      </c>
      <c r="H16" s="29">
        <v>0.3</v>
      </c>
      <c r="I16" s="681"/>
      <c r="J16" s="703"/>
      <c r="K16" s="29">
        <v>0.1</v>
      </c>
      <c r="L16" s="169" t="s">
        <v>2301</v>
      </c>
      <c r="M16" s="169" t="s">
        <v>2301</v>
      </c>
      <c r="N16" s="169" t="s">
        <v>2302</v>
      </c>
      <c r="O16" s="169" t="s">
        <v>2303</v>
      </c>
      <c r="P16" s="67" t="s">
        <v>2335</v>
      </c>
      <c r="Q16" s="67"/>
      <c r="R16" s="29">
        <v>0.15</v>
      </c>
      <c r="S16" s="29"/>
      <c r="T16" s="29"/>
      <c r="U16" s="169" t="s">
        <v>2336</v>
      </c>
      <c r="V16" s="169" t="s">
        <v>2336</v>
      </c>
      <c r="W16" s="169" t="s">
        <v>70</v>
      </c>
      <c r="X16" s="169" t="s">
        <v>72</v>
      </c>
      <c r="Y16" s="169">
        <v>0</v>
      </c>
      <c r="Z16" s="169" t="s">
        <v>2337</v>
      </c>
      <c r="AA16" s="29">
        <v>1</v>
      </c>
      <c r="AB16" s="30">
        <v>0.01</v>
      </c>
      <c r="AC16" s="557">
        <v>4</v>
      </c>
      <c r="AD16" s="169"/>
      <c r="AE16" s="30">
        <v>0.01</v>
      </c>
      <c r="AF16" s="169">
        <v>4</v>
      </c>
      <c r="AG16" s="169"/>
      <c r="AH16" s="30">
        <v>0.01</v>
      </c>
      <c r="AI16" s="169">
        <v>6</v>
      </c>
      <c r="AJ16" s="169"/>
      <c r="AK16" s="30">
        <v>0.01</v>
      </c>
      <c r="AL16" s="169">
        <v>10</v>
      </c>
      <c r="AM16" s="169"/>
      <c r="AN16" s="31">
        <v>230000</v>
      </c>
      <c r="AO16" s="31">
        <v>57500</v>
      </c>
      <c r="AP16" s="31"/>
      <c r="AQ16" s="31">
        <v>57500</v>
      </c>
      <c r="AR16" s="31"/>
      <c r="AS16" s="31">
        <v>57500</v>
      </c>
      <c r="AT16" s="31"/>
      <c r="AU16" s="31">
        <v>57500</v>
      </c>
      <c r="AV16" s="169"/>
      <c r="AW16" s="169" t="s">
        <v>2272</v>
      </c>
      <c r="AX16" s="155"/>
      <c r="AY16" s="155"/>
      <c r="AZ16" s="155"/>
      <c r="BA16" s="155"/>
      <c r="BB16" s="155"/>
      <c r="BC16" s="155"/>
      <c r="BD16" s="155"/>
      <c r="BE16" s="155"/>
      <c r="BF16" s="155"/>
      <c r="BG16" s="155"/>
      <c r="BH16" s="155"/>
      <c r="BI16" s="155"/>
      <c r="BJ16" s="155"/>
      <c r="BK16" s="155"/>
      <c r="BL16" s="155"/>
      <c r="BM16" s="155"/>
      <c r="BN16" s="155"/>
      <c r="BO16" s="155"/>
      <c r="BP16" s="155"/>
      <c r="BQ16" s="155"/>
      <c r="BR16" s="155"/>
      <c r="BS16" s="155"/>
      <c r="BT16" s="155"/>
      <c r="BU16" s="155"/>
      <c r="BV16" s="155"/>
      <c r="BW16" s="155"/>
      <c r="BX16" s="155"/>
      <c r="BY16" s="155"/>
      <c r="BZ16" s="155"/>
      <c r="CA16" s="155"/>
      <c r="CB16" s="155"/>
      <c r="CC16" s="155"/>
      <c r="CD16" s="155"/>
      <c r="CE16" s="155"/>
      <c r="CF16" s="155"/>
      <c r="CG16" s="155"/>
      <c r="CH16" s="155"/>
      <c r="CI16" s="155"/>
      <c r="CJ16" s="155"/>
      <c r="CK16" s="155"/>
      <c r="CL16" s="155"/>
      <c r="CM16" s="155"/>
      <c r="CN16" s="155"/>
      <c r="CO16" s="155"/>
      <c r="CP16" s="155"/>
      <c r="CQ16" s="195"/>
      <c r="CR16" s="195"/>
      <c r="CS16" s="195"/>
      <c r="CT16" s="195"/>
      <c r="CU16" s="195">
        <v>2703.9309282839595</v>
      </c>
      <c r="CV16" s="195"/>
      <c r="CW16" s="195"/>
      <c r="CX16" s="195"/>
      <c r="CY16" s="195"/>
      <c r="CZ16" s="195"/>
      <c r="DA16" s="195"/>
      <c r="DB16" s="195"/>
      <c r="DC16" s="195"/>
      <c r="DD16" s="195"/>
      <c r="DE16" s="195"/>
      <c r="DF16" s="195">
        <v>2703.9309282839595</v>
      </c>
      <c r="DG16" s="169" t="s">
        <v>2338</v>
      </c>
      <c r="DH16" s="193" t="s">
        <v>2339</v>
      </c>
      <c r="DI16" s="561" t="s">
        <v>2340</v>
      </c>
      <c r="DJ16" s="150">
        <v>11079</v>
      </c>
      <c r="DK16" s="563" t="s">
        <v>2334</v>
      </c>
      <c r="DL16" s="155"/>
      <c r="DM16" s="155"/>
      <c r="DN16" s="155"/>
    </row>
    <row r="17" spans="1:118" s="98" customFormat="1" ht="123.75">
      <c r="A17" s="26">
        <v>12</v>
      </c>
      <c r="B17" s="26" t="s">
        <v>1173</v>
      </c>
      <c r="C17" s="169" t="s">
        <v>1139</v>
      </c>
      <c r="D17" s="67">
        <v>1</v>
      </c>
      <c r="E17" s="29">
        <v>0.05</v>
      </c>
      <c r="F17" s="169" t="s">
        <v>1174</v>
      </c>
      <c r="G17" s="64">
        <v>6.1</v>
      </c>
      <c r="H17" s="29">
        <v>0.3</v>
      </c>
      <c r="I17" s="681"/>
      <c r="J17" s="703"/>
      <c r="K17" s="29">
        <v>0.1</v>
      </c>
      <c r="L17" s="169" t="s">
        <v>2341</v>
      </c>
      <c r="M17" s="169" t="s">
        <v>2341</v>
      </c>
      <c r="N17" s="169" t="s">
        <v>2342</v>
      </c>
      <c r="O17" s="169" t="s">
        <v>2343</v>
      </c>
      <c r="P17" s="681" t="s">
        <v>2344</v>
      </c>
      <c r="Q17" s="67"/>
      <c r="R17" s="29">
        <v>0.4</v>
      </c>
      <c r="S17" s="29"/>
      <c r="T17" s="29"/>
      <c r="U17" s="169" t="s">
        <v>2345</v>
      </c>
      <c r="V17" s="169" t="s">
        <v>2345</v>
      </c>
      <c r="W17" s="169" t="s">
        <v>70</v>
      </c>
      <c r="X17" s="169" t="s">
        <v>72</v>
      </c>
      <c r="Y17" s="169">
        <v>0</v>
      </c>
      <c r="Z17" s="169" t="s">
        <v>2346</v>
      </c>
      <c r="AA17" s="29">
        <v>0.25</v>
      </c>
      <c r="AB17" s="30">
        <v>0.01</v>
      </c>
      <c r="AC17" s="557">
        <v>2</v>
      </c>
      <c r="AD17" s="169"/>
      <c r="AE17" s="30">
        <v>0.01</v>
      </c>
      <c r="AF17" s="169">
        <v>2</v>
      </c>
      <c r="AG17" s="169"/>
      <c r="AH17" s="30">
        <v>0.01</v>
      </c>
      <c r="AI17" s="169">
        <v>2</v>
      </c>
      <c r="AJ17" s="169"/>
      <c r="AK17" s="30">
        <v>0.01</v>
      </c>
      <c r="AL17" s="169">
        <v>1</v>
      </c>
      <c r="AM17" s="169"/>
      <c r="AN17" s="31">
        <v>180000</v>
      </c>
      <c r="AO17" s="31">
        <v>180000</v>
      </c>
      <c r="AP17" s="31"/>
      <c r="AQ17" s="31">
        <v>0</v>
      </c>
      <c r="AR17" s="31"/>
      <c r="AS17" s="31">
        <v>0</v>
      </c>
      <c r="AT17" s="31"/>
      <c r="AU17" s="31">
        <v>0</v>
      </c>
      <c r="AV17" s="31"/>
      <c r="AW17" s="169" t="s">
        <v>2272</v>
      </c>
      <c r="AX17" s="155">
        <v>0</v>
      </c>
      <c r="AY17" s="155">
        <v>0</v>
      </c>
      <c r="AZ17" s="155">
        <v>0</v>
      </c>
      <c r="BA17" s="155">
        <v>0</v>
      </c>
      <c r="BB17" s="155">
        <v>0</v>
      </c>
      <c r="BC17" s="155">
        <v>0</v>
      </c>
      <c r="BD17" s="155">
        <v>0</v>
      </c>
      <c r="BE17" s="155">
        <v>30</v>
      </c>
      <c r="BF17" s="155">
        <v>0</v>
      </c>
      <c r="BG17" s="155">
        <v>0</v>
      </c>
      <c r="BH17" s="155">
        <v>0</v>
      </c>
      <c r="BI17" s="155">
        <v>0</v>
      </c>
      <c r="BJ17" s="155">
        <v>0</v>
      </c>
      <c r="BK17" s="155">
        <v>0</v>
      </c>
      <c r="BL17" s="155">
        <v>30</v>
      </c>
      <c r="BM17" s="155">
        <v>0</v>
      </c>
      <c r="BN17" s="155">
        <v>0</v>
      </c>
      <c r="BO17" s="155">
        <v>0</v>
      </c>
      <c r="BP17" s="155">
        <v>0</v>
      </c>
      <c r="BQ17" s="155">
        <v>0</v>
      </c>
      <c r="BR17" s="155">
        <v>0</v>
      </c>
      <c r="BS17" s="155">
        <v>0</v>
      </c>
      <c r="BT17" s="155">
        <v>60</v>
      </c>
      <c r="BU17" s="155">
        <v>0</v>
      </c>
      <c r="BV17" s="155">
        <v>0</v>
      </c>
      <c r="BW17" s="155">
        <v>0</v>
      </c>
      <c r="BX17" s="155">
        <v>0</v>
      </c>
      <c r="BY17" s="155">
        <v>0</v>
      </c>
      <c r="BZ17" s="155">
        <v>0</v>
      </c>
      <c r="CA17" s="155">
        <v>60</v>
      </c>
      <c r="CB17" s="155">
        <v>0</v>
      </c>
      <c r="CC17" s="155">
        <v>0</v>
      </c>
      <c r="CD17" s="155">
        <v>0</v>
      </c>
      <c r="CE17" s="155">
        <v>0</v>
      </c>
      <c r="CF17" s="155">
        <v>0</v>
      </c>
      <c r="CG17" s="155">
        <v>0</v>
      </c>
      <c r="CH17" s="155">
        <v>0</v>
      </c>
      <c r="CI17" s="155">
        <v>60</v>
      </c>
      <c r="CJ17" s="155">
        <v>0</v>
      </c>
      <c r="CK17" s="155">
        <v>0</v>
      </c>
      <c r="CL17" s="155">
        <v>0</v>
      </c>
      <c r="CM17" s="155">
        <v>0</v>
      </c>
      <c r="CN17" s="155">
        <v>0</v>
      </c>
      <c r="CO17" s="155">
        <v>0</v>
      </c>
      <c r="CP17" s="155">
        <v>60</v>
      </c>
      <c r="CQ17" s="155">
        <v>0</v>
      </c>
      <c r="CR17" s="155">
        <v>0</v>
      </c>
      <c r="CS17" s="155">
        <v>0</v>
      </c>
      <c r="CT17" s="155">
        <v>0</v>
      </c>
      <c r="CU17" s="155">
        <v>30</v>
      </c>
      <c r="CV17" s="155">
        <v>0</v>
      </c>
      <c r="CW17" s="155">
        <v>0</v>
      </c>
      <c r="CX17" s="155">
        <v>0</v>
      </c>
      <c r="CY17" s="155">
        <v>0</v>
      </c>
      <c r="CZ17" s="155">
        <v>0</v>
      </c>
      <c r="DA17" s="155">
        <v>0</v>
      </c>
      <c r="DB17" s="155">
        <v>30</v>
      </c>
      <c r="DC17" s="155">
        <v>180</v>
      </c>
      <c r="DD17" s="155"/>
      <c r="DE17" s="155"/>
      <c r="DF17" s="155"/>
      <c r="DG17" s="169" t="s">
        <v>2347</v>
      </c>
      <c r="DH17" s="169" t="s">
        <v>2348</v>
      </c>
      <c r="DI17" s="193" t="s">
        <v>2287</v>
      </c>
      <c r="DJ17" s="155" t="s">
        <v>2349</v>
      </c>
      <c r="DK17" s="563"/>
      <c r="DL17" s="155"/>
      <c r="DM17" s="155"/>
      <c r="DN17" s="155"/>
    </row>
    <row r="18" spans="1:118" s="98" customFormat="1" ht="123.75">
      <c r="A18" s="26">
        <v>13</v>
      </c>
      <c r="B18" s="26" t="s">
        <v>1173</v>
      </c>
      <c r="C18" s="169" t="s">
        <v>1139</v>
      </c>
      <c r="D18" s="67">
        <v>1</v>
      </c>
      <c r="E18" s="29">
        <v>0.05</v>
      </c>
      <c r="F18" s="169" t="s">
        <v>1174</v>
      </c>
      <c r="G18" s="64">
        <v>6.1</v>
      </c>
      <c r="H18" s="29">
        <v>0.3</v>
      </c>
      <c r="I18" s="681"/>
      <c r="J18" s="703"/>
      <c r="K18" s="29">
        <v>0.1</v>
      </c>
      <c r="L18" s="169" t="s">
        <v>2341</v>
      </c>
      <c r="M18" s="169" t="s">
        <v>2341</v>
      </c>
      <c r="N18" s="169" t="s">
        <v>2342</v>
      </c>
      <c r="O18" s="169" t="s">
        <v>2343</v>
      </c>
      <c r="P18" s="681"/>
      <c r="Q18" s="67"/>
      <c r="R18" s="29">
        <v>0.4</v>
      </c>
      <c r="S18" s="29"/>
      <c r="T18" s="29"/>
      <c r="U18" s="169" t="s">
        <v>2350</v>
      </c>
      <c r="V18" s="169" t="s">
        <v>2350</v>
      </c>
      <c r="W18" s="169" t="s">
        <v>70</v>
      </c>
      <c r="X18" s="169" t="s">
        <v>72</v>
      </c>
      <c r="Y18" s="169">
        <v>0</v>
      </c>
      <c r="Z18" s="169" t="s">
        <v>2351</v>
      </c>
      <c r="AA18" s="29">
        <v>0.25</v>
      </c>
      <c r="AB18" s="30">
        <v>0.01</v>
      </c>
      <c r="AC18" s="557">
        <v>15</v>
      </c>
      <c r="AD18" s="169"/>
      <c r="AE18" s="30">
        <v>0.01</v>
      </c>
      <c r="AF18" s="169">
        <v>15</v>
      </c>
      <c r="AG18" s="169"/>
      <c r="AH18" s="30">
        <v>0.01</v>
      </c>
      <c r="AI18" s="169">
        <v>15</v>
      </c>
      <c r="AJ18" s="169"/>
      <c r="AK18" s="30">
        <v>0.01</v>
      </c>
      <c r="AL18" s="169">
        <v>5</v>
      </c>
      <c r="AM18" s="169"/>
      <c r="AN18" s="31">
        <v>8000</v>
      </c>
      <c r="AO18" s="31">
        <v>8000</v>
      </c>
      <c r="AP18" s="31"/>
      <c r="AQ18" s="31">
        <v>0</v>
      </c>
      <c r="AR18" s="31"/>
      <c r="AS18" s="31">
        <v>0</v>
      </c>
      <c r="AT18" s="31"/>
      <c r="AU18" s="31">
        <v>0</v>
      </c>
      <c r="AV18" s="31"/>
      <c r="AW18" s="169" t="s">
        <v>2272</v>
      </c>
      <c r="AX18" s="155">
        <v>0</v>
      </c>
      <c r="AY18" s="155">
        <v>0</v>
      </c>
      <c r="AZ18" s="155">
        <v>0</v>
      </c>
      <c r="BA18" s="155">
        <v>0</v>
      </c>
      <c r="BB18" s="155">
        <v>0</v>
      </c>
      <c r="BC18" s="155">
        <v>0</v>
      </c>
      <c r="BD18" s="155">
        <v>0</v>
      </c>
      <c r="BE18" s="155">
        <v>2</v>
      </c>
      <c r="BF18" s="155">
        <v>0</v>
      </c>
      <c r="BG18" s="155">
        <v>0</v>
      </c>
      <c r="BH18" s="155">
        <v>0</v>
      </c>
      <c r="BI18" s="155">
        <v>0</v>
      </c>
      <c r="BJ18" s="155">
        <v>0</v>
      </c>
      <c r="BK18" s="155">
        <v>0</v>
      </c>
      <c r="BL18" s="155">
        <v>2</v>
      </c>
      <c r="BM18" s="155">
        <v>0</v>
      </c>
      <c r="BN18" s="155">
        <v>0</v>
      </c>
      <c r="BO18" s="155">
        <v>0</v>
      </c>
      <c r="BP18" s="155">
        <v>0</v>
      </c>
      <c r="BQ18" s="155">
        <v>0</v>
      </c>
      <c r="BR18" s="155">
        <v>0</v>
      </c>
      <c r="BS18" s="155">
        <v>0</v>
      </c>
      <c r="BT18" s="155">
        <v>2</v>
      </c>
      <c r="BU18" s="155">
        <v>0</v>
      </c>
      <c r="BV18" s="155">
        <v>0</v>
      </c>
      <c r="BW18" s="155">
        <v>0</v>
      </c>
      <c r="BX18" s="155">
        <v>0</v>
      </c>
      <c r="BY18" s="155">
        <v>0</v>
      </c>
      <c r="BZ18" s="155">
        <v>0</v>
      </c>
      <c r="CA18" s="155">
        <v>2</v>
      </c>
      <c r="CB18" s="155">
        <v>0</v>
      </c>
      <c r="CC18" s="155">
        <v>0</v>
      </c>
      <c r="CD18" s="155">
        <v>0</v>
      </c>
      <c r="CE18" s="155">
        <v>0</v>
      </c>
      <c r="CF18" s="155">
        <v>0</v>
      </c>
      <c r="CG18" s="155">
        <v>0</v>
      </c>
      <c r="CH18" s="155">
        <v>0</v>
      </c>
      <c r="CI18" s="155">
        <v>2</v>
      </c>
      <c r="CJ18" s="155">
        <v>0</v>
      </c>
      <c r="CK18" s="155">
        <v>0</v>
      </c>
      <c r="CL18" s="155">
        <v>0</v>
      </c>
      <c r="CM18" s="155">
        <v>0</v>
      </c>
      <c r="CN18" s="155">
        <v>0</v>
      </c>
      <c r="CO18" s="155">
        <v>0</v>
      </c>
      <c r="CP18" s="155">
        <v>2</v>
      </c>
      <c r="CQ18" s="155">
        <v>0</v>
      </c>
      <c r="CR18" s="155">
        <v>0</v>
      </c>
      <c r="CS18" s="155">
        <v>0</v>
      </c>
      <c r="CT18" s="155">
        <v>0</v>
      </c>
      <c r="CU18" s="155">
        <v>2</v>
      </c>
      <c r="CV18" s="155">
        <v>0</v>
      </c>
      <c r="CW18" s="155">
        <v>0</v>
      </c>
      <c r="CX18" s="155">
        <v>0</v>
      </c>
      <c r="CY18" s="155">
        <v>0</v>
      </c>
      <c r="CZ18" s="155">
        <v>0</v>
      </c>
      <c r="DA18" s="155">
        <v>0</v>
      </c>
      <c r="DB18" s="155">
        <v>2</v>
      </c>
      <c r="DC18" s="155">
        <v>8</v>
      </c>
      <c r="DD18" s="155"/>
      <c r="DE18" s="155"/>
      <c r="DF18" s="155"/>
      <c r="DG18" s="169" t="s">
        <v>2352</v>
      </c>
      <c r="DH18" s="209" t="s">
        <v>2353</v>
      </c>
      <c r="DI18" s="193" t="s">
        <v>2287</v>
      </c>
      <c r="DJ18" s="155" t="s">
        <v>2354</v>
      </c>
      <c r="DK18" s="563"/>
      <c r="DL18" s="155"/>
      <c r="DM18" s="155"/>
      <c r="DN18" s="155"/>
    </row>
    <row r="19" spans="1:118" s="98" customFormat="1" ht="123.75">
      <c r="A19" s="26">
        <v>14</v>
      </c>
      <c r="B19" s="26" t="s">
        <v>1173</v>
      </c>
      <c r="C19" s="169" t="s">
        <v>1139</v>
      </c>
      <c r="D19" s="67">
        <v>1</v>
      </c>
      <c r="E19" s="29">
        <v>0.05</v>
      </c>
      <c r="F19" s="169" t="s">
        <v>1174</v>
      </c>
      <c r="G19" s="64">
        <v>6.1</v>
      </c>
      <c r="H19" s="29">
        <v>0.3</v>
      </c>
      <c r="I19" s="681"/>
      <c r="J19" s="703"/>
      <c r="K19" s="29">
        <v>0.1</v>
      </c>
      <c r="L19" s="169" t="s">
        <v>2341</v>
      </c>
      <c r="M19" s="169" t="s">
        <v>2341</v>
      </c>
      <c r="N19" s="169" t="s">
        <v>2342</v>
      </c>
      <c r="O19" s="169" t="s">
        <v>2343</v>
      </c>
      <c r="P19" s="681"/>
      <c r="Q19" s="67"/>
      <c r="R19" s="29">
        <v>0.4</v>
      </c>
      <c r="S19" s="29"/>
      <c r="T19" s="29"/>
      <c r="U19" s="169" t="s">
        <v>2355</v>
      </c>
      <c r="V19" s="169" t="s">
        <v>2355</v>
      </c>
      <c r="W19" s="169" t="s">
        <v>70</v>
      </c>
      <c r="X19" s="169" t="s">
        <v>72</v>
      </c>
      <c r="Y19" s="169">
        <v>0</v>
      </c>
      <c r="Z19" s="169" t="s">
        <v>2356</v>
      </c>
      <c r="AA19" s="29">
        <v>0.25</v>
      </c>
      <c r="AB19" s="30">
        <v>0.01</v>
      </c>
      <c r="AC19" s="557">
        <v>0</v>
      </c>
      <c r="AD19" s="169"/>
      <c r="AE19" s="30">
        <v>0.01</v>
      </c>
      <c r="AF19" s="169">
        <v>0</v>
      </c>
      <c r="AG19" s="169"/>
      <c r="AH19" s="30">
        <v>0.01</v>
      </c>
      <c r="AI19" s="169">
        <v>0</v>
      </c>
      <c r="AJ19" s="169"/>
      <c r="AK19" s="30">
        <v>0.01</v>
      </c>
      <c r="AL19" s="169">
        <v>0</v>
      </c>
      <c r="AM19" s="169"/>
      <c r="AN19" s="31">
        <v>300000</v>
      </c>
      <c r="AO19" s="31">
        <v>300000</v>
      </c>
      <c r="AP19" s="31"/>
      <c r="AQ19" s="31">
        <v>0</v>
      </c>
      <c r="AR19" s="31"/>
      <c r="AS19" s="31">
        <v>0</v>
      </c>
      <c r="AT19" s="31"/>
      <c r="AU19" s="31">
        <v>0</v>
      </c>
      <c r="AV19" s="31"/>
      <c r="AW19" s="169" t="s">
        <v>2272</v>
      </c>
      <c r="AX19" s="155">
        <v>0</v>
      </c>
      <c r="AY19" s="155">
        <v>0</v>
      </c>
      <c r="AZ19" s="155">
        <v>0</v>
      </c>
      <c r="BA19" s="155">
        <v>0</v>
      </c>
      <c r="BB19" s="155">
        <v>0</v>
      </c>
      <c r="BC19" s="155">
        <v>0</v>
      </c>
      <c r="BD19" s="155">
        <v>0</v>
      </c>
      <c r="BE19" s="155">
        <v>300</v>
      </c>
      <c r="BF19" s="155">
        <v>0</v>
      </c>
      <c r="BG19" s="155">
        <v>0</v>
      </c>
      <c r="BH19" s="155">
        <v>0</v>
      </c>
      <c r="BI19" s="155">
        <v>0</v>
      </c>
      <c r="BJ19" s="155">
        <v>0</v>
      </c>
      <c r="BK19" s="155">
        <v>0</v>
      </c>
      <c r="BL19" s="155">
        <v>300</v>
      </c>
      <c r="BM19" s="155">
        <v>0</v>
      </c>
      <c r="BN19" s="155">
        <v>0</v>
      </c>
      <c r="BO19" s="155">
        <v>0</v>
      </c>
      <c r="BP19" s="155">
        <v>0</v>
      </c>
      <c r="BQ19" s="155">
        <v>0</v>
      </c>
      <c r="BR19" s="155">
        <v>0</v>
      </c>
      <c r="BS19" s="155">
        <v>0</v>
      </c>
      <c r="BT19" s="155">
        <v>0</v>
      </c>
      <c r="BU19" s="155">
        <v>0</v>
      </c>
      <c r="BV19" s="155">
        <v>0</v>
      </c>
      <c r="BW19" s="155">
        <v>0</v>
      </c>
      <c r="BX19" s="155">
        <v>0</v>
      </c>
      <c r="BY19" s="155">
        <v>0</v>
      </c>
      <c r="BZ19" s="155">
        <v>0</v>
      </c>
      <c r="CA19" s="155">
        <v>0</v>
      </c>
      <c r="CB19" s="155">
        <v>0</v>
      </c>
      <c r="CC19" s="155">
        <v>0</v>
      </c>
      <c r="CD19" s="155">
        <v>0</v>
      </c>
      <c r="CE19" s="155">
        <v>0</v>
      </c>
      <c r="CF19" s="155">
        <v>0</v>
      </c>
      <c r="CG19" s="155">
        <v>0</v>
      </c>
      <c r="CH19" s="155">
        <v>0</v>
      </c>
      <c r="CI19" s="155">
        <v>0</v>
      </c>
      <c r="CJ19" s="155">
        <v>0</v>
      </c>
      <c r="CK19" s="155">
        <v>0</v>
      </c>
      <c r="CL19" s="155">
        <v>0</v>
      </c>
      <c r="CM19" s="155">
        <v>0</v>
      </c>
      <c r="CN19" s="155">
        <v>0</v>
      </c>
      <c r="CO19" s="155">
        <v>0</v>
      </c>
      <c r="CP19" s="155">
        <v>0</v>
      </c>
      <c r="CQ19" s="155">
        <v>0</v>
      </c>
      <c r="CR19" s="155">
        <v>0</v>
      </c>
      <c r="CS19" s="155">
        <v>0</v>
      </c>
      <c r="CT19" s="155">
        <v>0</v>
      </c>
      <c r="CU19" s="155">
        <v>0</v>
      </c>
      <c r="CV19" s="155">
        <v>0</v>
      </c>
      <c r="CW19" s="155">
        <v>0</v>
      </c>
      <c r="CX19" s="155">
        <v>0</v>
      </c>
      <c r="CY19" s="155">
        <v>0</v>
      </c>
      <c r="CZ19" s="155">
        <v>0</v>
      </c>
      <c r="DA19" s="155">
        <v>0</v>
      </c>
      <c r="DB19" s="155">
        <v>0</v>
      </c>
      <c r="DC19" s="155">
        <v>300</v>
      </c>
      <c r="DD19" s="155"/>
      <c r="DE19" s="155"/>
      <c r="DF19" s="155"/>
      <c r="DG19" s="169" t="s">
        <v>2357</v>
      </c>
      <c r="DH19" s="209" t="s">
        <v>2358</v>
      </c>
      <c r="DI19" s="193" t="s">
        <v>2287</v>
      </c>
      <c r="DJ19" s="155" t="s">
        <v>2359</v>
      </c>
      <c r="DK19" s="563"/>
      <c r="DL19" s="155"/>
      <c r="DM19" s="155"/>
      <c r="DN19" s="155"/>
    </row>
    <row r="20" spans="1:118" s="98" customFormat="1" ht="168.75">
      <c r="A20" s="26">
        <v>15</v>
      </c>
      <c r="B20" s="26" t="s">
        <v>1173</v>
      </c>
      <c r="C20" s="169" t="s">
        <v>1139</v>
      </c>
      <c r="D20" s="67">
        <v>1</v>
      </c>
      <c r="E20" s="29">
        <v>0.05</v>
      </c>
      <c r="F20" s="169" t="s">
        <v>1174</v>
      </c>
      <c r="G20" s="64">
        <v>6.1</v>
      </c>
      <c r="H20" s="29">
        <v>0.3</v>
      </c>
      <c r="I20" s="681"/>
      <c r="J20" s="694"/>
      <c r="K20" s="29">
        <v>0.1</v>
      </c>
      <c r="L20" s="169" t="s">
        <v>2341</v>
      </c>
      <c r="M20" s="169" t="s">
        <v>2341</v>
      </c>
      <c r="N20" s="169" t="s">
        <v>2342</v>
      </c>
      <c r="O20" s="169" t="s">
        <v>2343</v>
      </c>
      <c r="P20" s="681"/>
      <c r="Q20" s="67"/>
      <c r="R20" s="29">
        <v>0.4</v>
      </c>
      <c r="S20" s="29"/>
      <c r="T20" s="29"/>
      <c r="U20" s="169" t="s">
        <v>2360</v>
      </c>
      <c r="V20" s="169" t="s">
        <v>2360</v>
      </c>
      <c r="W20" s="169" t="s">
        <v>70</v>
      </c>
      <c r="X20" s="169" t="s">
        <v>72</v>
      </c>
      <c r="Y20" s="169">
        <v>0</v>
      </c>
      <c r="Z20" s="169" t="s">
        <v>2361</v>
      </c>
      <c r="AA20" s="29">
        <v>0.25</v>
      </c>
      <c r="AB20" s="30">
        <v>0.01</v>
      </c>
      <c r="AC20" s="557">
        <v>0</v>
      </c>
      <c r="AD20" s="169"/>
      <c r="AE20" s="30">
        <v>0.01</v>
      </c>
      <c r="AF20" s="169">
        <v>0</v>
      </c>
      <c r="AG20" s="169"/>
      <c r="AH20" s="30">
        <v>0.01</v>
      </c>
      <c r="AI20" s="169">
        <v>0</v>
      </c>
      <c r="AJ20" s="169"/>
      <c r="AK20" s="30">
        <v>0.01</v>
      </c>
      <c r="AL20" s="169">
        <v>0</v>
      </c>
      <c r="AM20" s="169"/>
      <c r="AN20" s="31">
        <v>112000</v>
      </c>
      <c r="AO20" s="31">
        <v>112000</v>
      </c>
      <c r="AP20" s="31"/>
      <c r="AQ20" s="31">
        <v>0</v>
      </c>
      <c r="AR20" s="31"/>
      <c r="AS20" s="31">
        <v>0</v>
      </c>
      <c r="AT20" s="31"/>
      <c r="AU20" s="31">
        <v>0</v>
      </c>
      <c r="AV20" s="31"/>
      <c r="AW20" s="169" t="s">
        <v>2272</v>
      </c>
      <c r="AX20" s="155">
        <v>0</v>
      </c>
      <c r="AY20" s="155">
        <v>0</v>
      </c>
      <c r="AZ20" s="155">
        <v>0</v>
      </c>
      <c r="BA20" s="155">
        <v>0</v>
      </c>
      <c r="BB20" s="155">
        <v>0</v>
      </c>
      <c r="BC20" s="155">
        <v>0</v>
      </c>
      <c r="BD20" s="155">
        <v>0</v>
      </c>
      <c r="BE20" s="155">
        <v>112</v>
      </c>
      <c r="BF20" s="155">
        <v>0</v>
      </c>
      <c r="BG20" s="155">
        <v>0</v>
      </c>
      <c r="BH20" s="155">
        <v>0</v>
      </c>
      <c r="BI20" s="155">
        <v>0</v>
      </c>
      <c r="BJ20" s="155">
        <v>0</v>
      </c>
      <c r="BK20" s="155">
        <v>0</v>
      </c>
      <c r="BL20" s="155">
        <v>112</v>
      </c>
      <c r="BM20" s="155">
        <v>0</v>
      </c>
      <c r="BN20" s="155">
        <v>0</v>
      </c>
      <c r="BO20" s="155">
        <v>0</v>
      </c>
      <c r="BP20" s="155">
        <v>0</v>
      </c>
      <c r="BQ20" s="155">
        <v>0</v>
      </c>
      <c r="BR20" s="155">
        <v>0</v>
      </c>
      <c r="BS20" s="155">
        <v>0</v>
      </c>
      <c r="BT20" s="155">
        <v>0</v>
      </c>
      <c r="BU20" s="155">
        <v>0</v>
      </c>
      <c r="BV20" s="155">
        <v>0</v>
      </c>
      <c r="BW20" s="155">
        <v>0</v>
      </c>
      <c r="BX20" s="155">
        <v>0</v>
      </c>
      <c r="BY20" s="155">
        <v>0</v>
      </c>
      <c r="BZ20" s="155">
        <v>0</v>
      </c>
      <c r="CA20" s="155">
        <v>0</v>
      </c>
      <c r="CB20" s="155">
        <v>0</v>
      </c>
      <c r="CC20" s="155">
        <v>0</v>
      </c>
      <c r="CD20" s="155">
        <v>0</v>
      </c>
      <c r="CE20" s="155">
        <v>0</v>
      </c>
      <c r="CF20" s="155">
        <v>0</v>
      </c>
      <c r="CG20" s="155">
        <v>0</v>
      </c>
      <c r="CH20" s="155">
        <v>0</v>
      </c>
      <c r="CI20" s="155">
        <v>0</v>
      </c>
      <c r="CJ20" s="155">
        <v>0</v>
      </c>
      <c r="CK20" s="155">
        <v>0</v>
      </c>
      <c r="CL20" s="155">
        <v>0</v>
      </c>
      <c r="CM20" s="155">
        <v>0</v>
      </c>
      <c r="CN20" s="155">
        <v>0</v>
      </c>
      <c r="CO20" s="155">
        <v>0</v>
      </c>
      <c r="CP20" s="155">
        <v>0</v>
      </c>
      <c r="CQ20" s="155">
        <v>0</v>
      </c>
      <c r="CR20" s="155">
        <v>0</v>
      </c>
      <c r="CS20" s="155">
        <v>0</v>
      </c>
      <c r="CT20" s="155">
        <v>0</v>
      </c>
      <c r="CU20" s="155">
        <v>0</v>
      </c>
      <c r="CV20" s="155">
        <v>0</v>
      </c>
      <c r="CW20" s="155">
        <v>0</v>
      </c>
      <c r="CX20" s="155">
        <v>0</v>
      </c>
      <c r="CY20" s="155">
        <v>0</v>
      </c>
      <c r="CZ20" s="155">
        <v>0</v>
      </c>
      <c r="DA20" s="155">
        <v>0</v>
      </c>
      <c r="DB20" s="155">
        <v>0</v>
      </c>
      <c r="DC20" s="155">
        <f>+DC19+DC18+DC17</f>
        <v>488</v>
      </c>
      <c r="DD20" s="155">
        <f>600-DC20</f>
        <v>112</v>
      </c>
      <c r="DE20" s="155"/>
      <c r="DF20" s="155"/>
      <c r="DG20" s="169" t="s">
        <v>2362</v>
      </c>
      <c r="DH20" s="209" t="s">
        <v>2363</v>
      </c>
      <c r="DI20" s="193" t="s">
        <v>2287</v>
      </c>
      <c r="DJ20" s="155" t="s">
        <v>2359</v>
      </c>
      <c r="DK20" s="563"/>
      <c r="DL20" s="155"/>
      <c r="DM20" s="155"/>
      <c r="DN20" s="155"/>
    </row>
    <row r="21" spans="1:118" s="98" customFormat="1" ht="213.75">
      <c r="A21" s="26">
        <v>16</v>
      </c>
      <c r="B21" s="26" t="s">
        <v>1173</v>
      </c>
      <c r="C21" s="169" t="s">
        <v>1139</v>
      </c>
      <c r="D21" s="67">
        <v>1</v>
      </c>
      <c r="E21" s="29">
        <v>0.05</v>
      </c>
      <c r="F21" s="169" t="s">
        <v>1174</v>
      </c>
      <c r="G21" s="64">
        <v>6.1</v>
      </c>
      <c r="H21" s="29">
        <v>0.3</v>
      </c>
      <c r="I21" s="681" t="s">
        <v>2364</v>
      </c>
      <c r="J21" s="693" t="s">
        <v>2365</v>
      </c>
      <c r="K21" s="29">
        <v>0.1</v>
      </c>
      <c r="L21" s="169" t="s">
        <v>2366</v>
      </c>
      <c r="M21" s="169" t="s">
        <v>2366</v>
      </c>
      <c r="N21" s="169" t="s">
        <v>2367</v>
      </c>
      <c r="O21" s="169" t="s">
        <v>2368</v>
      </c>
      <c r="P21" s="681" t="s">
        <v>2369</v>
      </c>
      <c r="Q21" s="67"/>
      <c r="R21" s="29">
        <v>0.5</v>
      </c>
      <c r="S21" s="29"/>
      <c r="T21" s="29"/>
      <c r="U21" s="169" t="s">
        <v>2370</v>
      </c>
      <c r="V21" s="169" t="s">
        <v>2370</v>
      </c>
      <c r="W21" s="169" t="s">
        <v>70</v>
      </c>
      <c r="X21" s="169" t="s">
        <v>72</v>
      </c>
      <c r="Y21" s="169">
        <v>0</v>
      </c>
      <c r="Z21" s="169" t="s">
        <v>2371</v>
      </c>
      <c r="AA21" s="29">
        <v>0.33</v>
      </c>
      <c r="AB21" s="30">
        <v>0.01</v>
      </c>
      <c r="AC21" s="557">
        <v>1</v>
      </c>
      <c r="AD21" s="169"/>
      <c r="AE21" s="30">
        <v>0.01</v>
      </c>
      <c r="AF21" s="169">
        <v>1</v>
      </c>
      <c r="AG21" s="169"/>
      <c r="AH21" s="30">
        <v>0.01</v>
      </c>
      <c r="AI21" s="169">
        <v>1</v>
      </c>
      <c r="AJ21" s="169"/>
      <c r="AK21" s="30">
        <v>0.01</v>
      </c>
      <c r="AL21" s="169">
        <v>1</v>
      </c>
      <c r="AM21" s="169"/>
      <c r="AN21" s="169">
        <v>0</v>
      </c>
      <c r="AO21" s="169">
        <v>0</v>
      </c>
      <c r="AP21" s="169"/>
      <c r="AQ21" s="169">
        <v>0</v>
      </c>
      <c r="AR21" s="169"/>
      <c r="AS21" s="169">
        <v>0</v>
      </c>
      <c r="AT21" s="169"/>
      <c r="AU21" s="169">
        <v>0</v>
      </c>
      <c r="AV21" s="169"/>
      <c r="AW21" s="169" t="s">
        <v>2272</v>
      </c>
      <c r="AX21" s="195"/>
      <c r="AY21" s="195"/>
      <c r="AZ21" s="195"/>
      <c r="BA21" s="195"/>
      <c r="BB21" s="195"/>
      <c r="BC21" s="195"/>
      <c r="BD21" s="195"/>
      <c r="BE21" s="195">
        <v>0</v>
      </c>
      <c r="BF21" s="195"/>
      <c r="BG21" s="195"/>
      <c r="BH21" s="195"/>
      <c r="BI21" s="195"/>
      <c r="BJ21" s="195"/>
      <c r="BK21" s="195"/>
      <c r="BL21" s="195">
        <v>0</v>
      </c>
      <c r="BM21" s="195"/>
      <c r="BN21" s="195"/>
      <c r="BO21" s="195"/>
      <c r="BP21" s="195"/>
      <c r="BQ21" s="195"/>
      <c r="BR21" s="195"/>
      <c r="BS21" s="195"/>
      <c r="BT21" s="195">
        <v>0</v>
      </c>
      <c r="BU21" s="195"/>
      <c r="BV21" s="195"/>
      <c r="BW21" s="195"/>
      <c r="BX21" s="195"/>
      <c r="BY21" s="195"/>
      <c r="BZ21" s="195"/>
      <c r="CA21" s="195">
        <v>0</v>
      </c>
      <c r="CB21" s="195"/>
      <c r="CC21" s="195"/>
      <c r="CD21" s="195"/>
      <c r="CE21" s="195"/>
      <c r="CF21" s="195"/>
      <c r="CG21" s="195"/>
      <c r="CH21" s="195"/>
      <c r="CI21" s="195">
        <v>0</v>
      </c>
      <c r="CJ21" s="195"/>
      <c r="CK21" s="195"/>
      <c r="CL21" s="195"/>
      <c r="CM21" s="195"/>
      <c r="CN21" s="195"/>
      <c r="CO21" s="195"/>
      <c r="CP21" s="195">
        <v>0</v>
      </c>
      <c r="CQ21" s="195"/>
      <c r="CR21" s="195"/>
      <c r="CS21" s="195"/>
      <c r="CT21" s="195"/>
      <c r="CU21" s="195">
        <v>2109.1414003999998</v>
      </c>
      <c r="CV21" s="195"/>
      <c r="CW21" s="195"/>
      <c r="CX21" s="195"/>
      <c r="CY21" s="195"/>
      <c r="CZ21" s="195"/>
      <c r="DA21" s="195">
        <v>0</v>
      </c>
      <c r="DB21" s="195">
        <v>0</v>
      </c>
      <c r="DC21" s="195">
        <v>17000</v>
      </c>
      <c r="DD21" s="195"/>
      <c r="DE21" s="195"/>
      <c r="DF21" s="195">
        <v>19109.1414004</v>
      </c>
      <c r="DG21" s="169"/>
      <c r="DH21" s="193"/>
      <c r="DI21" s="561"/>
      <c r="DJ21" s="155"/>
      <c r="DK21" s="563"/>
      <c r="DL21" s="155"/>
      <c r="DM21" s="155"/>
      <c r="DN21" s="155"/>
    </row>
    <row r="22" spans="1:118" s="98" customFormat="1" ht="213.75">
      <c r="A22" s="26">
        <v>17</v>
      </c>
      <c r="B22" s="26" t="s">
        <v>1173</v>
      </c>
      <c r="C22" s="169" t="s">
        <v>1139</v>
      </c>
      <c r="D22" s="67">
        <v>1</v>
      </c>
      <c r="E22" s="29">
        <v>0.05</v>
      </c>
      <c r="F22" s="169" t="s">
        <v>1174</v>
      </c>
      <c r="G22" s="64">
        <v>6.1</v>
      </c>
      <c r="H22" s="29">
        <v>0.3</v>
      </c>
      <c r="I22" s="1095"/>
      <c r="J22" s="703"/>
      <c r="K22" s="29">
        <v>0.1</v>
      </c>
      <c r="L22" s="169" t="s">
        <v>2366</v>
      </c>
      <c r="M22" s="169" t="s">
        <v>2366</v>
      </c>
      <c r="N22" s="169" t="s">
        <v>2367</v>
      </c>
      <c r="O22" s="169" t="s">
        <v>2368</v>
      </c>
      <c r="P22" s="681"/>
      <c r="Q22" s="67"/>
      <c r="R22" s="29">
        <v>0.5</v>
      </c>
      <c r="S22" s="29"/>
      <c r="T22" s="29"/>
      <c r="U22" s="169" t="s">
        <v>2372</v>
      </c>
      <c r="V22" s="169" t="s">
        <v>2372</v>
      </c>
      <c r="W22" s="169" t="s">
        <v>70</v>
      </c>
      <c r="X22" s="169" t="s">
        <v>72</v>
      </c>
      <c r="Y22" s="169">
        <v>0</v>
      </c>
      <c r="Z22" s="169" t="s">
        <v>2373</v>
      </c>
      <c r="AA22" s="29">
        <v>0.34</v>
      </c>
      <c r="AB22" s="30">
        <f>+((((E22*H22)*K22)*R22)*AA22)*100</f>
        <v>2.5500000000000002E-2</v>
      </c>
      <c r="AC22" s="557">
        <v>4</v>
      </c>
      <c r="AD22" s="169"/>
      <c r="AE22" s="30">
        <v>2.5500000000000002E-2</v>
      </c>
      <c r="AF22" s="169">
        <v>4</v>
      </c>
      <c r="AG22" s="169"/>
      <c r="AH22" s="30">
        <v>2.5500000000000002E-2</v>
      </c>
      <c r="AI22" s="169">
        <v>6</v>
      </c>
      <c r="AJ22" s="169"/>
      <c r="AK22" s="30">
        <v>2.5500000000000002E-2</v>
      </c>
      <c r="AL22" s="169">
        <v>8</v>
      </c>
      <c r="AM22" s="169"/>
      <c r="AN22" s="169">
        <v>0</v>
      </c>
      <c r="AO22" s="169">
        <v>0</v>
      </c>
      <c r="AP22" s="169"/>
      <c r="AQ22" s="169">
        <v>0</v>
      </c>
      <c r="AR22" s="169"/>
      <c r="AS22" s="169">
        <v>0</v>
      </c>
      <c r="AT22" s="169"/>
      <c r="AU22" s="169">
        <v>0</v>
      </c>
      <c r="AV22" s="169"/>
      <c r="AW22" s="169" t="s">
        <v>2272</v>
      </c>
      <c r="AX22" s="155"/>
      <c r="AY22" s="155"/>
      <c r="AZ22" s="155"/>
      <c r="BA22" s="155"/>
      <c r="BB22" s="155"/>
      <c r="BC22" s="155"/>
      <c r="BD22" s="155"/>
      <c r="BE22" s="155"/>
      <c r="BF22" s="155"/>
      <c r="BG22" s="155"/>
      <c r="BH22" s="155"/>
      <c r="BI22" s="155"/>
      <c r="BJ22" s="155"/>
      <c r="BK22" s="155"/>
      <c r="BL22" s="155"/>
      <c r="BM22" s="155"/>
      <c r="BN22" s="155"/>
      <c r="BO22" s="155"/>
      <c r="BP22" s="155"/>
      <c r="BQ22" s="155"/>
      <c r="BR22" s="155"/>
      <c r="BS22" s="155"/>
      <c r="BT22" s="155"/>
      <c r="BU22" s="155"/>
      <c r="BV22" s="155"/>
      <c r="BW22" s="155"/>
      <c r="BX22" s="155"/>
      <c r="BY22" s="155"/>
      <c r="BZ22" s="155"/>
      <c r="CA22" s="155"/>
      <c r="CB22" s="155"/>
      <c r="CC22" s="155"/>
      <c r="CD22" s="155"/>
      <c r="CE22" s="155"/>
      <c r="CF22" s="155"/>
      <c r="CG22" s="155"/>
      <c r="CH22" s="155"/>
      <c r="CI22" s="155"/>
      <c r="CJ22" s="155"/>
      <c r="CK22" s="155"/>
      <c r="CL22" s="155"/>
      <c r="CM22" s="155"/>
      <c r="CN22" s="155"/>
      <c r="CO22" s="155"/>
      <c r="CP22" s="155"/>
      <c r="CQ22" s="195"/>
      <c r="CR22" s="195"/>
      <c r="CS22" s="195"/>
      <c r="CT22" s="195"/>
      <c r="CU22" s="195">
        <v>4955.5061702400017</v>
      </c>
      <c r="CV22" s="195"/>
      <c r="CW22" s="195"/>
      <c r="CX22" s="195"/>
      <c r="CY22" s="195">
        <v>14343</v>
      </c>
      <c r="CZ22" s="195"/>
      <c r="DA22" s="195">
        <v>5429</v>
      </c>
      <c r="DB22" s="195">
        <v>15000</v>
      </c>
      <c r="DC22" s="195"/>
      <c r="DD22" s="195"/>
      <c r="DE22" s="195"/>
      <c r="DF22" s="195">
        <v>39727.506170239998</v>
      </c>
      <c r="DG22" s="169"/>
      <c r="DH22" s="193"/>
      <c r="DI22" s="561"/>
      <c r="DJ22" s="155"/>
      <c r="DK22" s="563"/>
      <c r="DL22" s="155"/>
      <c r="DM22" s="155"/>
      <c r="DN22" s="155"/>
    </row>
    <row r="23" spans="1:118" s="98" customFormat="1" ht="213.75">
      <c r="A23" s="26">
        <v>18</v>
      </c>
      <c r="B23" s="26" t="s">
        <v>1173</v>
      </c>
      <c r="C23" s="169" t="s">
        <v>1139</v>
      </c>
      <c r="D23" s="67">
        <v>1</v>
      </c>
      <c r="E23" s="29">
        <v>0.05</v>
      </c>
      <c r="F23" s="169" t="s">
        <v>1174</v>
      </c>
      <c r="G23" s="64">
        <v>6.1</v>
      </c>
      <c r="H23" s="29">
        <v>0.3</v>
      </c>
      <c r="I23" s="1095"/>
      <c r="J23" s="703"/>
      <c r="K23" s="29">
        <v>0.1</v>
      </c>
      <c r="L23" s="169" t="s">
        <v>2366</v>
      </c>
      <c r="M23" s="169" t="s">
        <v>2366</v>
      </c>
      <c r="N23" s="169" t="s">
        <v>2367</v>
      </c>
      <c r="O23" s="169" t="s">
        <v>2368</v>
      </c>
      <c r="P23" s="681"/>
      <c r="Q23" s="67"/>
      <c r="R23" s="29">
        <v>0.5</v>
      </c>
      <c r="S23" s="29"/>
      <c r="T23" s="29"/>
      <c r="U23" s="169" t="s">
        <v>2374</v>
      </c>
      <c r="V23" s="169" t="s">
        <v>2374</v>
      </c>
      <c r="W23" s="169" t="s">
        <v>70</v>
      </c>
      <c r="X23" s="169" t="s">
        <v>72</v>
      </c>
      <c r="Y23" s="169">
        <v>0</v>
      </c>
      <c r="Z23" s="169" t="s">
        <v>2375</v>
      </c>
      <c r="AA23" s="29">
        <v>0.33</v>
      </c>
      <c r="AB23" s="30">
        <v>0.01</v>
      </c>
      <c r="AC23" s="557">
        <v>10</v>
      </c>
      <c r="AD23" s="169"/>
      <c r="AE23" s="30">
        <v>0.01</v>
      </c>
      <c r="AF23" s="169">
        <v>10</v>
      </c>
      <c r="AG23" s="169"/>
      <c r="AH23" s="30">
        <v>0.01</v>
      </c>
      <c r="AI23" s="169">
        <v>15</v>
      </c>
      <c r="AJ23" s="169"/>
      <c r="AK23" s="30">
        <v>0.01</v>
      </c>
      <c r="AL23" s="169">
        <v>20</v>
      </c>
      <c r="AM23" s="169"/>
      <c r="AN23" s="169">
        <v>0</v>
      </c>
      <c r="AO23" s="169">
        <v>0</v>
      </c>
      <c r="AP23" s="169"/>
      <c r="AQ23" s="169">
        <v>0</v>
      </c>
      <c r="AR23" s="169"/>
      <c r="AS23" s="169">
        <v>0</v>
      </c>
      <c r="AT23" s="169"/>
      <c r="AU23" s="169">
        <v>0</v>
      </c>
      <c r="AV23" s="169"/>
      <c r="AW23" s="169" t="s">
        <v>2272</v>
      </c>
      <c r="AX23" s="155"/>
      <c r="AY23" s="155"/>
      <c r="AZ23" s="155"/>
      <c r="BA23" s="155"/>
      <c r="BB23" s="155"/>
      <c r="BC23" s="155"/>
      <c r="BD23" s="155"/>
      <c r="BE23" s="155"/>
      <c r="BF23" s="155"/>
      <c r="BG23" s="155"/>
      <c r="BH23" s="155"/>
      <c r="BI23" s="155"/>
      <c r="BJ23" s="155"/>
      <c r="BK23" s="155"/>
      <c r="BL23" s="155"/>
      <c r="BM23" s="155"/>
      <c r="BN23" s="155"/>
      <c r="BO23" s="155"/>
      <c r="BP23" s="155"/>
      <c r="BQ23" s="155"/>
      <c r="BR23" s="155"/>
      <c r="BS23" s="155"/>
      <c r="BT23" s="155"/>
      <c r="BU23" s="155"/>
      <c r="BV23" s="155"/>
      <c r="BW23" s="155"/>
      <c r="BX23" s="155"/>
      <c r="BY23" s="155"/>
      <c r="BZ23" s="155"/>
      <c r="CA23" s="155"/>
      <c r="CB23" s="155"/>
      <c r="CC23" s="155"/>
      <c r="CD23" s="155"/>
      <c r="CE23" s="155"/>
      <c r="CF23" s="155"/>
      <c r="CG23" s="155"/>
      <c r="CH23" s="155"/>
      <c r="CI23" s="155"/>
      <c r="CJ23" s="155"/>
      <c r="CK23" s="155"/>
      <c r="CL23" s="155"/>
      <c r="CM23" s="155"/>
      <c r="CN23" s="155"/>
      <c r="CO23" s="155"/>
      <c r="CP23" s="155"/>
      <c r="CQ23" s="195">
        <v>0</v>
      </c>
      <c r="CR23" s="195"/>
      <c r="CS23" s="195">
        <v>0</v>
      </c>
      <c r="CT23" s="195"/>
      <c r="CU23" s="195"/>
      <c r="CV23" s="195"/>
      <c r="CW23" s="195">
        <v>0</v>
      </c>
      <c r="CX23" s="195">
        <v>0</v>
      </c>
      <c r="CY23" s="195"/>
      <c r="CZ23" s="195"/>
      <c r="DA23" s="195">
        <v>0</v>
      </c>
      <c r="DB23" s="195">
        <v>5000</v>
      </c>
      <c r="DC23" s="195"/>
      <c r="DD23" s="195"/>
      <c r="DE23" s="195">
        <v>0</v>
      </c>
      <c r="DF23" s="195">
        <v>5000</v>
      </c>
      <c r="DG23" s="169"/>
      <c r="DH23" s="193"/>
      <c r="DI23" s="561" t="s">
        <v>2287</v>
      </c>
      <c r="DJ23" s="155"/>
      <c r="DK23" s="563"/>
      <c r="DL23" s="155"/>
      <c r="DM23" s="155"/>
      <c r="DN23" s="155"/>
    </row>
    <row r="24" spans="1:118" s="98" customFormat="1" ht="180">
      <c r="A24" s="26">
        <v>19</v>
      </c>
      <c r="B24" s="26" t="s">
        <v>1173</v>
      </c>
      <c r="C24" s="169" t="s">
        <v>1139</v>
      </c>
      <c r="D24" s="67">
        <v>1</v>
      </c>
      <c r="E24" s="29">
        <v>0.05</v>
      </c>
      <c r="F24" s="169" t="s">
        <v>1174</v>
      </c>
      <c r="G24" s="64">
        <v>6.1</v>
      </c>
      <c r="H24" s="29">
        <v>0.3</v>
      </c>
      <c r="I24" s="1095"/>
      <c r="J24" s="703"/>
      <c r="K24" s="29">
        <v>0.1</v>
      </c>
      <c r="L24" s="169" t="s">
        <v>2376</v>
      </c>
      <c r="M24" s="169" t="s">
        <v>2376</v>
      </c>
      <c r="N24" s="169" t="s">
        <v>2377</v>
      </c>
      <c r="O24" s="169" t="s">
        <v>2378</v>
      </c>
      <c r="P24" s="681" t="s">
        <v>2379</v>
      </c>
      <c r="Q24" s="67"/>
      <c r="R24" s="29">
        <v>0.5</v>
      </c>
      <c r="S24" s="29"/>
      <c r="T24" s="29"/>
      <c r="U24" s="169" t="s">
        <v>2376</v>
      </c>
      <c r="V24" s="169" t="s">
        <v>2376</v>
      </c>
      <c r="W24" s="169" t="s">
        <v>70</v>
      </c>
      <c r="X24" s="169" t="s">
        <v>71</v>
      </c>
      <c r="Y24" s="169">
        <v>37</v>
      </c>
      <c r="Z24" s="169" t="s">
        <v>2380</v>
      </c>
      <c r="AA24" s="29">
        <v>0.33</v>
      </c>
      <c r="AB24" s="30">
        <v>0.01</v>
      </c>
      <c r="AC24" s="557">
        <v>20</v>
      </c>
      <c r="AD24" s="169"/>
      <c r="AE24" s="30">
        <v>0.01</v>
      </c>
      <c r="AF24" s="169">
        <v>20</v>
      </c>
      <c r="AG24" s="169"/>
      <c r="AH24" s="30">
        <v>0.01</v>
      </c>
      <c r="AI24" s="169">
        <v>30</v>
      </c>
      <c r="AJ24" s="169"/>
      <c r="AK24" s="30">
        <v>0.01</v>
      </c>
      <c r="AL24" s="169">
        <v>45</v>
      </c>
      <c r="AM24" s="169"/>
      <c r="AN24" s="31">
        <v>0</v>
      </c>
      <c r="AO24" s="31">
        <v>0</v>
      </c>
      <c r="AP24" s="31"/>
      <c r="AQ24" s="31">
        <v>0</v>
      </c>
      <c r="AR24" s="31"/>
      <c r="AS24" s="31">
        <v>0</v>
      </c>
      <c r="AT24" s="31"/>
      <c r="AU24" s="31">
        <v>0</v>
      </c>
      <c r="AV24" s="31"/>
      <c r="AW24" s="169" t="s">
        <v>2272</v>
      </c>
      <c r="AX24" s="155"/>
      <c r="AY24" s="155"/>
      <c r="AZ24" s="155"/>
      <c r="BA24" s="155"/>
      <c r="BB24" s="155"/>
      <c r="BC24" s="155"/>
      <c r="BD24" s="155"/>
      <c r="BE24" s="155"/>
      <c r="BF24" s="155"/>
      <c r="BG24" s="155"/>
      <c r="BH24" s="155"/>
      <c r="BI24" s="155"/>
      <c r="BJ24" s="155"/>
      <c r="BK24" s="155"/>
      <c r="BL24" s="155"/>
      <c r="BM24" s="155"/>
      <c r="BN24" s="155"/>
      <c r="BO24" s="155"/>
      <c r="BP24" s="155"/>
      <c r="BQ24" s="155"/>
      <c r="BR24" s="155"/>
      <c r="BS24" s="155"/>
      <c r="BT24" s="155"/>
      <c r="BU24" s="155"/>
      <c r="BV24" s="155"/>
      <c r="BW24" s="155"/>
      <c r="BX24" s="155"/>
      <c r="BY24" s="155"/>
      <c r="BZ24" s="155"/>
      <c r="CA24" s="155"/>
      <c r="CB24" s="155"/>
      <c r="CC24" s="155"/>
      <c r="CD24" s="155"/>
      <c r="CE24" s="155"/>
      <c r="CF24" s="155"/>
      <c r="CG24" s="155"/>
      <c r="CH24" s="155"/>
      <c r="CI24" s="155"/>
      <c r="CJ24" s="155"/>
      <c r="CK24" s="155"/>
      <c r="CL24" s="155"/>
      <c r="CM24" s="155"/>
      <c r="CN24" s="155"/>
      <c r="CO24" s="155"/>
      <c r="CP24" s="155"/>
      <c r="CQ24" s="155"/>
      <c r="CR24" s="155"/>
      <c r="CS24" s="155"/>
      <c r="CT24" s="155"/>
      <c r="CU24" s="155"/>
      <c r="CV24" s="155"/>
      <c r="CW24" s="155"/>
      <c r="CX24" s="155"/>
      <c r="CY24" s="155"/>
      <c r="CZ24" s="155"/>
      <c r="DA24" s="155"/>
      <c r="DB24" s="155"/>
      <c r="DC24" s="155"/>
      <c r="DD24" s="155"/>
      <c r="DE24" s="155"/>
      <c r="DF24" s="155"/>
      <c r="DG24" s="169" t="s">
        <v>2381</v>
      </c>
      <c r="DH24" s="169" t="s">
        <v>2382</v>
      </c>
      <c r="DI24" s="561" t="s">
        <v>2287</v>
      </c>
      <c r="DJ24" s="155" t="s">
        <v>2297</v>
      </c>
      <c r="DK24" s="563"/>
      <c r="DL24" s="155"/>
      <c r="DM24" s="155"/>
      <c r="DN24" s="155"/>
    </row>
    <row r="25" spans="1:118" s="98" customFormat="1" ht="409.5">
      <c r="A25" s="26">
        <v>20</v>
      </c>
      <c r="B25" s="26" t="s">
        <v>1173</v>
      </c>
      <c r="C25" s="169" t="s">
        <v>1139</v>
      </c>
      <c r="D25" s="67">
        <v>1</v>
      </c>
      <c r="E25" s="29">
        <v>0.05</v>
      </c>
      <c r="F25" s="169" t="s">
        <v>1174</v>
      </c>
      <c r="G25" s="64">
        <v>6.1</v>
      </c>
      <c r="H25" s="29">
        <v>0.3</v>
      </c>
      <c r="I25" s="1095"/>
      <c r="J25" s="703"/>
      <c r="K25" s="29">
        <v>0.1</v>
      </c>
      <c r="L25" s="169" t="s">
        <v>2376</v>
      </c>
      <c r="M25" s="169" t="s">
        <v>2376</v>
      </c>
      <c r="N25" s="169" t="s">
        <v>2377</v>
      </c>
      <c r="O25" s="169" t="s">
        <v>2378</v>
      </c>
      <c r="P25" s="681"/>
      <c r="Q25" s="67"/>
      <c r="R25" s="29">
        <v>0.5</v>
      </c>
      <c r="S25" s="29"/>
      <c r="T25" s="29"/>
      <c r="U25" s="169" t="s">
        <v>2383</v>
      </c>
      <c r="V25" s="169" t="s">
        <v>2383</v>
      </c>
      <c r="W25" s="169" t="s">
        <v>70</v>
      </c>
      <c r="X25" s="169" t="s">
        <v>71</v>
      </c>
      <c r="Y25" s="169">
        <v>0</v>
      </c>
      <c r="Z25" s="169" t="s">
        <v>2384</v>
      </c>
      <c r="AA25" s="29">
        <v>0.34</v>
      </c>
      <c r="AB25" s="30">
        <f>+((((E25*H25)*K25)*R25)*AA25)*100</f>
        <v>2.5500000000000002E-2</v>
      </c>
      <c r="AC25" s="557">
        <v>2</v>
      </c>
      <c r="AD25" s="169"/>
      <c r="AE25" s="30">
        <v>2.5500000000000002E-2</v>
      </c>
      <c r="AF25" s="169">
        <v>2</v>
      </c>
      <c r="AG25" s="169"/>
      <c r="AH25" s="30">
        <v>2.5500000000000002E-2</v>
      </c>
      <c r="AI25" s="169">
        <v>3</v>
      </c>
      <c r="AJ25" s="169"/>
      <c r="AK25" s="30">
        <v>2.5500000000000002E-2</v>
      </c>
      <c r="AL25" s="169">
        <v>3</v>
      </c>
      <c r="AM25" s="169"/>
      <c r="AN25" s="31">
        <v>0</v>
      </c>
      <c r="AO25" s="31">
        <v>0</v>
      </c>
      <c r="AP25" s="31"/>
      <c r="AQ25" s="31">
        <v>0</v>
      </c>
      <c r="AR25" s="31"/>
      <c r="AS25" s="31">
        <v>0</v>
      </c>
      <c r="AT25" s="31"/>
      <c r="AU25" s="31">
        <v>0</v>
      </c>
      <c r="AV25" s="31"/>
      <c r="AW25" s="169" t="s">
        <v>2272</v>
      </c>
      <c r="AX25" s="155">
        <v>0</v>
      </c>
      <c r="AY25" s="155">
        <v>0</v>
      </c>
      <c r="AZ25" s="155">
        <v>0</v>
      </c>
      <c r="BA25" s="155">
        <v>0</v>
      </c>
      <c r="BB25" s="155">
        <v>0</v>
      </c>
      <c r="BC25" s="155">
        <v>0</v>
      </c>
      <c r="BD25" s="155">
        <v>0</v>
      </c>
      <c r="BE25" s="155">
        <v>0</v>
      </c>
      <c r="BF25" s="155">
        <v>0</v>
      </c>
      <c r="BG25" s="155">
        <v>0</v>
      </c>
      <c r="BH25" s="155">
        <v>0</v>
      </c>
      <c r="BI25" s="155">
        <v>0</v>
      </c>
      <c r="BJ25" s="155">
        <v>0</v>
      </c>
      <c r="BK25" s="155">
        <v>0</v>
      </c>
      <c r="BL25" s="155">
        <v>0</v>
      </c>
      <c r="BM25" s="155">
        <v>0</v>
      </c>
      <c r="BN25" s="155">
        <v>0</v>
      </c>
      <c r="BO25" s="155">
        <v>0</v>
      </c>
      <c r="BP25" s="155">
        <v>0</v>
      </c>
      <c r="BQ25" s="155">
        <v>0</v>
      </c>
      <c r="BR25" s="155">
        <v>0</v>
      </c>
      <c r="BS25" s="155">
        <v>0</v>
      </c>
      <c r="BT25" s="155">
        <v>0</v>
      </c>
      <c r="BU25" s="155">
        <v>0</v>
      </c>
      <c r="BV25" s="155">
        <v>0</v>
      </c>
      <c r="BW25" s="155">
        <v>0</v>
      </c>
      <c r="BX25" s="155">
        <v>0</v>
      </c>
      <c r="BY25" s="155">
        <v>0</v>
      </c>
      <c r="BZ25" s="155">
        <v>0</v>
      </c>
      <c r="CA25" s="155">
        <v>0</v>
      </c>
      <c r="CB25" s="155">
        <v>0</v>
      </c>
      <c r="CC25" s="155">
        <v>0</v>
      </c>
      <c r="CD25" s="155">
        <v>0</v>
      </c>
      <c r="CE25" s="155">
        <v>0</v>
      </c>
      <c r="CF25" s="155">
        <v>0</v>
      </c>
      <c r="CG25" s="155">
        <v>0</v>
      </c>
      <c r="CH25" s="155">
        <v>0</v>
      </c>
      <c r="CI25" s="155">
        <v>0</v>
      </c>
      <c r="CJ25" s="155">
        <v>0</v>
      </c>
      <c r="CK25" s="155">
        <v>0</v>
      </c>
      <c r="CL25" s="155">
        <v>0</v>
      </c>
      <c r="CM25" s="155">
        <v>0</v>
      </c>
      <c r="CN25" s="155">
        <v>0</v>
      </c>
      <c r="CO25" s="155">
        <v>0</v>
      </c>
      <c r="CP25" s="155">
        <v>0</v>
      </c>
      <c r="CQ25" s="155">
        <v>0</v>
      </c>
      <c r="CR25" s="155">
        <v>0</v>
      </c>
      <c r="CS25" s="155">
        <v>0</v>
      </c>
      <c r="CT25" s="155">
        <v>0</v>
      </c>
      <c r="CU25" s="155">
        <v>0</v>
      </c>
      <c r="CV25" s="155">
        <v>0</v>
      </c>
      <c r="CW25" s="155">
        <v>0</v>
      </c>
      <c r="CX25" s="155">
        <v>0</v>
      </c>
      <c r="CY25" s="155">
        <v>0</v>
      </c>
      <c r="CZ25" s="155">
        <v>0</v>
      </c>
      <c r="DA25" s="155">
        <v>0</v>
      </c>
      <c r="DB25" s="155">
        <v>0</v>
      </c>
      <c r="DC25" s="155"/>
      <c r="DD25" s="155"/>
      <c r="DE25" s="155"/>
      <c r="DF25" s="155"/>
      <c r="DG25" s="169" t="s">
        <v>2385</v>
      </c>
      <c r="DH25" s="169"/>
      <c r="DI25" s="169" t="s">
        <v>2287</v>
      </c>
      <c r="DJ25" s="155" t="s">
        <v>2386</v>
      </c>
      <c r="DK25" s="563" t="s">
        <v>2387</v>
      </c>
      <c r="DL25" s="169" t="s">
        <v>46</v>
      </c>
      <c r="DM25" s="169">
        <v>2552899966</v>
      </c>
      <c r="DN25" s="69">
        <v>10000000000</v>
      </c>
    </row>
    <row r="26" spans="1:118" s="98" customFormat="1" ht="180">
      <c r="A26" s="26">
        <v>21</v>
      </c>
      <c r="B26" s="26" t="s">
        <v>1173</v>
      </c>
      <c r="C26" s="169" t="s">
        <v>1139</v>
      </c>
      <c r="D26" s="67">
        <v>1</v>
      </c>
      <c r="E26" s="29">
        <v>0.05</v>
      </c>
      <c r="F26" s="169" t="s">
        <v>1174</v>
      </c>
      <c r="G26" s="64">
        <v>6.1</v>
      </c>
      <c r="H26" s="29">
        <v>0.3</v>
      </c>
      <c r="I26" s="1095"/>
      <c r="J26" s="694"/>
      <c r="K26" s="29">
        <v>0.1</v>
      </c>
      <c r="L26" s="169" t="s">
        <v>2376</v>
      </c>
      <c r="M26" s="169" t="s">
        <v>2376</v>
      </c>
      <c r="N26" s="169" t="s">
        <v>2377</v>
      </c>
      <c r="O26" s="169" t="s">
        <v>2378</v>
      </c>
      <c r="P26" s="681"/>
      <c r="Q26" s="67"/>
      <c r="R26" s="29">
        <v>0.5</v>
      </c>
      <c r="S26" s="29"/>
      <c r="T26" s="29"/>
      <c r="U26" s="169" t="s">
        <v>2388</v>
      </c>
      <c r="V26" s="169" t="s">
        <v>2388</v>
      </c>
      <c r="W26" s="169" t="s">
        <v>70</v>
      </c>
      <c r="X26" s="169" t="s">
        <v>71</v>
      </c>
      <c r="Y26" s="169">
        <v>0</v>
      </c>
      <c r="Z26" s="169" t="s">
        <v>2389</v>
      </c>
      <c r="AA26" s="29">
        <v>0.33</v>
      </c>
      <c r="AB26" s="30">
        <v>0.01</v>
      </c>
      <c r="AC26" s="557" t="s">
        <v>2390</v>
      </c>
      <c r="AD26" s="169"/>
      <c r="AE26" s="30">
        <v>0.01</v>
      </c>
      <c r="AF26" s="169" t="s">
        <v>2390</v>
      </c>
      <c r="AG26" s="169"/>
      <c r="AH26" s="30">
        <v>0.01</v>
      </c>
      <c r="AI26" s="169">
        <v>1</v>
      </c>
      <c r="AJ26" s="169"/>
      <c r="AK26" s="30">
        <v>0.01</v>
      </c>
      <c r="AL26" s="169">
        <v>2</v>
      </c>
      <c r="AM26" s="169"/>
      <c r="AN26" s="31">
        <v>0</v>
      </c>
      <c r="AO26" s="31">
        <v>0</v>
      </c>
      <c r="AP26" s="31"/>
      <c r="AQ26" s="31">
        <v>0</v>
      </c>
      <c r="AR26" s="31"/>
      <c r="AS26" s="31">
        <v>0</v>
      </c>
      <c r="AT26" s="31"/>
      <c r="AU26" s="31">
        <v>0</v>
      </c>
      <c r="AV26" s="31"/>
      <c r="AW26" s="169" t="s">
        <v>2272</v>
      </c>
      <c r="AX26" s="155">
        <v>0</v>
      </c>
      <c r="AY26" s="155">
        <v>0</v>
      </c>
      <c r="AZ26" s="155">
        <v>0</v>
      </c>
      <c r="BA26" s="155">
        <v>0</v>
      </c>
      <c r="BB26" s="155">
        <v>0</v>
      </c>
      <c r="BC26" s="155">
        <v>0</v>
      </c>
      <c r="BD26" s="155">
        <v>0</v>
      </c>
      <c r="BE26" s="155">
        <v>0</v>
      </c>
      <c r="BF26" s="155">
        <v>0</v>
      </c>
      <c r="BG26" s="155">
        <v>0</v>
      </c>
      <c r="BH26" s="155">
        <v>0</v>
      </c>
      <c r="BI26" s="155">
        <v>0</v>
      </c>
      <c r="BJ26" s="155">
        <v>0</v>
      </c>
      <c r="BK26" s="155">
        <v>0</v>
      </c>
      <c r="BL26" s="155">
        <v>0</v>
      </c>
      <c r="BM26" s="155">
        <v>0</v>
      </c>
      <c r="BN26" s="155">
        <v>0</v>
      </c>
      <c r="BO26" s="155">
        <v>0</v>
      </c>
      <c r="BP26" s="155">
        <v>0</v>
      </c>
      <c r="BQ26" s="155">
        <v>0</v>
      </c>
      <c r="BR26" s="155">
        <v>0</v>
      </c>
      <c r="BS26" s="155">
        <v>0</v>
      </c>
      <c r="BT26" s="155">
        <v>0</v>
      </c>
      <c r="BU26" s="155">
        <v>0</v>
      </c>
      <c r="BV26" s="155">
        <v>0</v>
      </c>
      <c r="BW26" s="155">
        <v>0</v>
      </c>
      <c r="BX26" s="155">
        <v>0</v>
      </c>
      <c r="BY26" s="155">
        <v>0</v>
      </c>
      <c r="BZ26" s="155">
        <v>0</v>
      </c>
      <c r="CA26" s="155">
        <v>0</v>
      </c>
      <c r="CB26" s="155">
        <v>0</v>
      </c>
      <c r="CC26" s="155">
        <v>0</v>
      </c>
      <c r="CD26" s="155">
        <v>0</v>
      </c>
      <c r="CE26" s="155">
        <v>0</v>
      </c>
      <c r="CF26" s="155">
        <v>0</v>
      </c>
      <c r="CG26" s="155">
        <v>0</v>
      </c>
      <c r="CH26" s="155">
        <v>0</v>
      </c>
      <c r="CI26" s="155">
        <v>0</v>
      </c>
      <c r="CJ26" s="155">
        <v>0</v>
      </c>
      <c r="CK26" s="155">
        <v>0</v>
      </c>
      <c r="CL26" s="155">
        <v>0</v>
      </c>
      <c r="CM26" s="155">
        <v>0</v>
      </c>
      <c r="CN26" s="155">
        <v>0</v>
      </c>
      <c r="CO26" s="155">
        <v>0</v>
      </c>
      <c r="CP26" s="155">
        <v>0</v>
      </c>
      <c r="CQ26" s="155">
        <v>0</v>
      </c>
      <c r="CR26" s="155">
        <v>0</v>
      </c>
      <c r="CS26" s="155">
        <v>0</v>
      </c>
      <c r="CT26" s="155">
        <v>0</v>
      </c>
      <c r="CU26" s="155">
        <v>0</v>
      </c>
      <c r="CV26" s="155">
        <v>0</v>
      </c>
      <c r="CW26" s="155">
        <v>0</v>
      </c>
      <c r="CX26" s="155">
        <v>0</v>
      </c>
      <c r="CY26" s="155">
        <v>0</v>
      </c>
      <c r="CZ26" s="155">
        <v>0</v>
      </c>
      <c r="DA26" s="155">
        <v>0</v>
      </c>
      <c r="DB26" s="155">
        <v>0</v>
      </c>
      <c r="DC26" s="155"/>
      <c r="DD26" s="155"/>
      <c r="DE26" s="155"/>
      <c r="DF26" s="155"/>
      <c r="DG26" s="169" t="s">
        <v>2391</v>
      </c>
      <c r="DH26" s="193" t="s">
        <v>2392</v>
      </c>
      <c r="DI26" s="561" t="s">
        <v>2287</v>
      </c>
      <c r="DJ26" s="155" t="s">
        <v>2297</v>
      </c>
      <c r="DK26" s="563"/>
      <c r="DL26" s="155"/>
      <c r="DM26" s="155"/>
      <c r="DN26" s="155"/>
    </row>
    <row r="27" spans="1:118" s="98" customFormat="1" ht="112.5">
      <c r="A27" s="26">
        <v>23</v>
      </c>
      <c r="B27" s="26" t="s">
        <v>1173</v>
      </c>
      <c r="C27" s="169" t="s">
        <v>1139</v>
      </c>
      <c r="D27" s="67">
        <v>1</v>
      </c>
      <c r="E27" s="29">
        <v>0.05</v>
      </c>
      <c r="F27" s="169" t="s">
        <v>1174</v>
      </c>
      <c r="G27" s="64">
        <v>6.1</v>
      </c>
      <c r="H27" s="29">
        <v>0.3</v>
      </c>
      <c r="I27" s="1095"/>
      <c r="J27" s="703"/>
      <c r="K27" s="29">
        <v>0.1</v>
      </c>
      <c r="L27" s="169" t="s">
        <v>2393</v>
      </c>
      <c r="M27" s="169" t="s">
        <v>2393</v>
      </c>
      <c r="N27" s="169" t="s">
        <v>2394</v>
      </c>
      <c r="O27" s="169" t="s">
        <v>2395</v>
      </c>
      <c r="P27" s="836"/>
      <c r="Q27" s="155"/>
      <c r="R27" s="29">
        <v>0.1</v>
      </c>
      <c r="S27" s="29"/>
      <c r="T27" s="29"/>
      <c r="U27" s="169" t="s">
        <v>2396</v>
      </c>
      <c r="V27" s="169" t="s">
        <v>2396</v>
      </c>
      <c r="W27" s="169" t="s">
        <v>70</v>
      </c>
      <c r="X27" s="169" t="s">
        <v>71</v>
      </c>
      <c r="Y27" s="169">
        <v>0</v>
      </c>
      <c r="Z27" s="169" t="s">
        <v>2397</v>
      </c>
      <c r="AA27" s="29">
        <v>0.25</v>
      </c>
      <c r="AB27" s="30">
        <v>0.01</v>
      </c>
      <c r="AC27" s="557">
        <v>13</v>
      </c>
      <c r="AD27" s="169"/>
      <c r="AE27" s="30">
        <v>0.01</v>
      </c>
      <c r="AF27" s="169">
        <v>13</v>
      </c>
      <c r="AG27" s="169"/>
      <c r="AH27" s="30">
        <v>0.01</v>
      </c>
      <c r="AI27" s="169">
        <v>15</v>
      </c>
      <c r="AJ27" s="169"/>
      <c r="AK27" s="30">
        <v>0.01</v>
      </c>
      <c r="AL27" s="169">
        <v>12</v>
      </c>
      <c r="AM27" s="169"/>
      <c r="AN27" s="31">
        <v>0</v>
      </c>
      <c r="AO27" s="31">
        <v>0</v>
      </c>
      <c r="AP27" s="31"/>
      <c r="AQ27" s="31">
        <v>0</v>
      </c>
      <c r="AR27" s="31"/>
      <c r="AS27" s="31">
        <v>0</v>
      </c>
      <c r="AT27" s="31"/>
      <c r="AU27" s="31">
        <v>0</v>
      </c>
      <c r="AV27" s="31"/>
      <c r="AW27" s="169" t="s">
        <v>2272</v>
      </c>
      <c r="AX27" s="155">
        <v>0</v>
      </c>
      <c r="AY27" s="155">
        <v>0</v>
      </c>
      <c r="AZ27" s="155">
        <v>0</v>
      </c>
      <c r="BA27" s="155">
        <v>0</v>
      </c>
      <c r="BB27" s="155">
        <v>0</v>
      </c>
      <c r="BC27" s="155">
        <v>0</v>
      </c>
      <c r="BD27" s="155">
        <v>0</v>
      </c>
      <c r="BE27" s="155">
        <v>0</v>
      </c>
      <c r="BF27" s="155">
        <v>0</v>
      </c>
      <c r="BG27" s="155">
        <v>0</v>
      </c>
      <c r="BH27" s="155">
        <v>0</v>
      </c>
      <c r="BI27" s="155">
        <v>0</v>
      </c>
      <c r="BJ27" s="155">
        <v>0</v>
      </c>
      <c r="BK27" s="155">
        <v>0</v>
      </c>
      <c r="BL27" s="155">
        <v>0</v>
      </c>
      <c r="BM27" s="155">
        <v>0</v>
      </c>
      <c r="BN27" s="155">
        <v>0</v>
      </c>
      <c r="BO27" s="155">
        <v>0</v>
      </c>
      <c r="BP27" s="155">
        <v>0</v>
      </c>
      <c r="BQ27" s="155">
        <v>0</v>
      </c>
      <c r="BR27" s="155">
        <v>0</v>
      </c>
      <c r="BS27" s="155">
        <v>0</v>
      </c>
      <c r="BT27" s="155">
        <v>0</v>
      </c>
      <c r="BU27" s="155">
        <v>0</v>
      </c>
      <c r="BV27" s="155">
        <v>0</v>
      </c>
      <c r="BW27" s="155">
        <v>0</v>
      </c>
      <c r="BX27" s="155">
        <v>0</v>
      </c>
      <c r="BY27" s="155">
        <v>0</v>
      </c>
      <c r="BZ27" s="155">
        <v>0</v>
      </c>
      <c r="CA27" s="155">
        <v>0</v>
      </c>
      <c r="CB27" s="155">
        <v>0</v>
      </c>
      <c r="CC27" s="155">
        <v>0</v>
      </c>
      <c r="CD27" s="155">
        <v>0</v>
      </c>
      <c r="CE27" s="155">
        <v>0</v>
      </c>
      <c r="CF27" s="155">
        <v>0</v>
      </c>
      <c r="CG27" s="155">
        <v>0</v>
      </c>
      <c r="CH27" s="155">
        <v>0</v>
      </c>
      <c r="CI27" s="155">
        <v>0</v>
      </c>
      <c r="CJ27" s="155">
        <v>0</v>
      </c>
      <c r="CK27" s="155">
        <v>0</v>
      </c>
      <c r="CL27" s="155">
        <v>0</v>
      </c>
      <c r="CM27" s="155">
        <v>0</v>
      </c>
      <c r="CN27" s="155">
        <v>0</v>
      </c>
      <c r="CO27" s="155">
        <v>0</v>
      </c>
      <c r="CP27" s="155">
        <v>0</v>
      </c>
      <c r="CQ27" s="155">
        <v>0</v>
      </c>
      <c r="CR27" s="155">
        <v>0</v>
      </c>
      <c r="CS27" s="155">
        <v>0</v>
      </c>
      <c r="CT27" s="155">
        <v>0</v>
      </c>
      <c r="CU27" s="155">
        <v>0</v>
      </c>
      <c r="CV27" s="155">
        <v>0</v>
      </c>
      <c r="CW27" s="155">
        <v>0</v>
      </c>
      <c r="CX27" s="155">
        <v>0</v>
      </c>
      <c r="CY27" s="155">
        <v>0</v>
      </c>
      <c r="CZ27" s="155">
        <v>0</v>
      </c>
      <c r="DA27" s="155">
        <v>0</v>
      </c>
      <c r="DB27" s="155">
        <v>0</v>
      </c>
      <c r="DC27" s="155"/>
      <c r="DD27" s="155"/>
      <c r="DE27" s="155"/>
      <c r="DF27" s="155"/>
      <c r="DG27" s="169"/>
      <c r="DH27" s="193"/>
      <c r="DI27" s="561" t="s">
        <v>2287</v>
      </c>
      <c r="DJ27" s="155"/>
      <c r="DK27" s="563"/>
      <c r="DL27" s="155"/>
      <c r="DM27" s="155"/>
      <c r="DN27" s="155"/>
    </row>
    <row r="28" spans="1:118" s="98" customFormat="1" ht="112.5">
      <c r="A28" s="26">
        <v>24</v>
      </c>
      <c r="B28" s="26" t="s">
        <v>1173</v>
      </c>
      <c r="C28" s="169" t="s">
        <v>1139</v>
      </c>
      <c r="D28" s="67">
        <v>1</v>
      </c>
      <c r="E28" s="29">
        <v>0.05</v>
      </c>
      <c r="F28" s="169" t="s">
        <v>1174</v>
      </c>
      <c r="G28" s="64">
        <v>6.1</v>
      </c>
      <c r="H28" s="29">
        <v>0.3</v>
      </c>
      <c r="I28" s="1095"/>
      <c r="J28" s="703"/>
      <c r="K28" s="29">
        <v>0.1</v>
      </c>
      <c r="L28" s="169" t="s">
        <v>2393</v>
      </c>
      <c r="M28" s="169" t="s">
        <v>2393</v>
      </c>
      <c r="N28" s="169" t="s">
        <v>2394</v>
      </c>
      <c r="O28" s="169" t="s">
        <v>2395</v>
      </c>
      <c r="P28" s="836"/>
      <c r="Q28" s="155"/>
      <c r="R28" s="29">
        <v>0.1</v>
      </c>
      <c r="S28" s="29"/>
      <c r="T28" s="29"/>
      <c r="U28" s="169" t="s">
        <v>2398</v>
      </c>
      <c r="V28" s="169" t="s">
        <v>2398</v>
      </c>
      <c r="W28" s="169" t="s">
        <v>70</v>
      </c>
      <c r="X28" s="169" t="s">
        <v>71</v>
      </c>
      <c r="Y28" s="169">
        <v>0</v>
      </c>
      <c r="Z28" s="169" t="s">
        <v>2398</v>
      </c>
      <c r="AA28" s="29">
        <v>0.25</v>
      </c>
      <c r="AB28" s="30">
        <v>0.01</v>
      </c>
      <c r="AC28" s="557">
        <v>20</v>
      </c>
      <c r="AD28" s="169"/>
      <c r="AE28" s="30">
        <v>0.01</v>
      </c>
      <c r="AF28" s="169">
        <v>20</v>
      </c>
      <c r="AG28" s="169"/>
      <c r="AH28" s="30">
        <v>0.01</v>
      </c>
      <c r="AI28" s="169">
        <v>10</v>
      </c>
      <c r="AJ28" s="169"/>
      <c r="AK28" s="30">
        <v>0.01</v>
      </c>
      <c r="AL28" s="169">
        <v>0</v>
      </c>
      <c r="AM28" s="169"/>
      <c r="AN28" s="31">
        <v>0</v>
      </c>
      <c r="AO28" s="31">
        <v>0</v>
      </c>
      <c r="AP28" s="31"/>
      <c r="AQ28" s="31">
        <v>0</v>
      </c>
      <c r="AR28" s="31"/>
      <c r="AS28" s="31">
        <v>0</v>
      </c>
      <c r="AT28" s="31"/>
      <c r="AU28" s="31">
        <v>0</v>
      </c>
      <c r="AV28" s="31"/>
      <c r="AW28" s="169" t="s">
        <v>2272</v>
      </c>
      <c r="AX28" s="155">
        <v>0</v>
      </c>
      <c r="AY28" s="155">
        <v>0</v>
      </c>
      <c r="AZ28" s="155">
        <v>0</v>
      </c>
      <c r="BA28" s="155">
        <v>0</v>
      </c>
      <c r="BB28" s="155">
        <v>0</v>
      </c>
      <c r="BC28" s="155">
        <v>0</v>
      </c>
      <c r="BD28" s="155">
        <v>0</v>
      </c>
      <c r="BE28" s="155">
        <v>0</v>
      </c>
      <c r="BF28" s="155">
        <v>0</v>
      </c>
      <c r="BG28" s="155">
        <v>0</v>
      </c>
      <c r="BH28" s="155">
        <v>0</v>
      </c>
      <c r="BI28" s="155">
        <v>0</v>
      </c>
      <c r="BJ28" s="155">
        <v>0</v>
      </c>
      <c r="BK28" s="155">
        <v>0</v>
      </c>
      <c r="BL28" s="155">
        <v>0</v>
      </c>
      <c r="BM28" s="155">
        <v>0</v>
      </c>
      <c r="BN28" s="155">
        <v>0</v>
      </c>
      <c r="BO28" s="155">
        <v>0</v>
      </c>
      <c r="BP28" s="155">
        <v>0</v>
      </c>
      <c r="BQ28" s="155">
        <v>0</v>
      </c>
      <c r="BR28" s="155">
        <v>0</v>
      </c>
      <c r="BS28" s="155">
        <v>0</v>
      </c>
      <c r="BT28" s="155">
        <v>0</v>
      </c>
      <c r="BU28" s="155">
        <v>0</v>
      </c>
      <c r="BV28" s="155">
        <v>0</v>
      </c>
      <c r="BW28" s="155">
        <v>0</v>
      </c>
      <c r="BX28" s="155">
        <v>0</v>
      </c>
      <c r="BY28" s="155">
        <v>0</v>
      </c>
      <c r="BZ28" s="155">
        <v>0</v>
      </c>
      <c r="CA28" s="155">
        <v>0</v>
      </c>
      <c r="CB28" s="155">
        <v>0</v>
      </c>
      <c r="CC28" s="155">
        <v>0</v>
      </c>
      <c r="CD28" s="155">
        <v>0</v>
      </c>
      <c r="CE28" s="155">
        <v>0</v>
      </c>
      <c r="CF28" s="155">
        <v>0</v>
      </c>
      <c r="CG28" s="155">
        <v>0</v>
      </c>
      <c r="CH28" s="155">
        <v>0</v>
      </c>
      <c r="CI28" s="155">
        <v>0</v>
      </c>
      <c r="CJ28" s="155">
        <v>0</v>
      </c>
      <c r="CK28" s="155">
        <v>0</v>
      </c>
      <c r="CL28" s="155">
        <v>0</v>
      </c>
      <c r="CM28" s="155">
        <v>0</v>
      </c>
      <c r="CN28" s="155">
        <v>0</v>
      </c>
      <c r="CO28" s="155">
        <v>0</v>
      </c>
      <c r="CP28" s="155">
        <v>0</v>
      </c>
      <c r="CQ28" s="155">
        <v>0</v>
      </c>
      <c r="CR28" s="155">
        <v>0</v>
      </c>
      <c r="CS28" s="155">
        <v>0</v>
      </c>
      <c r="CT28" s="155">
        <v>0</v>
      </c>
      <c r="CU28" s="155">
        <v>0</v>
      </c>
      <c r="CV28" s="155">
        <v>0</v>
      </c>
      <c r="CW28" s="155">
        <v>0</v>
      </c>
      <c r="CX28" s="155">
        <v>0</v>
      </c>
      <c r="CY28" s="155">
        <v>0</v>
      </c>
      <c r="CZ28" s="155">
        <v>0</v>
      </c>
      <c r="DA28" s="155">
        <v>0</v>
      </c>
      <c r="DB28" s="155">
        <v>0</v>
      </c>
      <c r="DC28" s="155"/>
      <c r="DD28" s="155"/>
      <c r="DE28" s="155"/>
      <c r="DF28" s="155"/>
      <c r="DG28" s="169"/>
      <c r="DH28" s="193"/>
      <c r="DI28" s="561" t="s">
        <v>2287</v>
      </c>
      <c r="DJ28" s="155"/>
      <c r="DK28" s="563"/>
      <c r="DL28" s="155"/>
      <c r="DM28" s="155"/>
      <c r="DN28" s="155"/>
    </row>
    <row r="29" spans="1:118" s="98" customFormat="1" ht="112.5">
      <c r="A29" s="26">
        <v>25</v>
      </c>
      <c r="B29" s="26" t="s">
        <v>1173</v>
      </c>
      <c r="C29" s="169" t="s">
        <v>1139</v>
      </c>
      <c r="D29" s="67">
        <v>1</v>
      </c>
      <c r="E29" s="29">
        <v>0.05</v>
      </c>
      <c r="F29" s="169" t="s">
        <v>1174</v>
      </c>
      <c r="G29" s="64">
        <v>6.1</v>
      </c>
      <c r="H29" s="29">
        <v>0.3</v>
      </c>
      <c r="I29" s="1095"/>
      <c r="J29" s="703"/>
      <c r="K29" s="29">
        <v>0.1</v>
      </c>
      <c r="L29" s="169" t="s">
        <v>2393</v>
      </c>
      <c r="M29" s="169" t="s">
        <v>2393</v>
      </c>
      <c r="N29" s="169" t="s">
        <v>2394</v>
      </c>
      <c r="O29" s="169" t="s">
        <v>2395</v>
      </c>
      <c r="P29" s="836"/>
      <c r="Q29" s="155"/>
      <c r="R29" s="29">
        <v>0.1</v>
      </c>
      <c r="S29" s="29"/>
      <c r="T29" s="29"/>
      <c r="U29" s="169" t="s">
        <v>2399</v>
      </c>
      <c r="V29" s="169" t="s">
        <v>2399</v>
      </c>
      <c r="W29" s="169" t="s">
        <v>70</v>
      </c>
      <c r="X29" s="169" t="s">
        <v>71</v>
      </c>
      <c r="Y29" s="169">
        <v>0</v>
      </c>
      <c r="Z29" s="169" t="s">
        <v>2399</v>
      </c>
      <c r="AA29" s="29">
        <v>0.25</v>
      </c>
      <c r="AB29" s="30">
        <v>0.01</v>
      </c>
      <c r="AC29" s="557">
        <v>1</v>
      </c>
      <c r="AD29" s="169"/>
      <c r="AE29" s="30">
        <v>0.01</v>
      </c>
      <c r="AF29" s="169">
        <v>1</v>
      </c>
      <c r="AG29" s="169"/>
      <c r="AH29" s="30">
        <v>0.01</v>
      </c>
      <c r="AI29" s="169">
        <v>1</v>
      </c>
      <c r="AJ29" s="169"/>
      <c r="AK29" s="30">
        <v>0.01</v>
      </c>
      <c r="AL29" s="169">
        <v>1</v>
      </c>
      <c r="AM29" s="169"/>
      <c r="AN29" s="31">
        <v>0</v>
      </c>
      <c r="AO29" s="31">
        <v>0</v>
      </c>
      <c r="AP29" s="31"/>
      <c r="AQ29" s="31">
        <v>0</v>
      </c>
      <c r="AR29" s="31"/>
      <c r="AS29" s="31">
        <v>0</v>
      </c>
      <c r="AT29" s="31"/>
      <c r="AU29" s="31">
        <v>0</v>
      </c>
      <c r="AV29" s="31"/>
      <c r="AW29" s="169" t="s">
        <v>2272</v>
      </c>
      <c r="AX29" s="155">
        <v>0</v>
      </c>
      <c r="AY29" s="155">
        <v>0</v>
      </c>
      <c r="AZ29" s="155">
        <v>0</v>
      </c>
      <c r="BA29" s="155">
        <v>0</v>
      </c>
      <c r="BB29" s="155">
        <v>0</v>
      </c>
      <c r="BC29" s="155">
        <v>0</v>
      </c>
      <c r="BD29" s="155">
        <v>0</v>
      </c>
      <c r="BE29" s="155">
        <v>0</v>
      </c>
      <c r="BF29" s="155">
        <v>0</v>
      </c>
      <c r="BG29" s="155">
        <v>0</v>
      </c>
      <c r="BH29" s="155">
        <v>0</v>
      </c>
      <c r="BI29" s="155">
        <v>0</v>
      </c>
      <c r="BJ29" s="155">
        <v>0</v>
      </c>
      <c r="BK29" s="155">
        <v>0</v>
      </c>
      <c r="BL29" s="155">
        <v>0</v>
      </c>
      <c r="BM29" s="155">
        <v>0</v>
      </c>
      <c r="BN29" s="155">
        <v>0</v>
      </c>
      <c r="BO29" s="155">
        <v>0</v>
      </c>
      <c r="BP29" s="155">
        <v>0</v>
      </c>
      <c r="BQ29" s="155">
        <v>0</v>
      </c>
      <c r="BR29" s="155">
        <v>0</v>
      </c>
      <c r="BS29" s="155">
        <v>0</v>
      </c>
      <c r="BT29" s="155">
        <v>0</v>
      </c>
      <c r="BU29" s="155">
        <v>0</v>
      </c>
      <c r="BV29" s="155">
        <v>0</v>
      </c>
      <c r="BW29" s="155">
        <v>0</v>
      </c>
      <c r="BX29" s="155">
        <v>0</v>
      </c>
      <c r="BY29" s="155">
        <v>0</v>
      </c>
      <c r="BZ29" s="155">
        <v>0</v>
      </c>
      <c r="CA29" s="155">
        <v>0</v>
      </c>
      <c r="CB29" s="155">
        <v>0</v>
      </c>
      <c r="CC29" s="155">
        <v>0</v>
      </c>
      <c r="CD29" s="155">
        <v>0</v>
      </c>
      <c r="CE29" s="155">
        <v>0</v>
      </c>
      <c r="CF29" s="155">
        <v>0</v>
      </c>
      <c r="CG29" s="155">
        <v>0</v>
      </c>
      <c r="CH29" s="155">
        <v>0</v>
      </c>
      <c r="CI29" s="155">
        <v>0</v>
      </c>
      <c r="CJ29" s="155">
        <v>0</v>
      </c>
      <c r="CK29" s="155">
        <v>0</v>
      </c>
      <c r="CL29" s="155">
        <v>0</v>
      </c>
      <c r="CM29" s="155">
        <v>0</v>
      </c>
      <c r="CN29" s="155">
        <v>0</v>
      </c>
      <c r="CO29" s="155">
        <v>0</v>
      </c>
      <c r="CP29" s="155">
        <v>0</v>
      </c>
      <c r="CQ29" s="155">
        <v>0</v>
      </c>
      <c r="CR29" s="155">
        <v>0</v>
      </c>
      <c r="CS29" s="155">
        <v>0</v>
      </c>
      <c r="CT29" s="155">
        <v>0</v>
      </c>
      <c r="CU29" s="155">
        <v>0</v>
      </c>
      <c r="CV29" s="155">
        <v>0</v>
      </c>
      <c r="CW29" s="155">
        <v>0</v>
      </c>
      <c r="CX29" s="155">
        <v>0</v>
      </c>
      <c r="CY29" s="155">
        <v>0</v>
      </c>
      <c r="CZ29" s="155">
        <v>0</v>
      </c>
      <c r="DA29" s="155">
        <v>0</v>
      </c>
      <c r="DB29" s="155">
        <v>0</v>
      </c>
      <c r="DC29" s="155"/>
      <c r="DD29" s="155"/>
      <c r="DE29" s="155"/>
      <c r="DF29" s="155"/>
      <c r="DG29" s="169"/>
      <c r="DH29" s="193"/>
      <c r="DI29" s="561" t="s">
        <v>2287</v>
      </c>
      <c r="DJ29" s="155"/>
      <c r="DK29" s="563"/>
      <c r="DL29" s="155"/>
      <c r="DM29" s="155"/>
      <c r="DN29" s="155"/>
    </row>
    <row r="30" spans="1:118" s="98" customFormat="1" ht="315">
      <c r="A30" s="26">
        <v>26</v>
      </c>
      <c r="B30" s="26" t="s">
        <v>1173</v>
      </c>
      <c r="C30" s="169" t="s">
        <v>1139</v>
      </c>
      <c r="D30" s="67">
        <v>1</v>
      </c>
      <c r="E30" s="29">
        <v>0.05</v>
      </c>
      <c r="F30" s="169" t="s">
        <v>1174</v>
      </c>
      <c r="G30" s="64">
        <v>6.1</v>
      </c>
      <c r="H30" s="29">
        <v>0.3</v>
      </c>
      <c r="I30" s="1095"/>
      <c r="J30" s="694"/>
      <c r="K30" s="29">
        <v>0.1</v>
      </c>
      <c r="L30" s="169" t="s">
        <v>2400</v>
      </c>
      <c r="M30" s="169" t="s">
        <v>2400</v>
      </c>
      <c r="N30" s="169" t="s">
        <v>2401</v>
      </c>
      <c r="O30" s="169" t="s">
        <v>2402</v>
      </c>
      <c r="P30" s="67" t="s">
        <v>2403</v>
      </c>
      <c r="Q30" s="67"/>
      <c r="R30" s="29">
        <v>0.9</v>
      </c>
      <c r="S30" s="29"/>
      <c r="T30" s="29"/>
      <c r="U30" s="169" t="s">
        <v>2404</v>
      </c>
      <c r="V30" s="169" t="s">
        <v>2404</v>
      </c>
      <c r="W30" s="169" t="s">
        <v>70</v>
      </c>
      <c r="X30" s="169" t="s">
        <v>71</v>
      </c>
      <c r="Y30" s="169">
        <v>0</v>
      </c>
      <c r="Z30" s="169" t="s">
        <v>2405</v>
      </c>
      <c r="AA30" s="29">
        <v>1</v>
      </c>
      <c r="AB30" s="30">
        <f>+((((E30*H30)*K30)*R30)*AA30)*100</f>
        <v>0.13500000000000001</v>
      </c>
      <c r="AC30" s="557">
        <v>20</v>
      </c>
      <c r="AD30" s="169"/>
      <c r="AE30" s="30">
        <v>0.13500000000000001</v>
      </c>
      <c r="AF30" s="169">
        <v>20</v>
      </c>
      <c r="AG30" s="169"/>
      <c r="AH30" s="30">
        <v>0.13500000000000001</v>
      </c>
      <c r="AI30" s="169">
        <v>30</v>
      </c>
      <c r="AJ30" s="169"/>
      <c r="AK30" s="30">
        <v>0.13500000000000001</v>
      </c>
      <c r="AL30" s="169">
        <v>45</v>
      </c>
      <c r="AM30" s="169"/>
      <c r="AN30" s="31">
        <v>3500</v>
      </c>
      <c r="AO30" s="31">
        <v>1000</v>
      </c>
      <c r="AP30" s="31"/>
      <c r="AQ30" s="31">
        <v>1000</v>
      </c>
      <c r="AR30" s="31"/>
      <c r="AS30" s="31">
        <v>500</v>
      </c>
      <c r="AT30" s="31"/>
      <c r="AU30" s="31">
        <v>1000</v>
      </c>
      <c r="AV30" s="31"/>
      <c r="AW30" s="169" t="s">
        <v>2272</v>
      </c>
      <c r="AX30" s="155">
        <v>0</v>
      </c>
      <c r="AY30" s="155">
        <v>0</v>
      </c>
      <c r="AZ30" s="155">
        <v>0</v>
      </c>
      <c r="BA30" s="155">
        <v>0</v>
      </c>
      <c r="BB30" s="155">
        <v>0</v>
      </c>
      <c r="BC30" s="155">
        <v>0</v>
      </c>
      <c r="BD30" s="155">
        <v>0</v>
      </c>
      <c r="BE30" s="155">
        <v>0</v>
      </c>
      <c r="BF30" s="155">
        <v>0</v>
      </c>
      <c r="BG30" s="155">
        <v>0</v>
      </c>
      <c r="BH30" s="155">
        <v>1000</v>
      </c>
      <c r="BI30" s="155">
        <v>0</v>
      </c>
      <c r="BJ30" s="155">
        <v>0</v>
      </c>
      <c r="BK30" s="155">
        <v>0</v>
      </c>
      <c r="BL30" s="155">
        <v>1000</v>
      </c>
      <c r="BM30" s="155">
        <v>0</v>
      </c>
      <c r="BN30" s="155">
        <v>0</v>
      </c>
      <c r="BO30" s="155">
        <v>0</v>
      </c>
      <c r="BP30" s="155">
        <v>0</v>
      </c>
      <c r="BQ30" s="155">
        <v>0</v>
      </c>
      <c r="BR30" s="155">
        <v>0</v>
      </c>
      <c r="BS30" s="155">
        <v>0</v>
      </c>
      <c r="BT30" s="155">
        <v>0</v>
      </c>
      <c r="BU30" s="155">
        <v>0</v>
      </c>
      <c r="BV30" s="155">
        <v>0</v>
      </c>
      <c r="BW30" s="155">
        <v>1000</v>
      </c>
      <c r="BX30" s="155">
        <v>0</v>
      </c>
      <c r="BY30" s="155">
        <v>0</v>
      </c>
      <c r="BZ30" s="155">
        <v>0</v>
      </c>
      <c r="CA30" s="155">
        <v>1000</v>
      </c>
      <c r="CB30" s="155">
        <v>0</v>
      </c>
      <c r="CC30" s="155">
        <v>0</v>
      </c>
      <c r="CD30" s="155">
        <v>0</v>
      </c>
      <c r="CE30" s="155">
        <v>0</v>
      </c>
      <c r="CF30" s="155">
        <v>0</v>
      </c>
      <c r="CG30" s="155">
        <v>0</v>
      </c>
      <c r="CH30" s="155">
        <v>0</v>
      </c>
      <c r="CI30" s="155">
        <v>0</v>
      </c>
      <c r="CJ30" s="155">
        <v>0</v>
      </c>
      <c r="CK30" s="155">
        <v>0</v>
      </c>
      <c r="CL30" s="155">
        <v>500</v>
      </c>
      <c r="CM30" s="155">
        <v>0</v>
      </c>
      <c r="CN30" s="155">
        <v>0</v>
      </c>
      <c r="CO30" s="155">
        <v>0</v>
      </c>
      <c r="CP30" s="155">
        <v>500</v>
      </c>
      <c r="CQ30" s="155">
        <v>0</v>
      </c>
      <c r="CR30" s="155">
        <v>0</v>
      </c>
      <c r="CS30" s="155">
        <v>0</v>
      </c>
      <c r="CT30" s="155">
        <v>0</v>
      </c>
      <c r="CU30" s="155">
        <v>0</v>
      </c>
      <c r="CV30" s="155">
        <v>0</v>
      </c>
      <c r="CW30" s="155">
        <v>0</v>
      </c>
      <c r="CX30" s="155">
        <v>1000</v>
      </c>
      <c r="CY30" s="155">
        <v>0</v>
      </c>
      <c r="CZ30" s="155">
        <v>0</v>
      </c>
      <c r="DA30" s="155">
        <v>0</v>
      </c>
      <c r="DB30" s="155">
        <v>1000</v>
      </c>
      <c r="DC30" s="155"/>
      <c r="DD30" s="155"/>
      <c r="DE30" s="155"/>
      <c r="DF30" s="155"/>
      <c r="DG30" s="169"/>
      <c r="DH30" s="193"/>
      <c r="DI30" s="561" t="s">
        <v>2287</v>
      </c>
      <c r="DJ30" s="155"/>
      <c r="DK30" s="563"/>
      <c r="DL30" s="155"/>
      <c r="DM30" s="155"/>
      <c r="DN30" s="155"/>
    </row>
    <row r="31" spans="1:118" s="98" customFormat="1" ht="202.5">
      <c r="A31" s="26">
        <v>28</v>
      </c>
      <c r="B31" s="26" t="s">
        <v>1173</v>
      </c>
      <c r="C31" s="169" t="s">
        <v>1139</v>
      </c>
      <c r="D31" s="67">
        <v>1</v>
      </c>
      <c r="E31" s="29">
        <v>0.05</v>
      </c>
      <c r="F31" s="169" t="s">
        <v>1174</v>
      </c>
      <c r="G31" s="64">
        <v>6.1</v>
      </c>
      <c r="H31" s="29">
        <v>0.3</v>
      </c>
      <c r="I31" s="1095"/>
      <c r="J31" s="703"/>
      <c r="K31" s="29">
        <v>0.1</v>
      </c>
      <c r="L31" s="169" t="s">
        <v>2406</v>
      </c>
      <c r="M31" s="169" t="s">
        <v>2406</v>
      </c>
      <c r="N31" s="169" t="s">
        <v>2407</v>
      </c>
      <c r="O31" s="169" t="s">
        <v>2408</v>
      </c>
      <c r="P31" s="1096" t="s">
        <v>2409</v>
      </c>
      <c r="Q31" s="204"/>
      <c r="R31" s="29">
        <v>0.3</v>
      </c>
      <c r="S31" s="29"/>
      <c r="T31" s="29"/>
      <c r="U31" s="169" t="s">
        <v>2406</v>
      </c>
      <c r="V31" s="169" t="s">
        <v>2406</v>
      </c>
      <c r="W31" s="169" t="s">
        <v>70</v>
      </c>
      <c r="X31" s="169" t="s">
        <v>2410</v>
      </c>
      <c r="Y31" s="169">
        <v>1</v>
      </c>
      <c r="Z31" s="169" t="s">
        <v>2411</v>
      </c>
      <c r="AA31" s="29">
        <v>0.33</v>
      </c>
      <c r="AB31" s="30">
        <v>0.01</v>
      </c>
      <c r="AC31" s="557">
        <v>0</v>
      </c>
      <c r="AD31" s="169"/>
      <c r="AE31" s="30">
        <v>0.01</v>
      </c>
      <c r="AF31" s="169">
        <v>0</v>
      </c>
      <c r="AG31" s="169"/>
      <c r="AH31" s="30">
        <v>0.01</v>
      </c>
      <c r="AI31" s="169">
        <v>0</v>
      </c>
      <c r="AJ31" s="169"/>
      <c r="AK31" s="30">
        <v>0.01</v>
      </c>
      <c r="AL31" s="169">
        <v>0</v>
      </c>
      <c r="AM31" s="169"/>
      <c r="AN31" s="31">
        <v>0</v>
      </c>
      <c r="AO31" s="31">
        <v>0</v>
      </c>
      <c r="AP31" s="31"/>
      <c r="AQ31" s="31">
        <v>0</v>
      </c>
      <c r="AR31" s="31"/>
      <c r="AS31" s="31">
        <v>0</v>
      </c>
      <c r="AT31" s="31"/>
      <c r="AU31" s="31">
        <v>0</v>
      </c>
      <c r="AV31" s="31"/>
      <c r="AW31" s="169" t="s">
        <v>2272</v>
      </c>
      <c r="AX31" s="155">
        <v>0</v>
      </c>
      <c r="AY31" s="155">
        <v>0</v>
      </c>
      <c r="AZ31" s="155">
        <v>0</v>
      </c>
      <c r="BA31" s="155">
        <v>0</v>
      </c>
      <c r="BB31" s="155">
        <v>0</v>
      </c>
      <c r="BC31" s="155">
        <v>0</v>
      </c>
      <c r="BD31" s="155">
        <v>0</v>
      </c>
      <c r="BE31" s="155">
        <v>0</v>
      </c>
      <c r="BF31" s="155">
        <v>0</v>
      </c>
      <c r="BG31" s="155">
        <v>0</v>
      </c>
      <c r="BH31" s="155">
        <v>0</v>
      </c>
      <c r="BI31" s="155">
        <v>0</v>
      </c>
      <c r="BJ31" s="155">
        <v>0</v>
      </c>
      <c r="BK31" s="155">
        <v>0</v>
      </c>
      <c r="BL31" s="155">
        <v>0</v>
      </c>
      <c r="BM31" s="155">
        <v>0</v>
      </c>
      <c r="BN31" s="155">
        <v>0</v>
      </c>
      <c r="BO31" s="155">
        <v>0</v>
      </c>
      <c r="BP31" s="155">
        <v>0</v>
      </c>
      <c r="BQ31" s="155">
        <v>0</v>
      </c>
      <c r="BR31" s="155">
        <v>0</v>
      </c>
      <c r="BS31" s="155">
        <v>0</v>
      </c>
      <c r="BT31" s="155">
        <v>0</v>
      </c>
      <c r="BU31" s="155">
        <v>0</v>
      </c>
      <c r="BV31" s="155">
        <v>0</v>
      </c>
      <c r="BW31" s="155">
        <v>0</v>
      </c>
      <c r="BX31" s="155">
        <v>0</v>
      </c>
      <c r="BY31" s="155">
        <v>0</v>
      </c>
      <c r="BZ31" s="155">
        <v>0</v>
      </c>
      <c r="CA31" s="155">
        <v>0</v>
      </c>
      <c r="CB31" s="155">
        <v>0</v>
      </c>
      <c r="CC31" s="155">
        <v>0</v>
      </c>
      <c r="CD31" s="155">
        <v>0</v>
      </c>
      <c r="CE31" s="155">
        <v>0</v>
      </c>
      <c r="CF31" s="155">
        <v>0</v>
      </c>
      <c r="CG31" s="155">
        <v>0</v>
      </c>
      <c r="CH31" s="155">
        <v>0</v>
      </c>
      <c r="CI31" s="155">
        <v>0</v>
      </c>
      <c r="CJ31" s="155">
        <v>0</v>
      </c>
      <c r="CK31" s="155">
        <v>0</v>
      </c>
      <c r="CL31" s="155">
        <v>0</v>
      </c>
      <c r="CM31" s="155">
        <v>0</v>
      </c>
      <c r="CN31" s="155">
        <v>0</v>
      </c>
      <c r="CO31" s="155">
        <v>0</v>
      </c>
      <c r="CP31" s="155">
        <v>0</v>
      </c>
      <c r="CQ31" s="155">
        <v>0</v>
      </c>
      <c r="CR31" s="155">
        <v>0</v>
      </c>
      <c r="CS31" s="155">
        <v>0</v>
      </c>
      <c r="CT31" s="155">
        <v>0</v>
      </c>
      <c r="CU31" s="155">
        <v>0</v>
      </c>
      <c r="CV31" s="155">
        <v>0</v>
      </c>
      <c r="CW31" s="155">
        <v>0</v>
      </c>
      <c r="CX31" s="155">
        <v>0</v>
      </c>
      <c r="CY31" s="155">
        <v>0</v>
      </c>
      <c r="CZ31" s="155">
        <v>0</v>
      </c>
      <c r="DA31" s="155">
        <v>0</v>
      </c>
      <c r="DB31" s="155">
        <v>0</v>
      </c>
      <c r="DC31" s="155"/>
      <c r="DD31" s="155"/>
      <c r="DE31" s="155"/>
      <c r="DF31" s="155"/>
      <c r="DG31" s="169" t="s">
        <v>2412</v>
      </c>
      <c r="DH31" s="169" t="s">
        <v>2413</v>
      </c>
      <c r="DI31" s="561" t="s">
        <v>2287</v>
      </c>
      <c r="DJ31" s="155" t="s">
        <v>2414</v>
      </c>
      <c r="DK31" s="563"/>
      <c r="DL31" s="155"/>
      <c r="DM31" s="155"/>
      <c r="DN31" s="155"/>
    </row>
    <row r="32" spans="1:118" s="98" customFormat="1" ht="112.5">
      <c r="A32" s="26">
        <v>29</v>
      </c>
      <c r="B32" s="26" t="s">
        <v>1173</v>
      </c>
      <c r="C32" s="169" t="s">
        <v>1139</v>
      </c>
      <c r="D32" s="67">
        <v>1</v>
      </c>
      <c r="E32" s="29">
        <v>0.05</v>
      </c>
      <c r="F32" s="169" t="s">
        <v>1174</v>
      </c>
      <c r="G32" s="64">
        <v>6.1</v>
      </c>
      <c r="H32" s="29">
        <v>0.3</v>
      </c>
      <c r="I32" s="1095"/>
      <c r="J32" s="703"/>
      <c r="K32" s="29">
        <v>0.1</v>
      </c>
      <c r="L32" s="169" t="s">
        <v>2415</v>
      </c>
      <c r="M32" s="169" t="s">
        <v>2415</v>
      </c>
      <c r="N32" s="169" t="s">
        <v>2416</v>
      </c>
      <c r="O32" s="169" t="s">
        <v>2417</v>
      </c>
      <c r="P32" s="1096"/>
      <c r="Q32" s="204"/>
      <c r="R32" s="29">
        <v>0.3</v>
      </c>
      <c r="S32" s="29"/>
      <c r="T32" s="29"/>
      <c r="U32" s="169" t="s">
        <v>2418</v>
      </c>
      <c r="V32" s="169" t="s">
        <v>2418</v>
      </c>
      <c r="W32" s="169" t="s">
        <v>70</v>
      </c>
      <c r="X32" s="169" t="s">
        <v>2410</v>
      </c>
      <c r="Y32" s="169">
        <v>0</v>
      </c>
      <c r="Z32" s="169" t="s">
        <v>2419</v>
      </c>
      <c r="AA32" s="29">
        <v>0.34</v>
      </c>
      <c r="AB32" s="30">
        <v>0.01</v>
      </c>
      <c r="AC32" s="557">
        <v>20</v>
      </c>
      <c r="AD32" s="169"/>
      <c r="AE32" s="30">
        <v>0.01</v>
      </c>
      <c r="AF32" s="169">
        <v>20</v>
      </c>
      <c r="AG32" s="169"/>
      <c r="AH32" s="30">
        <v>0.01</v>
      </c>
      <c r="AI32" s="169">
        <v>10</v>
      </c>
      <c r="AJ32" s="169"/>
      <c r="AK32" s="30">
        <v>0.01</v>
      </c>
      <c r="AL32" s="169">
        <v>0</v>
      </c>
      <c r="AM32" s="169"/>
      <c r="AN32" s="31">
        <v>0</v>
      </c>
      <c r="AO32" s="31">
        <v>0</v>
      </c>
      <c r="AP32" s="31">
        <v>0</v>
      </c>
      <c r="AQ32" s="31">
        <v>0</v>
      </c>
      <c r="AR32" s="31">
        <v>0</v>
      </c>
      <c r="AS32" s="31">
        <v>0</v>
      </c>
      <c r="AT32" s="31">
        <v>0</v>
      </c>
      <c r="AU32" s="31">
        <v>0</v>
      </c>
      <c r="AV32" s="31">
        <v>0</v>
      </c>
      <c r="AW32" s="169" t="s">
        <v>2272</v>
      </c>
      <c r="AX32" s="155">
        <v>0</v>
      </c>
      <c r="AY32" s="155">
        <v>0</v>
      </c>
      <c r="AZ32" s="155">
        <v>0</v>
      </c>
      <c r="BA32" s="155">
        <v>0</v>
      </c>
      <c r="BB32" s="155">
        <v>0</v>
      </c>
      <c r="BC32" s="155">
        <v>0</v>
      </c>
      <c r="BD32" s="155">
        <v>0</v>
      </c>
      <c r="BE32" s="155">
        <v>0</v>
      </c>
      <c r="BF32" s="155">
        <v>0</v>
      </c>
      <c r="BG32" s="155">
        <v>0</v>
      </c>
      <c r="BH32" s="155">
        <v>0</v>
      </c>
      <c r="BI32" s="155">
        <v>0</v>
      </c>
      <c r="BJ32" s="155">
        <v>0</v>
      </c>
      <c r="BK32" s="155">
        <v>0</v>
      </c>
      <c r="BL32" s="155">
        <v>0</v>
      </c>
      <c r="BM32" s="155">
        <v>0</v>
      </c>
      <c r="BN32" s="155">
        <v>0</v>
      </c>
      <c r="BO32" s="155">
        <v>0</v>
      </c>
      <c r="BP32" s="155">
        <v>0</v>
      </c>
      <c r="BQ32" s="155">
        <v>0</v>
      </c>
      <c r="BR32" s="155">
        <v>0</v>
      </c>
      <c r="BS32" s="155">
        <v>0</v>
      </c>
      <c r="BT32" s="155">
        <v>0</v>
      </c>
      <c r="BU32" s="155">
        <v>0</v>
      </c>
      <c r="BV32" s="155">
        <v>0</v>
      </c>
      <c r="BW32" s="155">
        <v>0</v>
      </c>
      <c r="BX32" s="155">
        <v>0</v>
      </c>
      <c r="BY32" s="155">
        <v>0</v>
      </c>
      <c r="BZ32" s="155">
        <v>0</v>
      </c>
      <c r="CA32" s="155">
        <v>0</v>
      </c>
      <c r="CB32" s="155">
        <v>0</v>
      </c>
      <c r="CC32" s="155">
        <v>0</v>
      </c>
      <c r="CD32" s="155">
        <v>0</v>
      </c>
      <c r="CE32" s="155">
        <v>0</v>
      </c>
      <c r="CF32" s="155">
        <v>0</v>
      </c>
      <c r="CG32" s="155">
        <v>0</v>
      </c>
      <c r="CH32" s="155">
        <v>0</v>
      </c>
      <c r="CI32" s="155">
        <v>0</v>
      </c>
      <c r="CJ32" s="155">
        <v>0</v>
      </c>
      <c r="CK32" s="155">
        <v>0</v>
      </c>
      <c r="CL32" s="155">
        <v>0</v>
      </c>
      <c r="CM32" s="155">
        <v>0</v>
      </c>
      <c r="CN32" s="155">
        <v>0</v>
      </c>
      <c r="CO32" s="155">
        <v>0</v>
      </c>
      <c r="CP32" s="155">
        <v>0</v>
      </c>
      <c r="CQ32" s="155">
        <v>0</v>
      </c>
      <c r="CR32" s="155">
        <v>0</v>
      </c>
      <c r="CS32" s="155">
        <v>0</v>
      </c>
      <c r="CT32" s="155">
        <v>0</v>
      </c>
      <c r="CU32" s="155">
        <v>0</v>
      </c>
      <c r="CV32" s="155">
        <v>0</v>
      </c>
      <c r="CW32" s="155">
        <v>0</v>
      </c>
      <c r="CX32" s="155">
        <v>0</v>
      </c>
      <c r="CY32" s="155">
        <v>0</v>
      </c>
      <c r="CZ32" s="155">
        <v>0</v>
      </c>
      <c r="DA32" s="155">
        <v>0</v>
      </c>
      <c r="DB32" s="155">
        <v>0</v>
      </c>
      <c r="DC32" s="155"/>
      <c r="DD32" s="155"/>
      <c r="DE32" s="155"/>
      <c r="DF32" s="155"/>
      <c r="DG32" s="169" t="s">
        <v>2420</v>
      </c>
      <c r="DH32" s="193" t="s">
        <v>2421</v>
      </c>
      <c r="DI32" s="561" t="s">
        <v>2287</v>
      </c>
      <c r="DJ32" s="155" t="s">
        <v>2297</v>
      </c>
      <c r="DK32" s="563"/>
      <c r="DL32" s="155"/>
      <c r="DM32" s="155"/>
      <c r="DN32" s="155"/>
    </row>
    <row r="33" spans="1:118" s="98" customFormat="1" ht="112.5">
      <c r="A33" s="26">
        <v>30</v>
      </c>
      <c r="B33" s="26" t="s">
        <v>1173</v>
      </c>
      <c r="C33" s="169" t="s">
        <v>1139</v>
      </c>
      <c r="D33" s="67">
        <v>1</v>
      </c>
      <c r="E33" s="29">
        <v>0.05</v>
      </c>
      <c r="F33" s="169" t="s">
        <v>1174</v>
      </c>
      <c r="G33" s="64">
        <v>6.1</v>
      </c>
      <c r="H33" s="29">
        <v>0.3</v>
      </c>
      <c r="I33" s="1095"/>
      <c r="J33" s="703"/>
      <c r="K33" s="29">
        <v>0.1</v>
      </c>
      <c r="L33" s="169" t="s">
        <v>2415</v>
      </c>
      <c r="M33" s="169" t="s">
        <v>2415</v>
      </c>
      <c r="N33" s="169" t="s">
        <v>2416</v>
      </c>
      <c r="O33" s="169" t="s">
        <v>2417</v>
      </c>
      <c r="P33" s="1096"/>
      <c r="Q33" s="204"/>
      <c r="R33" s="29">
        <v>0.3</v>
      </c>
      <c r="S33" s="29"/>
      <c r="T33" s="29"/>
      <c r="U33" s="169" t="s">
        <v>2422</v>
      </c>
      <c r="V33" s="169" t="s">
        <v>2422</v>
      </c>
      <c r="W33" s="169" t="s">
        <v>70</v>
      </c>
      <c r="X33" s="169" t="s">
        <v>2410</v>
      </c>
      <c r="Y33" s="169">
        <v>4</v>
      </c>
      <c r="Z33" s="169" t="s">
        <v>2423</v>
      </c>
      <c r="AA33" s="29">
        <v>0.33</v>
      </c>
      <c r="AB33" s="30">
        <v>0.01</v>
      </c>
      <c r="AC33" s="557">
        <v>3</v>
      </c>
      <c r="AD33" s="169"/>
      <c r="AE33" s="30">
        <v>0.01</v>
      </c>
      <c r="AF33" s="169">
        <v>3</v>
      </c>
      <c r="AG33" s="169"/>
      <c r="AH33" s="30">
        <v>0.01</v>
      </c>
      <c r="AI33" s="169">
        <v>1</v>
      </c>
      <c r="AJ33" s="169"/>
      <c r="AK33" s="30">
        <v>0.01</v>
      </c>
      <c r="AL33" s="169">
        <v>1</v>
      </c>
      <c r="AM33" s="169"/>
      <c r="AN33" s="31">
        <v>6077</v>
      </c>
      <c r="AO33" s="31">
        <v>1329</v>
      </c>
      <c r="AP33" s="31"/>
      <c r="AQ33" s="31">
        <v>1448</v>
      </c>
      <c r="AR33" s="31"/>
      <c r="AS33" s="31">
        <v>1579</v>
      </c>
      <c r="AT33" s="31"/>
      <c r="AU33" s="31">
        <v>1721</v>
      </c>
      <c r="AV33" s="31"/>
      <c r="AW33" s="169" t="s">
        <v>2272</v>
      </c>
      <c r="AX33" s="155"/>
      <c r="AY33" s="155"/>
      <c r="AZ33" s="155">
        <v>0</v>
      </c>
      <c r="BA33" s="155">
        <v>0</v>
      </c>
      <c r="BB33" s="155">
        <v>1329</v>
      </c>
      <c r="BC33" s="155">
        <v>0</v>
      </c>
      <c r="BD33" s="155">
        <v>0</v>
      </c>
      <c r="BE33" s="155">
        <v>0</v>
      </c>
      <c r="BF33" s="155">
        <v>0</v>
      </c>
      <c r="BG33" s="155">
        <v>0</v>
      </c>
      <c r="BH33" s="155">
        <v>0</v>
      </c>
      <c r="BI33" s="155">
        <v>0</v>
      </c>
      <c r="BJ33" s="155">
        <v>0</v>
      </c>
      <c r="BK33" s="155">
        <v>0</v>
      </c>
      <c r="BL33" s="155">
        <v>1329</v>
      </c>
      <c r="BM33" s="155">
        <v>0</v>
      </c>
      <c r="BN33" s="155">
        <v>0</v>
      </c>
      <c r="BO33" s="155">
        <v>0</v>
      </c>
      <c r="BP33" s="155">
        <v>0</v>
      </c>
      <c r="BQ33" s="155">
        <v>1448</v>
      </c>
      <c r="BR33" s="155">
        <v>0</v>
      </c>
      <c r="BS33" s="155">
        <v>0</v>
      </c>
      <c r="BT33" s="155">
        <v>0</v>
      </c>
      <c r="BU33" s="155">
        <v>0</v>
      </c>
      <c r="BV33" s="155">
        <v>0</v>
      </c>
      <c r="BW33" s="155">
        <v>0</v>
      </c>
      <c r="BX33" s="155">
        <v>0</v>
      </c>
      <c r="BY33" s="155">
        <v>0</v>
      </c>
      <c r="BZ33" s="155">
        <v>0</v>
      </c>
      <c r="CA33" s="155">
        <v>1448</v>
      </c>
      <c r="CB33" s="155">
        <v>0</v>
      </c>
      <c r="CC33" s="155">
        <v>0</v>
      </c>
      <c r="CD33" s="155">
        <v>0</v>
      </c>
      <c r="CE33" s="155">
        <v>0</v>
      </c>
      <c r="CF33" s="155">
        <v>1579</v>
      </c>
      <c r="CG33" s="155">
        <v>0</v>
      </c>
      <c r="CH33" s="155">
        <v>0</v>
      </c>
      <c r="CI33" s="155">
        <v>0</v>
      </c>
      <c r="CJ33" s="155">
        <v>0</v>
      </c>
      <c r="CK33" s="155">
        <v>0</v>
      </c>
      <c r="CL33" s="155">
        <v>0</v>
      </c>
      <c r="CM33" s="155">
        <v>0</v>
      </c>
      <c r="CN33" s="155">
        <v>0</v>
      </c>
      <c r="CO33" s="155">
        <v>0</v>
      </c>
      <c r="CP33" s="155">
        <v>1579</v>
      </c>
      <c r="CQ33" s="155">
        <v>0</v>
      </c>
      <c r="CR33" s="155">
        <v>0</v>
      </c>
      <c r="CS33" s="155">
        <v>1721</v>
      </c>
      <c r="CT33" s="155">
        <v>0</v>
      </c>
      <c r="CU33" s="155">
        <v>0</v>
      </c>
      <c r="CV33" s="155">
        <v>0</v>
      </c>
      <c r="CW33" s="155">
        <v>0</v>
      </c>
      <c r="CX33" s="155">
        <v>0</v>
      </c>
      <c r="CY33" s="155">
        <v>0</v>
      </c>
      <c r="CZ33" s="155">
        <v>0</v>
      </c>
      <c r="DA33" s="155">
        <v>0</v>
      </c>
      <c r="DB33" s="155">
        <v>1721</v>
      </c>
      <c r="DC33" s="155"/>
      <c r="DD33" s="155"/>
      <c r="DE33" s="155"/>
      <c r="DF33" s="155"/>
      <c r="DG33" s="169" t="s">
        <v>2424</v>
      </c>
      <c r="DH33" s="193" t="s">
        <v>2425</v>
      </c>
      <c r="DI33" s="561" t="s">
        <v>2287</v>
      </c>
      <c r="DJ33" s="155" t="s">
        <v>2297</v>
      </c>
      <c r="DK33" s="563"/>
      <c r="DL33" s="155"/>
      <c r="DM33" s="155"/>
      <c r="DN33" s="155"/>
    </row>
    <row r="34" spans="1:118" s="98" customFormat="1" ht="101.25">
      <c r="A34" s="26">
        <v>32</v>
      </c>
      <c r="B34" s="26" t="s">
        <v>1173</v>
      </c>
      <c r="C34" s="169" t="s">
        <v>1139</v>
      </c>
      <c r="D34" s="67">
        <v>1</v>
      </c>
      <c r="E34" s="29">
        <v>0.05</v>
      </c>
      <c r="F34" s="169" t="s">
        <v>1174</v>
      </c>
      <c r="G34" s="64">
        <v>6.1</v>
      </c>
      <c r="H34" s="29">
        <v>0.3</v>
      </c>
      <c r="I34" s="1095"/>
      <c r="J34" s="703"/>
      <c r="K34" s="29">
        <v>0.1</v>
      </c>
      <c r="L34" s="169" t="s">
        <v>2426</v>
      </c>
      <c r="M34" s="169" t="s">
        <v>2426</v>
      </c>
      <c r="N34" s="169" t="s">
        <v>2427</v>
      </c>
      <c r="O34" s="169" t="s">
        <v>2428</v>
      </c>
      <c r="P34" s="155"/>
      <c r="Q34" s="155"/>
      <c r="R34" s="29">
        <v>0.3</v>
      </c>
      <c r="S34" s="29"/>
      <c r="T34" s="29"/>
      <c r="U34" s="169" t="s">
        <v>2429</v>
      </c>
      <c r="V34" s="169" t="s">
        <v>2429</v>
      </c>
      <c r="W34" s="169" t="s">
        <v>70</v>
      </c>
      <c r="X34" s="169" t="s">
        <v>813</v>
      </c>
      <c r="Y34" s="169">
        <v>22</v>
      </c>
      <c r="Z34" s="169" t="s">
        <v>2430</v>
      </c>
      <c r="AA34" s="29">
        <v>0.5</v>
      </c>
      <c r="AB34" s="30">
        <v>0.01</v>
      </c>
      <c r="AC34" s="557">
        <v>10</v>
      </c>
      <c r="AD34" s="169"/>
      <c r="AE34" s="30">
        <v>0.01</v>
      </c>
      <c r="AF34" s="169">
        <v>10</v>
      </c>
      <c r="AG34" s="169"/>
      <c r="AH34" s="30">
        <v>0.01</v>
      </c>
      <c r="AI34" s="169">
        <v>5</v>
      </c>
      <c r="AJ34" s="169"/>
      <c r="AK34" s="30">
        <v>0.01</v>
      </c>
      <c r="AL34" s="169">
        <v>0</v>
      </c>
      <c r="AM34" s="169"/>
      <c r="AN34" s="31">
        <v>0</v>
      </c>
      <c r="AO34" s="31">
        <v>0</v>
      </c>
      <c r="AP34" s="31"/>
      <c r="AQ34" s="31">
        <v>0</v>
      </c>
      <c r="AR34" s="31"/>
      <c r="AS34" s="31">
        <v>0</v>
      </c>
      <c r="AT34" s="31"/>
      <c r="AU34" s="31">
        <v>0</v>
      </c>
      <c r="AV34" s="31"/>
      <c r="AW34" s="169" t="s">
        <v>2272</v>
      </c>
      <c r="AX34" s="155">
        <v>0</v>
      </c>
      <c r="AY34" s="155">
        <v>0</v>
      </c>
      <c r="AZ34" s="155">
        <v>0</v>
      </c>
      <c r="BA34" s="155">
        <v>0</v>
      </c>
      <c r="BB34" s="155">
        <v>0</v>
      </c>
      <c r="BC34" s="155">
        <v>0</v>
      </c>
      <c r="BD34" s="155">
        <v>0</v>
      </c>
      <c r="BE34" s="155">
        <v>0</v>
      </c>
      <c r="BF34" s="155">
        <v>0</v>
      </c>
      <c r="BG34" s="155">
        <v>0</v>
      </c>
      <c r="BH34" s="155">
        <v>0</v>
      </c>
      <c r="BI34" s="155">
        <v>0</v>
      </c>
      <c r="BJ34" s="155"/>
      <c r="BK34" s="155">
        <v>0</v>
      </c>
      <c r="BL34" s="155">
        <v>0</v>
      </c>
      <c r="BM34" s="155">
        <v>0</v>
      </c>
      <c r="BN34" s="155">
        <v>0</v>
      </c>
      <c r="BO34" s="155">
        <v>0</v>
      </c>
      <c r="BP34" s="155">
        <v>0</v>
      </c>
      <c r="BQ34" s="155">
        <v>0</v>
      </c>
      <c r="BR34" s="155">
        <v>0</v>
      </c>
      <c r="BS34" s="155">
        <v>0</v>
      </c>
      <c r="BT34" s="155">
        <v>0</v>
      </c>
      <c r="BU34" s="155">
        <v>0</v>
      </c>
      <c r="BV34" s="155">
        <v>0</v>
      </c>
      <c r="BW34" s="155">
        <v>0</v>
      </c>
      <c r="BX34" s="155">
        <v>0</v>
      </c>
      <c r="BY34" s="155">
        <v>0</v>
      </c>
      <c r="BZ34" s="155">
        <v>0</v>
      </c>
      <c r="CA34" s="155">
        <v>0</v>
      </c>
      <c r="CB34" s="155">
        <v>0</v>
      </c>
      <c r="CC34" s="155"/>
      <c r="CD34" s="155">
        <v>0</v>
      </c>
      <c r="CE34" s="155">
        <v>0</v>
      </c>
      <c r="CF34" s="155">
        <v>0</v>
      </c>
      <c r="CG34" s="155">
        <v>0</v>
      </c>
      <c r="CH34" s="155">
        <v>0</v>
      </c>
      <c r="CI34" s="155">
        <v>0</v>
      </c>
      <c r="CJ34" s="155">
        <v>0</v>
      </c>
      <c r="CK34" s="155">
        <v>0</v>
      </c>
      <c r="CL34" s="155">
        <v>0</v>
      </c>
      <c r="CM34" s="155">
        <v>0</v>
      </c>
      <c r="CN34" s="155">
        <v>0</v>
      </c>
      <c r="CO34" s="155">
        <v>0</v>
      </c>
      <c r="CP34" s="155">
        <v>0</v>
      </c>
      <c r="CQ34" s="155">
        <v>0</v>
      </c>
      <c r="CR34" s="155">
        <v>0</v>
      </c>
      <c r="CS34" s="155">
        <v>0</v>
      </c>
      <c r="CT34" s="155">
        <v>0</v>
      </c>
      <c r="CU34" s="155">
        <v>0</v>
      </c>
      <c r="CV34" s="155">
        <v>0</v>
      </c>
      <c r="CW34" s="155">
        <v>0</v>
      </c>
      <c r="CX34" s="155">
        <v>0</v>
      </c>
      <c r="CY34" s="155">
        <v>0</v>
      </c>
      <c r="CZ34" s="155">
        <v>0</v>
      </c>
      <c r="DA34" s="155">
        <v>0</v>
      </c>
      <c r="DB34" s="155">
        <v>0</v>
      </c>
      <c r="DC34" s="155"/>
      <c r="DD34" s="155"/>
      <c r="DE34" s="155"/>
      <c r="DF34" s="155"/>
      <c r="DG34" s="169" t="s">
        <v>2431</v>
      </c>
      <c r="DH34" s="193" t="s">
        <v>2432</v>
      </c>
      <c r="DI34" s="561" t="s">
        <v>2287</v>
      </c>
      <c r="DJ34" s="155" t="s">
        <v>2297</v>
      </c>
      <c r="DK34" s="563"/>
      <c r="DL34" s="155"/>
      <c r="DM34" s="155"/>
      <c r="DN34" s="155"/>
    </row>
    <row r="35" spans="1:118" s="98" customFormat="1" ht="247.5">
      <c r="A35" s="26">
        <v>33</v>
      </c>
      <c r="B35" s="26" t="s">
        <v>1173</v>
      </c>
      <c r="C35" s="169" t="s">
        <v>1139</v>
      </c>
      <c r="D35" s="67">
        <v>1</v>
      </c>
      <c r="E35" s="29">
        <v>0.05</v>
      </c>
      <c r="F35" s="169" t="s">
        <v>1174</v>
      </c>
      <c r="G35" s="64">
        <v>6.1</v>
      </c>
      <c r="H35" s="29">
        <v>0.3</v>
      </c>
      <c r="I35" s="1095"/>
      <c r="J35" s="703"/>
      <c r="K35" s="29">
        <v>0.1</v>
      </c>
      <c r="L35" s="169" t="s">
        <v>2433</v>
      </c>
      <c r="M35" s="169" t="s">
        <v>2433</v>
      </c>
      <c r="N35" s="169" t="s">
        <v>2434</v>
      </c>
      <c r="O35" s="169" t="s">
        <v>2435</v>
      </c>
      <c r="P35" s="1096" t="s">
        <v>2436</v>
      </c>
      <c r="Q35" s="204"/>
      <c r="R35" s="29">
        <v>0.1</v>
      </c>
      <c r="S35" s="29"/>
      <c r="T35" s="29"/>
      <c r="U35" s="169" t="s">
        <v>2437</v>
      </c>
      <c r="V35" s="169" t="s">
        <v>2437</v>
      </c>
      <c r="W35" s="169" t="s">
        <v>70</v>
      </c>
      <c r="X35" s="169" t="s">
        <v>813</v>
      </c>
      <c r="Y35" s="169">
        <v>0</v>
      </c>
      <c r="Z35" s="169" t="s">
        <v>2438</v>
      </c>
      <c r="AA35" s="29">
        <v>0.25</v>
      </c>
      <c r="AB35" s="30">
        <v>0.01</v>
      </c>
      <c r="AC35" s="565">
        <v>2.5000000000000001E-2</v>
      </c>
      <c r="AD35" s="169"/>
      <c r="AE35" s="30">
        <v>0.01</v>
      </c>
      <c r="AF35" s="91">
        <v>2.5000000000000001E-2</v>
      </c>
      <c r="AG35" s="169"/>
      <c r="AH35" s="30">
        <v>0.01</v>
      </c>
      <c r="AI35" s="91">
        <v>2.5000000000000001E-2</v>
      </c>
      <c r="AJ35" s="169"/>
      <c r="AK35" s="30">
        <v>0.01</v>
      </c>
      <c r="AL35" s="91">
        <v>2.5000000000000001E-2</v>
      </c>
      <c r="AM35" s="169"/>
      <c r="AN35" s="31">
        <v>0</v>
      </c>
      <c r="AO35" s="31" t="s">
        <v>1371</v>
      </c>
      <c r="AP35" s="31"/>
      <c r="AQ35" s="31" t="s">
        <v>1371</v>
      </c>
      <c r="AR35" s="31"/>
      <c r="AS35" s="31" t="s">
        <v>1371</v>
      </c>
      <c r="AT35" s="31"/>
      <c r="AU35" s="31" t="s">
        <v>1371</v>
      </c>
      <c r="AV35" s="31"/>
      <c r="AW35" s="169" t="s">
        <v>2272</v>
      </c>
      <c r="AX35" s="155" t="s">
        <v>1371</v>
      </c>
      <c r="AY35" s="155">
        <v>0</v>
      </c>
      <c r="AZ35" s="155">
        <v>0</v>
      </c>
      <c r="BA35" s="155">
        <v>0</v>
      </c>
      <c r="BB35" s="155">
        <v>0</v>
      </c>
      <c r="BC35" s="155">
        <v>0</v>
      </c>
      <c r="BD35" s="155">
        <v>0</v>
      </c>
      <c r="BE35" s="155">
        <v>0</v>
      </c>
      <c r="BF35" s="155">
        <v>0</v>
      </c>
      <c r="BG35" s="155">
        <v>0</v>
      </c>
      <c r="BH35" s="155">
        <v>0</v>
      </c>
      <c r="BI35" s="155">
        <v>0</v>
      </c>
      <c r="BJ35" s="155">
        <v>0</v>
      </c>
      <c r="BK35" s="155">
        <v>0</v>
      </c>
      <c r="BL35" s="155">
        <v>0</v>
      </c>
      <c r="BM35" s="155">
        <v>0</v>
      </c>
      <c r="BN35" s="155">
        <v>0</v>
      </c>
      <c r="BO35" s="155">
        <v>0</v>
      </c>
      <c r="BP35" s="155">
        <v>0</v>
      </c>
      <c r="BQ35" s="155">
        <v>0</v>
      </c>
      <c r="BR35" s="155">
        <v>0</v>
      </c>
      <c r="BS35" s="155">
        <v>0</v>
      </c>
      <c r="BT35" s="155">
        <v>0</v>
      </c>
      <c r="BU35" s="155">
        <v>0</v>
      </c>
      <c r="BV35" s="155">
        <v>0</v>
      </c>
      <c r="BW35" s="155">
        <v>0</v>
      </c>
      <c r="BX35" s="155">
        <v>0</v>
      </c>
      <c r="BY35" s="155">
        <v>0</v>
      </c>
      <c r="BZ35" s="155">
        <v>0</v>
      </c>
      <c r="CA35" s="155">
        <v>0</v>
      </c>
      <c r="CB35" s="155">
        <v>0</v>
      </c>
      <c r="CC35" s="155">
        <v>0</v>
      </c>
      <c r="CD35" s="155">
        <v>0</v>
      </c>
      <c r="CE35" s="155">
        <v>0</v>
      </c>
      <c r="CF35" s="155">
        <v>0</v>
      </c>
      <c r="CG35" s="155">
        <v>0</v>
      </c>
      <c r="CH35" s="155">
        <v>0</v>
      </c>
      <c r="CI35" s="155">
        <v>0</v>
      </c>
      <c r="CJ35" s="155">
        <v>0</v>
      </c>
      <c r="CK35" s="155">
        <v>0</v>
      </c>
      <c r="CL35" s="155">
        <v>0</v>
      </c>
      <c r="CM35" s="155">
        <v>0</v>
      </c>
      <c r="CN35" s="155">
        <v>0</v>
      </c>
      <c r="CO35" s="155">
        <v>0</v>
      </c>
      <c r="CP35" s="155">
        <v>0</v>
      </c>
      <c r="CQ35" s="155">
        <v>0</v>
      </c>
      <c r="CR35" s="155">
        <v>0</v>
      </c>
      <c r="CS35" s="155">
        <v>0</v>
      </c>
      <c r="CT35" s="155">
        <v>0</v>
      </c>
      <c r="CU35" s="155">
        <v>0</v>
      </c>
      <c r="CV35" s="155">
        <v>0</v>
      </c>
      <c r="CW35" s="155">
        <v>0</v>
      </c>
      <c r="CX35" s="155">
        <v>0</v>
      </c>
      <c r="CY35" s="155">
        <v>0</v>
      </c>
      <c r="CZ35" s="155">
        <v>0</v>
      </c>
      <c r="DA35" s="155">
        <v>0</v>
      </c>
      <c r="DB35" s="155">
        <v>0</v>
      </c>
      <c r="DC35" s="155"/>
      <c r="DD35" s="155"/>
      <c r="DE35" s="155"/>
      <c r="DF35" s="155"/>
      <c r="DG35" s="169" t="s">
        <v>2439</v>
      </c>
      <c r="DH35" s="193" t="s">
        <v>2440</v>
      </c>
      <c r="DI35" s="561" t="s">
        <v>2287</v>
      </c>
      <c r="DJ35" s="155" t="s">
        <v>2441</v>
      </c>
      <c r="DK35" s="563"/>
      <c r="DL35" s="155"/>
      <c r="DM35" s="155"/>
      <c r="DN35" s="155"/>
    </row>
    <row r="36" spans="1:118" s="98" customFormat="1" ht="135">
      <c r="A36" s="26">
        <v>34</v>
      </c>
      <c r="B36" s="26" t="s">
        <v>1173</v>
      </c>
      <c r="C36" s="169" t="s">
        <v>1139</v>
      </c>
      <c r="D36" s="67">
        <v>1</v>
      </c>
      <c r="E36" s="29">
        <v>0.05</v>
      </c>
      <c r="F36" s="169" t="s">
        <v>1174</v>
      </c>
      <c r="G36" s="64">
        <v>6.1</v>
      </c>
      <c r="H36" s="29">
        <v>0.3</v>
      </c>
      <c r="I36" s="1095"/>
      <c r="J36" s="703"/>
      <c r="K36" s="29">
        <v>0.1</v>
      </c>
      <c r="L36" s="169" t="s">
        <v>2442</v>
      </c>
      <c r="M36" s="169" t="s">
        <v>2442</v>
      </c>
      <c r="N36" s="169" t="s">
        <v>2443</v>
      </c>
      <c r="O36" s="169" t="s">
        <v>2444</v>
      </c>
      <c r="P36" s="1096"/>
      <c r="Q36" s="204"/>
      <c r="R36" s="29">
        <v>0.1</v>
      </c>
      <c r="S36" s="29"/>
      <c r="T36" s="29"/>
      <c r="U36" s="169" t="s">
        <v>2445</v>
      </c>
      <c r="V36" s="169" t="s">
        <v>2445</v>
      </c>
      <c r="W36" s="169" t="s">
        <v>70</v>
      </c>
      <c r="X36" s="169" t="s">
        <v>813</v>
      </c>
      <c r="Y36" s="169">
        <v>23</v>
      </c>
      <c r="Z36" s="169" t="s">
        <v>2446</v>
      </c>
      <c r="AA36" s="29">
        <v>0.25</v>
      </c>
      <c r="AB36" s="30">
        <v>0.01</v>
      </c>
      <c r="AC36" s="557">
        <v>45</v>
      </c>
      <c r="AD36" s="169"/>
      <c r="AE36" s="30">
        <v>0.01</v>
      </c>
      <c r="AF36" s="169">
        <v>45</v>
      </c>
      <c r="AG36" s="169"/>
      <c r="AH36" s="30">
        <v>0.01</v>
      </c>
      <c r="AI36" s="169">
        <v>80</v>
      </c>
      <c r="AJ36" s="169"/>
      <c r="AK36" s="30">
        <v>0.01</v>
      </c>
      <c r="AL36" s="169">
        <v>100</v>
      </c>
      <c r="AM36" s="169"/>
      <c r="AN36" s="31">
        <v>0</v>
      </c>
      <c r="AO36" s="31" t="s">
        <v>1371</v>
      </c>
      <c r="AP36" s="31"/>
      <c r="AQ36" s="31" t="s">
        <v>1371</v>
      </c>
      <c r="AR36" s="31"/>
      <c r="AS36" s="31" t="s">
        <v>1371</v>
      </c>
      <c r="AT36" s="31"/>
      <c r="AU36" s="31" t="s">
        <v>1371</v>
      </c>
      <c r="AV36" s="31"/>
      <c r="AW36" s="169" t="s">
        <v>2272</v>
      </c>
      <c r="AX36" s="155"/>
      <c r="AY36" s="155"/>
      <c r="AZ36" s="155"/>
      <c r="BA36" s="155"/>
      <c r="BB36" s="155"/>
      <c r="BC36" s="155"/>
      <c r="BD36" s="155"/>
      <c r="BE36" s="155"/>
      <c r="BF36" s="155"/>
      <c r="BG36" s="155"/>
      <c r="BH36" s="155"/>
      <c r="BI36" s="155"/>
      <c r="BJ36" s="155"/>
      <c r="BK36" s="155"/>
      <c r="BL36" s="155"/>
      <c r="BM36" s="155"/>
      <c r="BN36" s="155"/>
      <c r="BO36" s="155"/>
      <c r="BP36" s="155"/>
      <c r="BQ36" s="155"/>
      <c r="BR36" s="155"/>
      <c r="BS36" s="155"/>
      <c r="BT36" s="155"/>
      <c r="BU36" s="155"/>
      <c r="BV36" s="155"/>
      <c r="BW36" s="155"/>
      <c r="BX36" s="155"/>
      <c r="BY36" s="155"/>
      <c r="BZ36" s="155"/>
      <c r="CA36" s="155"/>
      <c r="CB36" s="155"/>
      <c r="CC36" s="155"/>
      <c r="CD36" s="155"/>
      <c r="CE36" s="155"/>
      <c r="CF36" s="155"/>
      <c r="CG36" s="155"/>
      <c r="CH36" s="155"/>
      <c r="CI36" s="155"/>
      <c r="CJ36" s="155"/>
      <c r="CK36" s="155"/>
      <c r="CL36" s="155"/>
      <c r="CM36" s="155"/>
      <c r="CN36" s="155"/>
      <c r="CO36" s="155"/>
      <c r="CP36" s="155"/>
      <c r="CQ36" s="155"/>
      <c r="CR36" s="155"/>
      <c r="CS36" s="155"/>
      <c r="CT36" s="155"/>
      <c r="CU36" s="155"/>
      <c r="CV36" s="155"/>
      <c r="CW36" s="155"/>
      <c r="CX36" s="155"/>
      <c r="CY36" s="155"/>
      <c r="CZ36" s="155"/>
      <c r="DA36" s="155"/>
      <c r="DB36" s="155"/>
      <c r="DC36" s="155"/>
      <c r="DD36" s="155"/>
      <c r="DE36" s="155"/>
      <c r="DF36" s="155"/>
      <c r="DG36" s="169" t="s">
        <v>2447</v>
      </c>
      <c r="DH36" s="169" t="s">
        <v>2448</v>
      </c>
      <c r="DI36" s="561" t="s">
        <v>2287</v>
      </c>
      <c r="DJ36" s="155" t="s">
        <v>2297</v>
      </c>
      <c r="DK36" s="564" t="s">
        <v>2449</v>
      </c>
      <c r="DL36" s="193" t="s">
        <v>915</v>
      </c>
      <c r="DM36" s="193">
        <v>700000000</v>
      </c>
      <c r="DN36" s="155">
        <v>735000000</v>
      </c>
    </row>
    <row r="37" spans="1:118" s="98" customFormat="1" ht="135">
      <c r="A37" s="26">
        <v>35</v>
      </c>
      <c r="B37" s="26" t="s">
        <v>1173</v>
      </c>
      <c r="C37" s="169" t="s">
        <v>1139</v>
      </c>
      <c r="D37" s="67">
        <v>1</v>
      </c>
      <c r="E37" s="29">
        <v>0.05</v>
      </c>
      <c r="F37" s="169" t="s">
        <v>1174</v>
      </c>
      <c r="G37" s="64">
        <v>6.1</v>
      </c>
      <c r="H37" s="29">
        <v>0.3</v>
      </c>
      <c r="I37" s="1095"/>
      <c r="J37" s="703"/>
      <c r="K37" s="29">
        <v>0.1</v>
      </c>
      <c r="L37" s="169" t="s">
        <v>2442</v>
      </c>
      <c r="M37" s="169" t="s">
        <v>2442</v>
      </c>
      <c r="N37" s="169" t="s">
        <v>2443</v>
      </c>
      <c r="O37" s="169" t="s">
        <v>2444</v>
      </c>
      <c r="P37" s="1096"/>
      <c r="Q37" s="204"/>
      <c r="R37" s="29">
        <v>0.1</v>
      </c>
      <c r="S37" s="29"/>
      <c r="T37" s="29"/>
      <c r="U37" s="169" t="s">
        <v>2450</v>
      </c>
      <c r="V37" s="169" t="s">
        <v>2450</v>
      </c>
      <c r="W37" s="169" t="s">
        <v>70</v>
      </c>
      <c r="X37" s="169" t="s">
        <v>813</v>
      </c>
      <c r="Y37" s="169">
        <v>0</v>
      </c>
      <c r="Z37" s="169" t="s">
        <v>2451</v>
      </c>
      <c r="AA37" s="29">
        <v>0.25</v>
      </c>
      <c r="AB37" s="30">
        <v>0.01</v>
      </c>
      <c r="AC37" s="557">
        <v>20</v>
      </c>
      <c r="AD37" s="169"/>
      <c r="AE37" s="30">
        <v>0.01</v>
      </c>
      <c r="AF37" s="169">
        <v>20</v>
      </c>
      <c r="AG37" s="169"/>
      <c r="AH37" s="30">
        <v>0.01</v>
      </c>
      <c r="AI37" s="169">
        <v>35</v>
      </c>
      <c r="AJ37" s="169"/>
      <c r="AK37" s="30">
        <v>0.01</v>
      </c>
      <c r="AL37" s="169">
        <v>50</v>
      </c>
      <c r="AM37" s="169"/>
      <c r="AN37" s="31">
        <v>0</v>
      </c>
      <c r="AO37" s="31" t="s">
        <v>1371</v>
      </c>
      <c r="AP37" s="31"/>
      <c r="AQ37" s="31" t="s">
        <v>1371</v>
      </c>
      <c r="AR37" s="31"/>
      <c r="AS37" s="31" t="s">
        <v>1371</v>
      </c>
      <c r="AT37" s="31"/>
      <c r="AU37" s="31" t="s">
        <v>1371</v>
      </c>
      <c r="AV37" s="31"/>
      <c r="AW37" s="169" t="s">
        <v>2272</v>
      </c>
      <c r="AX37" s="155"/>
      <c r="AY37" s="155"/>
      <c r="AZ37" s="155"/>
      <c r="BA37" s="155"/>
      <c r="BB37" s="155"/>
      <c r="BC37" s="155"/>
      <c r="BD37" s="155"/>
      <c r="BE37" s="155"/>
      <c r="BF37" s="155"/>
      <c r="BG37" s="155"/>
      <c r="BH37" s="155"/>
      <c r="BI37" s="155"/>
      <c r="BJ37" s="155"/>
      <c r="BK37" s="155"/>
      <c r="BL37" s="155"/>
      <c r="BM37" s="155"/>
      <c r="BN37" s="155"/>
      <c r="BO37" s="155"/>
      <c r="BP37" s="155"/>
      <c r="BQ37" s="155"/>
      <c r="BR37" s="155"/>
      <c r="BS37" s="155"/>
      <c r="BT37" s="155"/>
      <c r="BU37" s="155"/>
      <c r="BV37" s="155"/>
      <c r="BW37" s="155"/>
      <c r="BX37" s="155"/>
      <c r="BY37" s="155"/>
      <c r="BZ37" s="155"/>
      <c r="CA37" s="155"/>
      <c r="CB37" s="155"/>
      <c r="CC37" s="155"/>
      <c r="CD37" s="155"/>
      <c r="CE37" s="155"/>
      <c r="CF37" s="155"/>
      <c r="CG37" s="155"/>
      <c r="CH37" s="155"/>
      <c r="CI37" s="155"/>
      <c r="CJ37" s="155"/>
      <c r="CK37" s="155"/>
      <c r="CL37" s="155"/>
      <c r="CM37" s="155"/>
      <c r="CN37" s="155"/>
      <c r="CO37" s="155"/>
      <c r="CP37" s="155"/>
      <c r="CQ37" s="155"/>
      <c r="CR37" s="155"/>
      <c r="CS37" s="155"/>
      <c r="CT37" s="155"/>
      <c r="CU37" s="155"/>
      <c r="CV37" s="155"/>
      <c r="CW37" s="155"/>
      <c r="CX37" s="155"/>
      <c r="CY37" s="155"/>
      <c r="CZ37" s="155"/>
      <c r="DA37" s="155"/>
      <c r="DB37" s="155"/>
      <c r="DC37" s="155"/>
      <c r="DD37" s="155"/>
      <c r="DE37" s="155"/>
      <c r="DF37" s="155"/>
      <c r="DG37" s="169"/>
      <c r="DH37" s="193"/>
      <c r="DI37" s="561" t="s">
        <v>2287</v>
      </c>
      <c r="DJ37" s="155"/>
      <c r="DK37" s="563"/>
      <c r="DL37" s="155"/>
      <c r="DM37" s="155"/>
      <c r="DN37" s="155"/>
    </row>
    <row r="38" spans="1:118" s="98" customFormat="1" ht="135">
      <c r="A38" s="26">
        <v>36</v>
      </c>
      <c r="B38" s="26" t="s">
        <v>1173</v>
      </c>
      <c r="C38" s="169" t="s">
        <v>1139</v>
      </c>
      <c r="D38" s="67">
        <v>1</v>
      </c>
      <c r="E38" s="29">
        <v>0.05</v>
      </c>
      <c r="F38" s="169" t="s">
        <v>1174</v>
      </c>
      <c r="G38" s="64">
        <v>6.1</v>
      </c>
      <c r="H38" s="29">
        <v>0.3</v>
      </c>
      <c r="I38" s="1095"/>
      <c r="J38" s="694"/>
      <c r="K38" s="29">
        <v>0.1</v>
      </c>
      <c r="L38" s="169" t="s">
        <v>2442</v>
      </c>
      <c r="M38" s="169" t="s">
        <v>2442</v>
      </c>
      <c r="N38" s="169" t="s">
        <v>2443</v>
      </c>
      <c r="O38" s="169" t="s">
        <v>2444</v>
      </c>
      <c r="P38" s="1096"/>
      <c r="Q38" s="204"/>
      <c r="R38" s="29">
        <v>0.1</v>
      </c>
      <c r="S38" s="29"/>
      <c r="T38" s="29"/>
      <c r="U38" s="169" t="s">
        <v>2452</v>
      </c>
      <c r="V38" s="169" t="s">
        <v>2452</v>
      </c>
      <c r="W38" s="169" t="s">
        <v>70</v>
      </c>
      <c r="X38" s="169" t="s">
        <v>813</v>
      </c>
      <c r="Y38" s="169">
        <v>0</v>
      </c>
      <c r="Z38" s="169" t="s">
        <v>2453</v>
      </c>
      <c r="AA38" s="29">
        <v>0.25</v>
      </c>
      <c r="AB38" s="30">
        <v>0.01</v>
      </c>
      <c r="AC38" s="557">
        <v>6</v>
      </c>
      <c r="AD38" s="169"/>
      <c r="AE38" s="30">
        <v>0.01</v>
      </c>
      <c r="AF38" s="169">
        <v>6</v>
      </c>
      <c r="AG38" s="169"/>
      <c r="AH38" s="30">
        <v>0.01</v>
      </c>
      <c r="AI38" s="169">
        <v>8</v>
      </c>
      <c r="AJ38" s="169"/>
      <c r="AK38" s="30">
        <v>0.01</v>
      </c>
      <c r="AL38" s="169">
        <v>10</v>
      </c>
      <c r="AM38" s="169"/>
      <c r="AN38" s="31">
        <v>0</v>
      </c>
      <c r="AO38" s="31" t="s">
        <v>1371</v>
      </c>
      <c r="AP38" s="31"/>
      <c r="AQ38" s="31" t="s">
        <v>1371</v>
      </c>
      <c r="AR38" s="31"/>
      <c r="AS38" s="31" t="s">
        <v>1371</v>
      </c>
      <c r="AT38" s="31"/>
      <c r="AU38" s="31" t="s">
        <v>1371</v>
      </c>
      <c r="AV38" s="31"/>
      <c r="AW38" s="169" t="s">
        <v>2272</v>
      </c>
      <c r="AX38" s="155"/>
      <c r="AY38" s="155"/>
      <c r="AZ38" s="155"/>
      <c r="BA38" s="155"/>
      <c r="BB38" s="155"/>
      <c r="BC38" s="155"/>
      <c r="BD38" s="155"/>
      <c r="BE38" s="155"/>
      <c r="BF38" s="155"/>
      <c r="BG38" s="155"/>
      <c r="BH38" s="155"/>
      <c r="BI38" s="155"/>
      <c r="BJ38" s="155"/>
      <c r="BK38" s="155"/>
      <c r="BL38" s="155"/>
      <c r="BM38" s="155"/>
      <c r="BN38" s="155"/>
      <c r="BO38" s="155"/>
      <c r="BP38" s="155"/>
      <c r="BQ38" s="155"/>
      <c r="BR38" s="155"/>
      <c r="BS38" s="155"/>
      <c r="BT38" s="155"/>
      <c r="BU38" s="155"/>
      <c r="BV38" s="155"/>
      <c r="BW38" s="155"/>
      <c r="BX38" s="155"/>
      <c r="BY38" s="155"/>
      <c r="BZ38" s="155"/>
      <c r="CA38" s="155"/>
      <c r="CB38" s="155"/>
      <c r="CC38" s="155"/>
      <c r="CD38" s="155"/>
      <c r="CE38" s="155"/>
      <c r="CF38" s="155"/>
      <c r="CG38" s="155"/>
      <c r="CH38" s="155"/>
      <c r="CI38" s="155"/>
      <c r="CJ38" s="155"/>
      <c r="CK38" s="155"/>
      <c r="CL38" s="155"/>
      <c r="CM38" s="155"/>
      <c r="CN38" s="155"/>
      <c r="CO38" s="155"/>
      <c r="CP38" s="155"/>
      <c r="CQ38" s="155"/>
      <c r="CR38" s="155"/>
      <c r="CS38" s="155"/>
      <c r="CT38" s="155"/>
      <c r="CU38" s="155"/>
      <c r="CV38" s="155"/>
      <c r="CW38" s="155"/>
      <c r="CX38" s="155"/>
      <c r="CY38" s="155"/>
      <c r="CZ38" s="155"/>
      <c r="DA38" s="155"/>
      <c r="DB38" s="155"/>
      <c r="DC38" s="155"/>
      <c r="DD38" s="155"/>
      <c r="DE38" s="155"/>
      <c r="DF38" s="155"/>
      <c r="DG38" s="169"/>
      <c r="DH38" s="193"/>
      <c r="DI38" s="561" t="s">
        <v>2287</v>
      </c>
      <c r="DJ38" s="155"/>
      <c r="DK38" s="563"/>
      <c r="DL38" s="155"/>
      <c r="DM38" s="155"/>
      <c r="DN38" s="155"/>
    </row>
    <row r="39" spans="1:118" s="98" customFormat="1" ht="247.5">
      <c r="A39" s="26">
        <v>299</v>
      </c>
      <c r="B39" s="26" t="s">
        <v>2454</v>
      </c>
      <c r="C39" s="139" t="s">
        <v>468</v>
      </c>
      <c r="D39" s="67">
        <v>4</v>
      </c>
      <c r="E39" s="34">
        <v>0.7</v>
      </c>
      <c r="F39" s="139" t="s">
        <v>469</v>
      </c>
      <c r="G39" s="64">
        <v>9.1</v>
      </c>
      <c r="H39" s="152">
        <v>0.13</v>
      </c>
      <c r="I39" s="681" t="s">
        <v>2455</v>
      </c>
      <c r="J39" s="693" t="s">
        <v>2456</v>
      </c>
      <c r="K39" s="29">
        <v>0.05</v>
      </c>
      <c r="L39" s="104" t="s">
        <v>2457</v>
      </c>
      <c r="M39" s="104" t="s">
        <v>2457</v>
      </c>
      <c r="N39" s="104" t="s">
        <v>2458</v>
      </c>
      <c r="O39" s="104" t="s">
        <v>2459</v>
      </c>
      <c r="P39" s="681" t="s">
        <v>2460</v>
      </c>
      <c r="Q39" s="67"/>
      <c r="R39" s="29">
        <v>0.33</v>
      </c>
      <c r="S39" s="29"/>
      <c r="T39" s="29"/>
      <c r="U39" s="169" t="s">
        <v>2461</v>
      </c>
      <c r="V39" s="169" t="s">
        <v>2461</v>
      </c>
      <c r="W39" s="169" t="s">
        <v>70</v>
      </c>
      <c r="X39" s="169" t="s">
        <v>2462</v>
      </c>
      <c r="Y39" s="169" t="s">
        <v>2463</v>
      </c>
      <c r="Z39" s="169" t="s">
        <v>2464</v>
      </c>
      <c r="AA39" s="29">
        <v>0.25</v>
      </c>
      <c r="AB39" s="30">
        <f t="shared" ref="AB39:AB46" si="0">+((((E39*H39)*K39)*R39)*AA39)*100</f>
        <v>3.7537500000000008E-2</v>
      </c>
      <c r="AC39" s="557">
        <v>1</v>
      </c>
      <c r="AD39" s="169"/>
      <c r="AE39" s="30">
        <v>3.7537500000000008E-2</v>
      </c>
      <c r="AF39" s="169">
        <v>1</v>
      </c>
      <c r="AG39" s="169"/>
      <c r="AH39" s="30">
        <v>3.7537500000000008E-2</v>
      </c>
      <c r="AI39" s="169">
        <v>1</v>
      </c>
      <c r="AJ39" s="169"/>
      <c r="AK39" s="30">
        <v>3.7537500000000008E-2</v>
      </c>
      <c r="AL39" s="169">
        <v>1</v>
      </c>
      <c r="AM39" s="169"/>
      <c r="AN39" s="31">
        <v>20000</v>
      </c>
      <c r="AO39" s="31">
        <v>20000</v>
      </c>
      <c r="AP39" s="31"/>
      <c r="AQ39" s="31" t="s">
        <v>1371</v>
      </c>
      <c r="AR39" s="31"/>
      <c r="AS39" s="31" t="s">
        <v>1371</v>
      </c>
      <c r="AT39" s="31"/>
      <c r="AU39" s="31" t="s">
        <v>1371</v>
      </c>
      <c r="AV39" s="31"/>
      <c r="AW39" s="169" t="s">
        <v>2465</v>
      </c>
      <c r="AX39" s="155"/>
      <c r="AY39" s="155"/>
      <c r="AZ39" s="155"/>
      <c r="BA39" s="155"/>
      <c r="BB39" s="155"/>
      <c r="BC39" s="155"/>
      <c r="BD39" s="155"/>
      <c r="BE39" s="155"/>
      <c r="BF39" s="155"/>
      <c r="BG39" s="155"/>
      <c r="BH39" s="155"/>
      <c r="BI39" s="155"/>
      <c r="BJ39" s="155"/>
      <c r="BK39" s="155"/>
      <c r="BL39" s="155"/>
      <c r="BM39" s="155"/>
      <c r="BN39" s="155"/>
      <c r="BO39" s="155"/>
      <c r="BP39" s="155"/>
      <c r="BQ39" s="155"/>
      <c r="BR39" s="155"/>
      <c r="BS39" s="155"/>
      <c r="BT39" s="155"/>
      <c r="BU39" s="155"/>
      <c r="BV39" s="155"/>
      <c r="BW39" s="155"/>
      <c r="BX39" s="155"/>
      <c r="BY39" s="155"/>
      <c r="BZ39" s="155"/>
      <c r="CA39" s="155"/>
      <c r="CB39" s="155"/>
      <c r="CC39" s="155"/>
      <c r="CD39" s="155"/>
      <c r="CE39" s="155"/>
      <c r="CF39" s="155"/>
      <c r="CG39" s="155"/>
      <c r="CH39" s="155"/>
      <c r="CI39" s="155"/>
      <c r="CJ39" s="155"/>
      <c r="CK39" s="155"/>
      <c r="CL39" s="155"/>
      <c r="CM39" s="155"/>
      <c r="CN39" s="155"/>
      <c r="CO39" s="155"/>
      <c r="CP39" s="155"/>
      <c r="CQ39" s="155"/>
      <c r="CR39" s="155"/>
      <c r="CS39" s="155"/>
      <c r="CT39" s="155"/>
      <c r="CU39" s="155"/>
      <c r="CV39" s="155"/>
      <c r="CW39" s="155"/>
      <c r="CX39" s="155"/>
      <c r="CY39" s="155"/>
      <c r="CZ39" s="155"/>
      <c r="DA39" s="155"/>
      <c r="DB39" s="155"/>
      <c r="DC39" s="155"/>
      <c r="DD39" s="155"/>
      <c r="DE39" s="155"/>
      <c r="DF39" s="155"/>
      <c r="DG39" s="566" t="s">
        <v>2466</v>
      </c>
      <c r="DH39" s="567" t="s">
        <v>2467</v>
      </c>
      <c r="DI39" s="568" t="s">
        <v>2468</v>
      </c>
      <c r="DJ39" s="569" t="s">
        <v>2469</v>
      </c>
      <c r="DK39" s="570" t="s">
        <v>2470</v>
      </c>
      <c r="DL39" s="134"/>
      <c r="DM39" s="155"/>
      <c r="DN39" s="155"/>
    </row>
    <row r="40" spans="1:118" s="98" customFormat="1" ht="247.5">
      <c r="A40" s="26">
        <v>300</v>
      </c>
      <c r="B40" s="26" t="s">
        <v>2454</v>
      </c>
      <c r="C40" s="139" t="s">
        <v>468</v>
      </c>
      <c r="D40" s="67">
        <v>4</v>
      </c>
      <c r="E40" s="34">
        <v>0.7</v>
      </c>
      <c r="F40" s="139" t="s">
        <v>469</v>
      </c>
      <c r="G40" s="64">
        <v>9.1</v>
      </c>
      <c r="H40" s="152">
        <v>0.13</v>
      </c>
      <c r="I40" s="681"/>
      <c r="J40" s="703"/>
      <c r="K40" s="29">
        <v>0.05</v>
      </c>
      <c r="L40" s="104" t="s">
        <v>2457</v>
      </c>
      <c r="M40" s="104" t="s">
        <v>2457</v>
      </c>
      <c r="N40" s="104" t="s">
        <v>2458</v>
      </c>
      <c r="O40" s="104" t="s">
        <v>2459</v>
      </c>
      <c r="P40" s="681"/>
      <c r="Q40" s="67"/>
      <c r="R40" s="29">
        <v>0.33</v>
      </c>
      <c r="S40" s="29"/>
      <c r="T40" s="29"/>
      <c r="U40" s="169" t="s">
        <v>2471</v>
      </c>
      <c r="V40" s="169" t="s">
        <v>2471</v>
      </c>
      <c r="W40" s="169" t="s">
        <v>70</v>
      </c>
      <c r="X40" s="169" t="s">
        <v>2462</v>
      </c>
      <c r="Y40" s="169" t="s">
        <v>2463</v>
      </c>
      <c r="Z40" s="169" t="s">
        <v>2472</v>
      </c>
      <c r="AA40" s="29">
        <v>0.25</v>
      </c>
      <c r="AB40" s="30">
        <f t="shared" si="0"/>
        <v>3.7537500000000008E-2</v>
      </c>
      <c r="AC40" s="571">
        <v>2</v>
      </c>
      <c r="AD40" s="169"/>
      <c r="AE40" s="30">
        <v>3.7537500000000008E-2</v>
      </c>
      <c r="AF40" s="169">
        <v>4</v>
      </c>
      <c r="AG40" s="169"/>
      <c r="AH40" s="30">
        <v>3.7537500000000008E-2</v>
      </c>
      <c r="AI40" s="169">
        <v>6</v>
      </c>
      <c r="AJ40" s="169"/>
      <c r="AK40" s="30">
        <v>3.7537500000000008E-2</v>
      </c>
      <c r="AL40" s="169">
        <v>7</v>
      </c>
      <c r="AM40" s="169"/>
      <c r="AN40" s="31">
        <v>20000</v>
      </c>
      <c r="AO40" s="31">
        <v>20000</v>
      </c>
      <c r="AP40" s="31"/>
      <c r="AQ40" s="31" t="s">
        <v>1371</v>
      </c>
      <c r="AR40" s="31"/>
      <c r="AS40" s="31" t="s">
        <v>1371</v>
      </c>
      <c r="AT40" s="31"/>
      <c r="AU40" s="31" t="s">
        <v>1371</v>
      </c>
      <c r="AV40" s="31"/>
      <c r="AW40" s="169" t="s">
        <v>2465</v>
      </c>
      <c r="AX40" s="155"/>
      <c r="AY40" s="155"/>
      <c r="AZ40" s="155"/>
      <c r="BA40" s="155"/>
      <c r="BB40" s="155"/>
      <c r="BC40" s="155"/>
      <c r="BD40" s="155"/>
      <c r="BE40" s="155"/>
      <c r="BF40" s="155"/>
      <c r="BG40" s="155"/>
      <c r="BH40" s="155"/>
      <c r="BI40" s="155"/>
      <c r="BJ40" s="155"/>
      <c r="BK40" s="155"/>
      <c r="BL40" s="155"/>
      <c r="BM40" s="155"/>
      <c r="BN40" s="155"/>
      <c r="BO40" s="155"/>
      <c r="BP40" s="155"/>
      <c r="BQ40" s="155"/>
      <c r="BR40" s="155"/>
      <c r="BS40" s="155"/>
      <c r="BT40" s="155"/>
      <c r="BU40" s="155"/>
      <c r="BV40" s="155"/>
      <c r="BW40" s="155"/>
      <c r="BX40" s="155"/>
      <c r="BY40" s="155"/>
      <c r="BZ40" s="155"/>
      <c r="CA40" s="155"/>
      <c r="CB40" s="155"/>
      <c r="CC40" s="155"/>
      <c r="CD40" s="155"/>
      <c r="CE40" s="155"/>
      <c r="CF40" s="155"/>
      <c r="CG40" s="155"/>
      <c r="CH40" s="155"/>
      <c r="CI40" s="155"/>
      <c r="CJ40" s="155"/>
      <c r="CK40" s="155"/>
      <c r="CL40" s="155"/>
      <c r="CM40" s="155"/>
      <c r="CN40" s="155"/>
      <c r="CO40" s="155"/>
      <c r="CP40" s="155"/>
      <c r="CQ40" s="155"/>
      <c r="CR40" s="155"/>
      <c r="CS40" s="155"/>
      <c r="CT40" s="155"/>
      <c r="CU40" s="155"/>
      <c r="CV40" s="155"/>
      <c r="CW40" s="155"/>
      <c r="CX40" s="155"/>
      <c r="CY40" s="155"/>
      <c r="CZ40" s="155"/>
      <c r="DA40" s="155"/>
      <c r="DB40" s="155"/>
      <c r="DC40" s="155"/>
      <c r="DD40" s="155"/>
      <c r="DE40" s="155"/>
      <c r="DF40" s="155"/>
      <c r="DG40" s="572" t="s">
        <v>2473</v>
      </c>
      <c r="DH40" s="573" t="s">
        <v>2474</v>
      </c>
      <c r="DI40" s="574" t="s">
        <v>2468</v>
      </c>
      <c r="DJ40" s="574" t="s">
        <v>2469</v>
      </c>
      <c r="DK40" s="573" t="s">
        <v>2470</v>
      </c>
      <c r="DL40" s="575" t="s">
        <v>2475</v>
      </c>
      <c r="DM40" s="576">
        <v>707000000</v>
      </c>
      <c r="DN40" s="155"/>
    </row>
    <row r="41" spans="1:118" s="98" customFormat="1" ht="247.5">
      <c r="A41" s="26">
        <v>301</v>
      </c>
      <c r="B41" s="26" t="s">
        <v>2454</v>
      </c>
      <c r="C41" s="139" t="s">
        <v>468</v>
      </c>
      <c r="D41" s="67">
        <v>4</v>
      </c>
      <c r="E41" s="34">
        <v>0.7</v>
      </c>
      <c r="F41" s="139" t="s">
        <v>469</v>
      </c>
      <c r="G41" s="64">
        <v>9.1</v>
      </c>
      <c r="H41" s="152">
        <v>0.13</v>
      </c>
      <c r="I41" s="681"/>
      <c r="J41" s="703"/>
      <c r="K41" s="29">
        <v>0.05</v>
      </c>
      <c r="L41" s="104" t="s">
        <v>2457</v>
      </c>
      <c r="M41" s="104" t="s">
        <v>2457</v>
      </c>
      <c r="N41" s="104" t="s">
        <v>2458</v>
      </c>
      <c r="O41" s="1097" t="s">
        <v>2459</v>
      </c>
      <c r="P41" s="681"/>
      <c r="Q41" s="67"/>
      <c r="R41" s="29">
        <v>0.33</v>
      </c>
      <c r="S41" s="29"/>
      <c r="T41" s="29"/>
      <c r="U41" s="169" t="s">
        <v>2476</v>
      </c>
      <c r="V41" s="169" t="s">
        <v>2476</v>
      </c>
      <c r="W41" s="169" t="s">
        <v>70</v>
      </c>
      <c r="X41" s="169" t="s">
        <v>2462</v>
      </c>
      <c r="Y41" s="169">
        <v>0</v>
      </c>
      <c r="Z41" s="169" t="s">
        <v>2477</v>
      </c>
      <c r="AA41" s="29">
        <v>0.25</v>
      </c>
      <c r="AB41" s="30">
        <f t="shared" si="0"/>
        <v>3.7537500000000008E-2</v>
      </c>
      <c r="AC41" s="571">
        <v>4</v>
      </c>
      <c r="AD41" s="169"/>
      <c r="AE41" s="30">
        <v>3.7537500000000008E-2</v>
      </c>
      <c r="AF41" s="169">
        <v>3</v>
      </c>
      <c r="AG41" s="169"/>
      <c r="AH41" s="30">
        <v>3.7537500000000008E-2</v>
      </c>
      <c r="AI41" s="169">
        <v>5</v>
      </c>
      <c r="AJ41" s="169"/>
      <c r="AK41" s="30">
        <v>3.7537500000000008E-2</v>
      </c>
      <c r="AL41" s="169">
        <v>6</v>
      </c>
      <c r="AM41" s="169"/>
      <c r="AN41" s="31">
        <v>40000</v>
      </c>
      <c r="AO41" s="31">
        <v>40000</v>
      </c>
      <c r="AP41" s="31"/>
      <c r="AQ41" s="31" t="s">
        <v>1371</v>
      </c>
      <c r="AR41" s="31"/>
      <c r="AS41" s="31" t="s">
        <v>1371</v>
      </c>
      <c r="AT41" s="31"/>
      <c r="AU41" s="31" t="s">
        <v>1371</v>
      </c>
      <c r="AV41" s="31"/>
      <c r="AW41" s="169" t="s">
        <v>2465</v>
      </c>
      <c r="AX41" s="155"/>
      <c r="AY41" s="155"/>
      <c r="AZ41" s="155"/>
      <c r="BA41" s="155"/>
      <c r="BB41" s="155"/>
      <c r="BC41" s="155"/>
      <c r="BD41" s="155"/>
      <c r="BE41" s="155"/>
      <c r="BF41" s="155"/>
      <c r="BG41" s="155"/>
      <c r="BH41" s="155"/>
      <c r="BI41" s="155"/>
      <c r="BJ41" s="155"/>
      <c r="BK41" s="155"/>
      <c r="BL41" s="155"/>
      <c r="BM41" s="155"/>
      <c r="BN41" s="155"/>
      <c r="BO41" s="155"/>
      <c r="BP41" s="155"/>
      <c r="BQ41" s="155"/>
      <c r="BR41" s="155"/>
      <c r="BS41" s="155"/>
      <c r="BT41" s="155"/>
      <c r="BU41" s="155"/>
      <c r="BV41" s="155"/>
      <c r="BW41" s="155"/>
      <c r="BX41" s="155"/>
      <c r="BY41" s="155"/>
      <c r="BZ41" s="155"/>
      <c r="CA41" s="155"/>
      <c r="CB41" s="155"/>
      <c r="CC41" s="155"/>
      <c r="CD41" s="155"/>
      <c r="CE41" s="155"/>
      <c r="CF41" s="155"/>
      <c r="CG41" s="155"/>
      <c r="CH41" s="155"/>
      <c r="CI41" s="155"/>
      <c r="CJ41" s="155"/>
      <c r="CK41" s="155"/>
      <c r="CL41" s="155"/>
      <c r="CM41" s="155"/>
      <c r="CN41" s="155"/>
      <c r="CO41" s="155"/>
      <c r="CP41" s="155"/>
      <c r="CQ41" s="155"/>
      <c r="CR41" s="155"/>
      <c r="CS41" s="155"/>
      <c r="CT41" s="155"/>
      <c r="CU41" s="155"/>
      <c r="CV41" s="155"/>
      <c r="CW41" s="155"/>
      <c r="CX41" s="155"/>
      <c r="CY41" s="155"/>
      <c r="CZ41" s="155"/>
      <c r="DA41" s="155"/>
      <c r="DB41" s="155"/>
      <c r="DC41" s="155"/>
      <c r="DD41" s="155"/>
      <c r="DE41" s="155"/>
      <c r="DF41" s="155"/>
      <c r="DG41" s="578" t="s">
        <v>2478</v>
      </c>
      <c r="DH41" s="573" t="s">
        <v>2479</v>
      </c>
      <c r="DI41" s="579" t="s">
        <v>2468</v>
      </c>
      <c r="DJ41" s="580" t="s">
        <v>2469</v>
      </c>
      <c r="DK41" s="573" t="s">
        <v>2470</v>
      </c>
      <c r="DL41" s="581" t="s">
        <v>2475</v>
      </c>
      <c r="DM41" s="582">
        <v>707000000</v>
      </c>
      <c r="DN41" s="155"/>
    </row>
    <row r="42" spans="1:118" s="98" customFormat="1" ht="247.5">
      <c r="A42" s="26">
        <v>302</v>
      </c>
      <c r="B42" s="26" t="s">
        <v>2454</v>
      </c>
      <c r="C42" s="139" t="s">
        <v>468</v>
      </c>
      <c r="D42" s="67">
        <v>4</v>
      </c>
      <c r="E42" s="34">
        <v>0.7</v>
      </c>
      <c r="F42" s="139" t="s">
        <v>469</v>
      </c>
      <c r="G42" s="64">
        <v>9.1</v>
      </c>
      <c r="H42" s="152">
        <v>0.13</v>
      </c>
      <c r="I42" s="681"/>
      <c r="J42" s="703"/>
      <c r="K42" s="29">
        <v>0.05</v>
      </c>
      <c r="L42" s="104" t="s">
        <v>2457</v>
      </c>
      <c r="M42" s="104" t="s">
        <v>2457</v>
      </c>
      <c r="N42" s="104" t="s">
        <v>2458</v>
      </c>
      <c r="O42" s="1097" t="s">
        <v>2459</v>
      </c>
      <c r="P42" s="681"/>
      <c r="Q42" s="67"/>
      <c r="R42" s="29">
        <v>0.33</v>
      </c>
      <c r="S42" s="29"/>
      <c r="T42" s="29"/>
      <c r="U42" s="169" t="s">
        <v>2480</v>
      </c>
      <c r="V42" s="169" t="s">
        <v>2480</v>
      </c>
      <c r="W42" s="169" t="s">
        <v>70</v>
      </c>
      <c r="X42" s="169" t="s">
        <v>2462</v>
      </c>
      <c r="Y42" s="169" t="s">
        <v>2463</v>
      </c>
      <c r="Z42" s="169" t="s">
        <v>2481</v>
      </c>
      <c r="AA42" s="29">
        <v>0.25</v>
      </c>
      <c r="AB42" s="30">
        <f t="shared" si="0"/>
        <v>3.7537500000000008E-2</v>
      </c>
      <c r="AC42" s="557">
        <v>3</v>
      </c>
      <c r="AD42" s="169"/>
      <c r="AE42" s="30">
        <v>3.7537500000000008E-2</v>
      </c>
      <c r="AF42" s="169">
        <v>3</v>
      </c>
      <c r="AG42" s="169"/>
      <c r="AH42" s="30">
        <v>3.7537500000000008E-2</v>
      </c>
      <c r="AI42" s="169">
        <v>5</v>
      </c>
      <c r="AJ42" s="169"/>
      <c r="AK42" s="30">
        <v>3.7537500000000008E-2</v>
      </c>
      <c r="AL42" s="169">
        <v>7</v>
      </c>
      <c r="AM42" s="169"/>
      <c r="AN42" s="31">
        <v>20000</v>
      </c>
      <c r="AO42" s="31">
        <v>20000</v>
      </c>
      <c r="AP42" s="31"/>
      <c r="AQ42" s="31" t="s">
        <v>1371</v>
      </c>
      <c r="AR42" s="31"/>
      <c r="AS42" s="31" t="s">
        <v>1371</v>
      </c>
      <c r="AT42" s="31"/>
      <c r="AU42" s="31" t="s">
        <v>1371</v>
      </c>
      <c r="AV42" s="31"/>
      <c r="AW42" s="169" t="s">
        <v>2465</v>
      </c>
      <c r="AX42" s="155"/>
      <c r="AY42" s="155"/>
      <c r="AZ42" s="155"/>
      <c r="BA42" s="155"/>
      <c r="BB42" s="155"/>
      <c r="BC42" s="155"/>
      <c r="BD42" s="155"/>
      <c r="BE42" s="155"/>
      <c r="BF42" s="155"/>
      <c r="BG42" s="155"/>
      <c r="BH42" s="155"/>
      <c r="BI42" s="155"/>
      <c r="BJ42" s="155"/>
      <c r="BK42" s="155"/>
      <c r="BL42" s="155"/>
      <c r="BM42" s="155"/>
      <c r="BN42" s="155"/>
      <c r="BO42" s="155"/>
      <c r="BP42" s="155"/>
      <c r="BQ42" s="155"/>
      <c r="BR42" s="155"/>
      <c r="BS42" s="155"/>
      <c r="BT42" s="155"/>
      <c r="BU42" s="155"/>
      <c r="BV42" s="155"/>
      <c r="BW42" s="155"/>
      <c r="BX42" s="155"/>
      <c r="BY42" s="155"/>
      <c r="BZ42" s="155"/>
      <c r="CA42" s="155"/>
      <c r="CB42" s="155"/>
      <c r="CC42" s="155"/>
      <c r="CD42" s="155"/>
      <c r="CE42" s="155"/>
      <c r="CF42" s="155"/>
      <c r="CG42" s="155"/>
      <c r="CH42" s="155"/>
      <c r="CI42" s="155"/>
      <c r="CJ42" s="155"/>
      <c r="CK42" s="155"/>
      <c r="CL42" s="155"/>
      <c r="CM42" s="155"/>
      <c r="CN42" s="155"/>
      <c r="CO42" s="155"/>
      <c r="CP42" s="155"/>
      <c r="CQ42" s="155"/>
      <c r="CR42" s="155"/>
      <c r="CS42" s="155"/>
      <c r="CT42" s="155"/>
      <c r="CU42" s="155"/>
      <c r="CV42" s="155"/>
      <c r="CW42" s="155"/>
      <c r="CX42" s="155"/>
      <c r="CY42" s="155"/>
      <c r="CZ42" s="155"/>
      <c r="DA42" s="155"/>
      <c r="DB42" s="155"/>
      <c r="DC42" s="155"/>
      <c r="DD42" s="155"/>
      <c r="DE42" s="155"/>
      <c r="DF42" s="155"/>
      <c r="DG42" s="583" t="s">
        <v>2482</v>
      </c>
      <c r="DH42" s="573" t="s">
        <v>2483</v>
      </c>
      <c r="DI42" s="584" t="s">
        <v>2468</v>
      </c>
      <c r="DJ42" s="574" t="s">
        <v>2469</v>
      </c>
      <c r="DK42" s="575" t="s">
        <v>2470</v>
      </c>
      <c r="DL42" s="585" t="s">
        <v>2475</v>
      </c>
      <c r="DM42" s="585" t="s">
        <v>2484</v>
      </c>
      <c r="DN42" s="155"/>
    </row>
    <row r="43" spans="1:118" s="98" customFormat="1" ht="247.5">
      <c r="A43" s="26">
        <v>303</v>
      </c>
      <c r="B43" s="26" t="s">
        <v>2454</v>
      </c>
      <c r="C43" s="139" t="s">
        <v>468</v>
      </c>
      <c r="D43" s="67">
        <v>4</v>
      </c>
      <c r="E43" s="34">
        <v>0.7</v>
      </c>
      <c r="F43" s="139" t="s">
        <v>469</v>
      </c>
      <c r="G43" s="64">
        <v>9.1</v>
      </c>
      <c r="H43" s="152">
        <v>0.13</v>
      </c>
      <c r="I43" s="681"/>
      <c r="J43" s="703"/>
      <c r="K43" s="29">
        <v>0.05</v>
      </c>
      <c r="L43" s="104" t="s">
        <v>2457</v>
      </c>
      <c r="M43" s="104" t="s">
        <v>2457</v>
      </c>
      <c r="N43" s="104" t="s">
        <v>2458</v>
      </c>
      <c r="O43" s="104" t="s">
        <v>2459</v>
      </c>
      <c r="P43" s="681" t="s">
        <v>2485</v>
      </c>
      <c r="Q43" s="67"/>
      <c r="R43" s="29">
        <v>0.34</v>
      </c>
      <c r="S43" s="29"/>
      <c r="T43" s="29"/>
      <c r="U43" s="169" t="s">
        <v>2486</v>
      </c>
      <c r="V43" s="169" t="s">
        <v>2486</v>
      </c>
      <c r="W43" s="169" t="s">
        <v>70</v>
      </c>
      <c r="X43" s="169" t="s">
        <v>2462</v>
      </c>
      <c r="Y43" s="169">
        <v>0</v>
      </c>
      <c r="Z43" s="169" t="s">
        <v>2487</v>
      </c>
      <c r="AA43" s="29">
        <v>0.5</v>
      </c>
      <c r="AB43" s="30">
        <f t="shared" si="0"/>
        <v>7.7350000000000016E-2</v>
      </c>
      <c r="AC43" s="557">
        <v>3</v>
      </c>
      <c r="AD43" s="169"/>
      <c r="AE43" s="30">
        <v>7.7350000000000016E-2</v>
      </c>
      <c r="AF43" s="169">
        <v>1</v>
      </c>
      <c r="AG43" s="169"/>
      <c r="AH43" s="30">
        <v>7.7350000000000016E-2</v>
      </c>
      <c r="AI43" s="169">
        <v>1</v>
      </c>
      <c r="AJ43" s="169"/>
      <c r="AK43" s="30">
        <v>7.7350000000000016E-2</v>
      </c>
      <c r="AL43" s="169">
        <v>1</v>
      </c>
      <c r="AM43" s="169"/>
      <c r="AN43" s="31">
        <v>50000</v>
      </c>
      <c r="AO43" s="31">
        <v>50000</v>
      </c>
      <c r="AP43" s="31"/>
      <c r="AQ43" s="31" t="s">
        <v>1371</v>
      </c>
      <c r="AR43" s="31"/>
      <c r="AS43" s="31" t="s">
        <v>1371</v>
      </c>
      <c r="AT43" s="31"/>
      <c r="AU43" s="31" t="s">
        <v>1371</v>
      </c>
      <c r="AV43" s="31"/>
      <c r="AW43" s="169" t="s">
        <v>2465</v>
      </c>
      <c r="AX43" s="155"/>
      <c r="AY43" s="155"/>
      <c r="AZ43" s="155"/>
      <c r="BA43" s="155"/>
      <c r="BB43" s="155"/>
      <c r="BC43" s="155"/>
      <c r="BD43" s="155"/>
      <c r="BE43" s="155"/>
      <c r="BF43" s="155"/>
      <c r="BG43" s="155"/>
      <c r="BH43" s="155"/>
      <c r="BI43" s="155"/>
      <c r="BJ43" s="155"/>
      <c r="BK43" s="155"/>
      <c r="BL43" s="155"/>
      <c r="BM43" s="155"/>
      <c r="BN43" s="155"/>
      <c r="BO43" s="155"/>
      <c r="BP43" s="155"/>
      <c r="BQ43" s="155"/>
      <c r="BR43" s="155"/>
      <c r="BS43" s="155"/>
      <c r="BT43" s="155"/>
      <c r="BU43" s="155"/>
      <c r="BV43" s="155"/>
      <c r="BW43" s="155"/>
      <c r="BX43" s="155"/>
      <c r="BY43" s="155"/>
      <c r="BZ43" s="155"/>
      <c r="CA43" s="155"/>
      <c r="CB43" s="155"/>
      <c r="CC43" s="155"/>
      <c r="CD43" s="155"/>
      <c r="CE43" s="155"/>
      <c r="CF43" s="155"/>
      <c r="CG43" s="155"/>
      <c r="CH43" s="155"/>
      <c r="CI43" s="155"/>
      <c r="CJ43" s="155"/>
      <c r="CK43" s="155"/>
      <c r="CL43" s="155"/>
      <c r="CM43" s="155"/>
      <c r="CN43" s="155"/>
      <c r="CO43" s="155"/>
      <c r="CP43" s="155"/>
      <c r="CQ43" s="155"/>
      <c r="CR43" s="155"/>
      <c r="CS43" s="155"/>
      <c r="CT43" s="155"/>
      <c r="CU43" s="155"/>
      <c r="CV43" s="155"/>
      <c r="CW43" s="155"/>
      <c r="CX43" s="155"/>
      <c r="CY43" s="155"/>
      <c r="CZ43" s="155"/>
      <c r="DA43" s="155"/>
      <c r="DB43" s="155"/>
      <c r="DC43" s="155"/>
      <c r="DD43" s="155"/>
      <c r="DE43" s="155"/>
      <c r="DF43" s="155"/>
      <c r="DG43" s="586" t="s">
        <v>2488</v>
      </c>
      <c r="DH43" s="572" t="s">
        <v>2489</v>
      </c>
      <c r="DI43" s="580" t="s">
        <v>2468</v>
      </c>
      <c r="DJ43" s="580" t="s">
        <v>2469</v>
      </c>
      <c r="DK43" s="572" t="s">
        <v>2470</v>
      </c>
      <c r="DL43" s="572" t="s">
        <v>2475</v>
      </c>
      <c r="DM43" s="587">
        <v>707000000</v>
      </c>
      <c r="DN43" s="155"/>
    </row>
    <row r="44" spans="1:118" s="98" customFormat="1" ht="247.5">
      <c r="A44" s="26">
        <v>304</v>
      </c>
      <c r="B44" s="26" t="s">
        <v>2454</v>
      </c>
      <c r="C44" s="139" t="s">
        <v>468</v>
      </c>
      <c r="D44" s="67">
        <v>4</v>
      </c>
      <c r="E44" s="34">
        <v>0.7</v>
      </c>
      <c r="F44" s="139" t="s">
        <v>469</v>
      </c>
      <c r="G44" s="64">
        <v>9.1</v>
      </c>
      <c r="H44" s="152">
        <v>0.13</v>
      </c>
      <c r="I44" s="681"/>
      <c r="J44" s="703"/>
      <c r="K44" s="29">
        <v>0.05</v>
      </c>
      <c r="L44" s="104" t="s">
        <v>2457</v>
      </c>
      <c r="M44" s="104" t="s">
        <v>2457</v>
      </c>
      <c r="N44" s="104" t="s">
        <v>2458</v>
      </c>
      <c r="O44" s="104" t="s">
        <v>2459</v>
      </c>
      <c r="P44" s="681"/>
      <c r="Q44" s="67"/>
      <c r="R44" s="29">
        <v>0.34</v>
      </c>
      <c r="S44" s="29"/>
      <c r="T44" s="29"/>
      <c r="U44" s="169" t="s">
        <v>2490</v>
      </c>
      <c r="V44" s="169" t="s">
        <v>2490</v>
      </c>
      <c r="W44" s="169" t="s">
        <v>70</v>
      </c>
      <c r="X44" s="169" t="s">
        <v>2462</v>
      </c>
      <c r="Y44" s="169">
        <v>0</v>
      </c>
      <c r="Z44" s="169" t="s">
        <v>2491</v>
      </c>
      <c r="AA44" s="29">
        <v>0.5</v>
      </c>
      <c r="AB44" s="30">
        <f t="shared" si="0"/>
        <v>7.7350000000000016E-2</v>
      </c>
      <c r="AC44" s="557">
        <v>1</v>
      </c>
      <c r="AD44" s="169"/>
      <c r="AE44" s="30">
        <v>7.7350000000000016E-2</v>
      </c>
      <c r="AF44" s="169">
        <v>1</v>
      </c>
      <c r="AG44" s="169"/>
      <c r="AH44" s="30">
        <v>7.7350000000000016E-2</v>
      </c>
      <c r="AI44" s="169">
        <v>1</v>
      </c>
      <c r="AJ44" s="169"/>
      <c r="AK44" s="30">
        <v>7.7350000000000016E-2</v>
      </c>
      <c r="AL44" s="169">
        <v>1</v>
      </c>
      <c r="AM44" s="169"/>
      <c r="AN44" s="31">
        <v>50000</v>
      </c>
      <c r="AO44" s="31">
        <v>50000</v>
      </c>
      <c r="AP44" s="31"/>
      <c r="AQ44" s="31" t="s">
        <v>1371</v>
      </c>
      <c r="AR44" s="31"/>
      <c r="AS44" s="31" t="s">
        <v>1371</v>
      </c>
      <c r="AT44" s="31"/>
      <c r="AU44" s="31" t="s">
        <v>1371</v>
      </c>
      <c r="AV44" s="31"/>
      <c r="AW44" s="169" t="s">
        <v>2465</v>
      </c>
      <c r="AX44" s="155"/>
      <c r="AY44" s="155"/>
      <c r="AZ44" s="155"/>
      <c r="BA44" s="155"/>
      <c r="BB44" s="155"/>
      <c r="BC44" s="155"/>
      <c r="BD44" s="155"/>
      <c r="BE44" s="155"/>
      <c r="BF44" s="155"/>
      <c r="BG44" s="155"/>
      <c r="BH44" s="155"/>
      <c r="BI44" s="155"/>
      <c r="BJ44" s="155"/>
      <c r="BK44" s="155"/>
      <c r="BL44" s="155"/>
      <c r="BM44" s="155"/>
      <c r="BN44" s="155"/>
      <c r="BO44" s="155"/>
      <c r="BP44" s="155"/>
      <c r="BQ44" s="155"/>
      <c r="BR44" s="155"/>
      <c r="BS44" s="155"/>
      <c r="BT44" s="155"/>
      <c r="BU44" s="155"/>
      <c r="BV44" s="155"/>
      <c r="BW44" s="155"/>
      <c r="BX44" s="155"/>
      <c r="BY44" s="155"/>
      <c r="BZ44" s="155"/>
      <c r="CA44" s="155"/>
      <c r="CB44" s="155"/>
      <c r="CC44" s="155"/>
      <c r="CD44" s="155"/>
      <c r="CE44" s="155"/>
      <c r="CF44" s="155"/>
      <c r="CG44" s="155"/>
      <c r="CH44" s="155"/>
      <c r="CI44" s="155"/>
      <c r="CJ44" s="155"/>
      <c r="CK44" s="155"/>
      <c r="CL44" s="155"/>
      <c r="CM44" s="155"/>
      <c r="CN44" s="155"/>
      <c r="CO44" s="155"/>
      <c r="CP44" s="155"/>
      <c r="CQ44" s="155"/>
      <c r="CR44" s="155"/>
      <c r="CS44" s="155"/>
      <c r="CT44" s="155"/>
      <c r="CU44" s="155"/>
      <c r="CV44" s="155"/>
      <c r="CW44" s="155"/>
      <c r="CX44" s="155"/>
      <c r="CY44" s="155"/>
      <c r="CZ44" s="155"/>
      <c r="DA44" s="155"/>
      <c r="DB44" s="155"/>
      <c r="DC44" s="155"/>
      <c r="DD44" s="155"/>
      <c r="DE44" s="155"/>
      <c r="DF44" s="155"/>
      <c r="DG44" s="588" t="s">
        <v>2492</v>
      </c>
      <c r="DH44" s="589">
        <v>1</v>
      </c>
      <c r="DI44" s="590" t="s">
        <v>2493</v>
      </c>
      <c r="DJ44" s="591" t="s">
        <v>2494</v>
      </c>
      <c r="DK44" s="591" t="s">
        <v>2495</v>
      </c>
      <c r="DL44" s="592" t="s">
        <v>2496</v>
      </c>
      <c r="DM44" s="573" t="s">
        <v>2497</v>
      </c>
      <c r="DN44" s="155"/>
    </row>
    <row r="45" spans="1:118" s="98" customFormat="1" ht="247.5">
      <c r="A45" s="26">
        <v>305</v>
      </c>
      <c r="B45" s="26" t="s">
        <v>2454</v>
      </c>
      <c r="C45" s="139" t="s">
        <v>468</v>
      </c>
      <c r="D45" s="67">
        <v>4</v>
      </c>
      <c r="E45" s="34">
        <v>0.7</v>
      </c>
      <c r="F45" s="139" t="s">
        <v>469</v>
      </c>
      <c r="G45" s="64">
        <v>9.1</v>
      </c>
      <c r="H45" s="152">
        <v>0.13</v>
      </c>
      <c r="I45" s="681"/>
      <c r="J45" s="703"/>
      <c r="K45" s="29">
        <v>0.05</v>
      </c>
      <c r="L45" s="104" t="s">
        <v>2457</v>
      </c>
      <c r="M45" s="104" t="s">
        <v>2457</v>
      </c>
      <c r="N45" s="104" t="s">
        <v>2458</v>
      </c>
      <c r="O45" s="104" t="s">
        <v>2459</v>
      </c>
      <c r="P45" s="681" t="s">
        <v>2498</v>
      </c>
      <c r="Q45" s="67"/>
      <c r="R45" s="29">
        <v>0.33</v>
      </c>
      <c r="S45" s="29"/>
      <c r="T45" s="29"/>
      <c r="U45" s="169" t="s">
        <v>2499</v>
      </c>
      <c r="V45" s="169" t="s">
        <v>2499</v>
      </c>
      <c r="W45" s="169" t="s">
        <v>70</v>
      </c>
      <c r="X45" s="169" t="s">
        <v>2462</v>
      </c>
      <c r="Y45" s="169">
        <v>0</v>
      </c>
      <c r="Z45" s="169" t="s">
        <v>2500</v>
      </c>
      <c r="AA45" s="29">
        <v>0.5</v>
      </c>
      <c r="AB45" s="30">
        <f t="shared" si="0"/>
        <v>7.5075000000000017E-2</v>
      </c>
      <c r="AC45" s="557">
        <v>1</v>
      </c>
      <c r="AD45" s="169"/>
      <c r="AE45" s="30">
        <v>7.5075000000000017E-2</v>
      </c>
      <c r="AF45" s="169">
        <v>4</v>
      </c>
      <c r="AG45" s="169"/>
      <c r="AH45" s="30">
        <v>7.5075000000000017E-2</v>
      </c>
      <c r="AI45" s="169">
        <v>6</v>
      </c>
      <c r="AJ45" s="169"/>
      <c r="AK45" s="30">
        <v>7.5075000000000017E-2</v>
      </c>
      <c r="AL45" s="169">
        <v>8</v>
      </c>
      <c r="AM45" s="169"/>
      <c r="AN45" s="31">
        <v>50000</v>
      </c>
      <c r="AO45" s="31">
        <v>50000</v>
      </c>
      <c r="AP45" s="31"/>
      <c r="AQ45" s="31" t="s">
        <v>1371</v>
      </c>
      <c r="AR45" s="31"/>
      <c r="AS45" s="31" t="s">
        <v>1371</v>
      </c>
      <c r="AT45" s="31"/>
      <c r="AU45" s="31" t="s">
        <v>1371</v>
      </c>
      <c r="AV45" s="31"/>
      <c r="AW45" s="169" t="s">
        <v>2465</v>
      </c>
      <c r="AX45" s="155"/>
      <c r="AY45" s="155"/>
      <c r="AZ45" s="155"/>
      <c r="BA45" s="155"/>
      <c r="BB45" s="155"/>
      <c r="BC45" s="155"/>
      <c r="BD45" s="155"/>
      <c r="BE45" s="155"/>
      <c r="BF45" s="155"/>
      <c r="BG45" s="155"/>
      <c r="BH45" s="155"/>
      <c r="BI45" s="155"/>
      <c r="BJ45" s="155"/>
      <c r="BK45" s="155"/>
      <c r="BL45" s="155"/>
      <c r="BM45" s="155"/>
      <c r="BN45" s="155"/>
      <c r="BO45" s="155"/>
      <c r="BP45" s="155"/>
      <c r="BQ45" s="155"/>
      <c r="BR45" s="155"/>
      <c r="BS45" s="155"/>
      <c r="BT45" s="155"/>
      <c r="BU45" s="155"/>
      <c r="BV45" s="155"/>
      <c r="BW45" s="155"/>
      <c r="BX45" s="155"/>
      <c r="BY45" s="155"/>
      <c r="BZ45" s="155"/>
      <c r="CA45" s="155"/>
      <c r="CB45" s="155"/>
      <c r="CC45" s="155"/>
      <c r="CD45" s="155"/>
      <c r="CE45" s="155"/>
      <c r="CF45" s="155"/>
      <c r="CG45" s="155"/>
      <c r="CH45" s="155"/>
      <c r="CI45" s="155"/>
      <c r="CJ45" s="155"/>
      <c r="CK45" s="155"/>
      <c r="CL45" s="155"/>
      <c r="CM45" s="155"/>
      <c r="CN45" s="155"/>
      <c r="CO45" s="155"/>
      <c r="CP45" s="155"/>
      <c r="CQ45" s="155"/>
      <c r="CR45" s="155"/>
      <c r="CS45" s="155"/>
      <c r="CT45" s="155"/>
      <c r="CU45" s="155"/>
      <c r="CV45" s="155"/>
      <c r="CW45" s="155"/>
      <c r="CX45" s="155"/>
      <c r="CY45" s="155"/>
      <c r="CZ45" s="155"/>
      <c r="DA45" s="155"/>
      <c r="DB45" s="155"/>
      <c r="DC45" s="155"/>
      <c r="DD45" s="155"/>
      <c r="DE45" s="155"/>
      <c r="DF45" s="155"/>
      <c r="DG45" s="588" t="s">
        <v>2501</v>
      </c>
      <c r="DH45" s="578" t="s">
        <v>2502</v>
      </c>
      <c r="DI45" s="593" t="s">
        <v>2493</v>
      </c>
      <c r="DJ45" s="593" t="s">
        <v>2503</v>
      </c>
      <c r="DK45" s="594" t="s">
        <v>2470</v>
      </c>
      <c r="DL45" s="595" t="s">
        <v>2475</v>
      </c>
      <c r="DM45" s="596">
        <v>707000000</v>
      </c>
      <c r="DN45" s="155"/>
    </row>
    <row r="46" spans="1:118" s="98" customFormat="1" ht="247.5">
      <c r="A46" s="26">
        <v>306</v>
      </c>
      <c r="B46" s="26" t="s">
        <v>2454</v>
      </c>
      <c r="C46" s="139" t="s">
        <v>468</v>
      </c>
      <c r="D46" s="67">
        <v>4</v>
      </c>
      <c r="E46" s="34">
        <v>0.7</v>
      </c>
      <c r="F46" s="139" t="s">
        <v>469</v>
      </c>
      <c r="G46" s="64">
        <v>9.1</v>
      </c>
      <c r="H46" s="152">
        <v>0.13</v>
      </c>
      <c r="I46" s="681"/>
      <c r="J46" s="694"/>
      <c r="K46" s="29">
        <v>0.05</v>
      </c>
      <c r="L46" s="104" t="s">
        <v>2457</v>
      </c>
      <c r="M46" s="104" t="s">
        <v>2457</v>
      </c>
      <c r="N46" s="104" t="s">
        <v>2458</v>
      </c>
      <c r="O46" s="104" t="s">
        <v>2459</v>
      </c>
      <c r="P46" s="681"/>
      <c r="Q46" s="67"/>
      <c r="R46" s="29">
        <v>0.33</v>
      </c>
      <c r="S46" s="29"/>
      <c r="T46" s="29"/>
      <c r="U46" s="169" t="s">
        <v>2504</v>
      </c>
      <c r="V46" s="169" t="s">
        <v>2504</v>
      </c>
      <c r="W46" s="169" t="s">
        <v>70</v>
      </c>
      <c r="X46" s="169" t="s">
        <v>2462</v>
      </c>
      <c r="Y46" s="169">
        <v>0</v>
      </c>
      <c r="Z46" s="169" t="s">
        <v>2505</v>
      </c>
      <c r="AA46" s="29">
        <v>0.5</v>
      </c>
      <c r="AB46" s="30">
        <f t="shared" si="0"/>
        <v>7.5075000000000017E-2</v>
      </c>
      <c r="AC46" s="557">
        <v>4</v>
      </c>
      <c r="AD46" s="169"/>
      <c r="AE46" s="30">
        <v>7.5075000000000017E-2</v>
      </c>
      <c r="AF46" s="169">
        <v>2</v>
      </c>
      <c r="AG46" s="169"/>
      <c r="AH46" s="30">
        <v>7.5075000000000017E-2</v>
      </c>
      <c r="AI46" s="169">
        <v>3</v>
      </c>
      <c r="AJ46" s="169"/>
      <c r="AK46" s="30">
        <v>7.5075000000000017E-2</v>
      </c>
      <c r="AL46" s="169">
        <v>4</v>
      </c>
      <c r="AM46" s="169"/>
      <c r="AN46" s="31">
        <v>50000</v>
      </c>
      <c r="AO46" s="31">
        <v>50000</v>
      </c>
      <c r="AP46" s="31"/>
      <c r="AQ46" s="31" t="s">
        <v>1371</v>
      </c>
      <c r="AR46" s="31"/>
      <c r="AS46" s="31" t="s">
        <v>1371</v>
      </c>
      <c r="AT46" s="31"/>
      <c r="AU46" s="31" t="s">
        <v>1371</v>
      </c>
      <c r="AV46" s="31"/>
      <c r="AW46" s="169" t="s">
        <v>2465</v>
      </c>
      <c r="AX46" s="155"/>
      <c r="AY46" s="155"/>
      <c r="AZ46" s="155"/>
      <c r="BA46" s="155"/>
      <c r="BB46" s="155"/>
      <c r="BC46" s="155"/>
      <c r="BD46" s="155"/>
      <c r="BE46" s="155"/>
      <c r="BF46" s="155"/>
      <c r="BG46" s="155"/>
      <c r="BH46" s="155"/>
      <c r="BI46" s="155"/>
      <c r="BJ46" s="155"/>
      <c r="BK46" s="155"/>
      <c r="BL46" s="155"/>
      <c r="BM46" s="155"/>
      <c r="BN46" s="155"/>
      <c r="BO46" s="155"/>
      <c r="BP46" s="155"/>
      <c r="BQ46" s="155"/>
      <c r="BR46" s="155"/>
      <c r="BS46" s="155"/>
      <c r="BT46" s="155"/>
      <c r="BU46" s="155"/>
      <c r="BV46" s="155"/>
      <c r="BW46" s="155"/>
      <c r="BX46" s="155"/>
      <c r="BY46" s="155"/>
      <c r="BZ46" s="155"/>
      <c r="CA46" s="155"/>
      <c r="CB46" s="155"/>
      <c r="CC46" s="155"/>
      <c r="CD46" s="155"/>
      <c r="CE46" s="155"/>
      <c r="CF46" s="155"/>
      <c r="CG46" s="155"/>
      <c r="CH46" s="155"/>
      <c r="CI46" s="155"/>
      <c r="CJ46" s="155"/>
      <c r="CK46" s="155"/>
      <c r="CL46" s="155"/>
      <c r="CM46" s="155"/>
      <c r="CN46" s="155"/>
      <c r="CO46" s="155"/>
      <c r="CP46" s="155"/>
      <c r="CQ46" s="155"/>
      <c r="CR46" s="155"/>
      <c r="CS46" s="155"/>
      <c r="CT46" s="155"/>
      <c r="CU46" s="155"/>
      <c r="CV46" s="155"/>
      <c r="CW46" s="155"/>
      <c r="CX46" s="155"/>
      <c r="CY46" s="155"/>
      <c r="CZ46" s="155"/>
      <c r="DA46" s="155"/>
      <c r="DB46" s="155"/>
      <c r="DC46" s="155"/>
      <c r="DD46" s="155"/>
      <c r="DE46" s="155"/>
      <c r="DF46" s="155"/>
      <c r="DG46" s="588" t="s">
        <v>2501</v>
      </c>
      <c r="DH46" s="578" t="s">
        <v>2506</v>
      </c>
      <c r="DI46" s="584" t="s">
        <v>2493</v>
      </c>
      <c r="DJ46" s="584" t="s">
        <v>2469</v>
      </c>
      <c r="DK46" s="597" t="s">
        <v>2470</v>
      </c>
      <c r="DL46" s="597" t="s">
        <v>2475</v>
      </c>
      <c r="DM46" s="582">
        <v>707000000</v>
      </c>
      <c r="DN46" s="155"/>
    </row>
    <row r="47" spans="1:118" s="98" customFormat="1" ht="168.75">
      <c r="A47" s="26">
        <v>449</v>
      </c>
      <c r="B47" s="26" t="s">
        <v>272</v>
      </c>
      <c r="C47" s="169" t="s">
        <v>273</v>
      </c>
      <c r="D47" s="67">
        <v>2</v>
      </c>
      <c r="E47" s="34">
        <v>0.05</v>
      </c>
      <c r="F47" s="169" t="s">
        <v>1650</v>
      </c>
      <c r="G47" s="64">
        <v>10.1</v>
      </c>
      <c r="H47" s="34">
        <v>0.1</v>
      </c>
      <c r="I47" s="681" t="s">
        <v>2507</v>
      </c>
      <c r="J47" s="693" t="s">
        <v>2508</v>
      </c>
      <c r="K47" s="29">
        <v>0.9</v>
      </c>
      <c r="L47" s="169" t="s">
        <v>2509</v>
      </c>
      <c r="M47" s="169" t="s">
        <v>2509</v>
      </c>
      <c r="N47" s="34">
        <v>0</v>
      </c>
      <c r="O47" s="169" t="s">
        <v>2510</v>
      </c>
      <c r="P47" s="681" t="s">
        <v>2511</v>
      </c>
      <c r="Q47" s="67"/>
      <c r="R47" s="29">
        <v>0.1</v>
      </c>
      <c r="S47" s="29"/>
      <c r="T47" s="29"/>
      <c r="U47" s="169" t="s">
        <v>2512</v>
      </c>
      <c r="V47" s="169" t="s">
        <v>2512</v>
      </c>
      <c r="W47" s="169" t="s">
        <v>70</v>
      </c>
      <c r="X47" s="169" t="s">
        <v>71</v>
      </c>
      <c r="Y47" s="34">
        <v>0</v>
      </c>
      <c r="Z47" s="169" t="s">
        <v>2513</v>
      </c>
      <c r="AA47" s="29">
        <v>0.15</v>
      </c>
      <c r="AB47" s="30">
        <v>0.02</v>
      </c>
      <c r="AC47" s="557">
        <v>2</v>
      </c>
      <c r="AD47" s="169"/>
      <c r="AE47" s="30">
        <v>0.02</v>
      </c>
      <c r="AF47" s="169">
        <v>1</v>
      </c>
      <c r="AG47" s="169"/>
      <c r="AH47" s="30">
        <v>0.02</v>
      </c>
      <c r="AI47" s="169">
        <v>1</v>
      </c>
      <c r="AJ47" s="169"/>
      <c r="AK47" s="30">
        <v>0.02</v>
      </c>
      <c r="AL47" s="169">
        <v>1</v>
      </c>
      <c r="AM47" s="169"/>
      <c r="AN47" s="31">
        <v>0</v>
      </c>
      <c r="AO47" s="31" t="s">
        <v>1371</v>
      </c>
      <c r="AP47" s="31"/>
      <c r="AQ47" s="31" t="s">
        <v>1371</v>
      </c>
      <c r="AR47" s="31"/>
      <c r="AS47" s="31" t="s">
        <v>1371</v>
      </c>
      <c r="AT47" s="31"/>
      <c r="AU47" s="31" t="s">
        <v>1371</v>
      </c>
      <c r="AV47" s="31"/>
      <c r="AW47" s="169" t="s">
        <v>2514</v>
      </c>
      <c r="AX47" s="155"/>
      <c r="AY47" s="155"/>
      <c r="AZ47" s="155"/>
      <c r="BA47" s="155"/>
      <c r="BB47" s="155"/>
      <c r="BC47" s="155"/>
      <c r="BD47" s="155"/>
      <c r="BE47" s="155"/>
      <c r="BF47" s="155"/>
      <c r="BG47" s="155"/>
      <c r="BH47" s="155"/>
      <c r="BI47" s="155"/>
      <c r="BJ47" s="155"/>
      <c r="BK47" s="155"/>
      <c r="BL47" s="155"/>
      <c r="BM47" s="155"/>
      <c r="BN47" s="155"/>
      <c r="BO47" s="155"/>
      <c r="BP47" s="155"/>
      <c r="BQ47" s="155"/>
      <c r="BR47" s="155"/>
      <c r="BS47" s="155"/>
      <c r="BT47" s="155"/>
      <c r="BU47" s="155"/>
      <c r="BV47" s="155"/>
      <c r="BW47" s="155"/>
      <c r="BX47" s="155"/>
      <c r="BY47" s="155"/>
      <c r="BZ47" s="155"/>
      <c r="CA47" s="155"/>
      <c r="CB47" s="155"/>
      <c r="CC47" s="155"/>
      <c r="CD47" s="155"/>
      <c r="CE47" s="155"/>
      <c r="CF47" s="155"/>
      <c r="CG47" s="155"/>
      <c r="CH47" s="155"/>
      <c r="CI47" s="155"/>
      <c r="CJ47" s="155"/>
      <c r="CK47" s="155"/>
      <c r="CL47" s="155"/>
      <c r="CM47" s="155"/>
      <c r="CN47" s="155"/>
      <c r="CO47" s="155"/>
      <c r="CP47" s="155"/>
      <c r="CQ47" s="155"/>
      <c r="CR47" s="155"/>
      <c r="CS47" s="155"/>
      <c r="CT47" s="155"/>
      <c r="CU47" s="155"/>
      <c r="CV47" s="155"/>
      <c r="CW47" s="155"/>
      <c r="CX47" s="155"/>
      <c r="CY47" s="155"/>
      <c r="CZ47" s="155"/>
      <c r="DA47" s="155"/>
      <c r="DB47" s="155"/>
      <c r="DC47" s="155"/>
      <c r="DD47" s="155"/>
      <c r="DE47" s="155"/>
      <c r="DF47" s="155"/>
      <c r="DG47" s="49"/>
      <c r="DH47" s="193"/>
      <c r="DI47" s="561"/>
      <c r="DJ47" s="155"/>
      <c r="DK47" s="563"/>
      <c r="DL47" s="155"/>
      <c r="DM47" s="155"/>
      <c r="DN47" s="155"/>
    </row>
    <row r="48" spans="1:118" s="98" customFormat="1" ht="168.75">
      <c r="A48" s="26">
        <v>450</v>
      </c>
      <c r="B48" s="26" t="s">
        <v>272</v>
      </c>
      <c r="C48" s="169" t="s">
        <v>273</v>
      </c>
      <c r="D48" s="67">
        <v>5</v>
      </c>
      <c r="E48" s="34">
        <v>0.05</v>
      </c>
      <c r="F48" s="169" t="s">
        <v>1650</v>
      </c>
      <c r="G48" s="64">
        <v>10.1</v>
      </c>
      <c r="H48" s="34">
        <v>0.1</v>
      </c>
      <c r="I48" s="681"/>
      <c r="J48" s="703"/>
      <c r="K48" s="29">
        <v>0.9</v>
      </c>
      <c r="L48" s="169" t="s">
        <v>2509</v>
      </c>
      <c r="M48" s="169" t="s">
        <v>2509</v>
      </c>
      <c r="N48" s="34">
        <v>0</v>
      </c>
      <c r="O48" s="169" t="s">
        <v>2510</v>
      </c>
      <c r="P48" s="681"/>
      <c r="Q48" s="67"/>
      <c r="R48" s="29">
        <v>0.1</v>
      </c>
      <c r="S48" s="29"/>
      <c r="T48" s="29"/>
      <c r="U48" s="169" t="s">
        <v>2515</v>
      </c>
      <c r="V48" s="169" t="s">
        <v>2515</v>
      </c>
      <c r="W48" s="169" t="s">
        <v>70</v>
      </c>
      <c r="X48" s="169" t="s">
        <v>71</v>
      </c>
      <c r="Y48" s="170">
        <v>0</v>
      </c>
      <c r="Z48" s="169" t="s">
        <v>2516</v>
      </c>
      <c r="AA48" s="29">
        <v>0.15</v>
      </c>
      <c r="AB48" s="30">
        <v>0.02</v>
      </c>
      <c r="AC48" s="557">
        <v>1</v>
      </c>
      <c r="AD48" s="169"/>
      <c r="AE48" s="30">
        <v>0.02</v>
      </c>
      <c r="AF48" s="169">
        <v>2</v>
      </c>
      <c r="AG48" s="169"/>
      <c r="AH48" s="30">
        <v>0.02</v>
      </c>
      <c r="AI48" s="169">
        <v>3</v>
      </c>
      <c r="AJ48" s="169"/>
      <c r="AK48" s="30">
        <v>0.02</v>
      </c>
      <c r="AL48" s="169">
        <v>4</v>
      </c>
      <c r="AM48" s="169"/>
      <c r="AN48" s="31">
        <v>0</v>
      </c>
      <c r="AO48" s="31" t="s">
        <v>1371</v>
      </c>
      <c r="AP48" s="31"/>
      <c r="AQ48" s="31" t="s">
        <v>1371</v>
      </c>
      <c r="AR48" s="31"/>
      <c r="AS48" s="31" t="s">
        <v>1371</v>
      </c>
      <c r="AT48" s="31"/>
      <c r="AU48" s="31" t="s">
        <v>1371</v>
      </c>
      <c r="AV48" s="31"/>
      <c r="AW48" s="169" t="s">
        <v>2514</v>
      </c>
      <c r="AX48" s="155"/>
      <c r="AY48" s="155"/>
      <c r="AZ48" s="155"/>
      <c r="BA48" s="155"/>
      <c r="BB48" s="155"/>
      <c r="BC48" s="155"/>
      <c r="BD48" s="155"/>
      <c r="BE48" s="155"/>
      <c r="BF48" s="155"/>
      <c r="BG48" s="155"/>
      <c r="BH48" s="155"/>
      <c r="BI48" s="155"/>
      <c r="BJ48" s="155"/>
      <c r="BK48" s="155"/>
      <c r="BL48" s="155"/>
      <c r="BM48" s="155"/>
      <c r="BN48" s="155"/>
      <c r="BO48" s="155"/>
      <c r="BP48" s="155"/>
      <c r="BQ48" s="155"/>
      <c r="BR48" s="155"/>
      <c r="BS48" s="155"/>
      <c r="BT48" s="155"/>
      <c r="BU48" s="155"/>
      <c r="BV48" s="155"/>
      <c r="BW48" s="155"/>
      <c r="BX48" s="155"/>
      <c r="BY48" s="155"/>
      <c r="BZ48" s="155"/>
      <c r="CA48" s="155"/>
      <c r="CB48" s="155"/>
      <c r="CC48" s="155"/>
      <c r="CD48" s="155"/>
      <c r="CE48" s="155"/>
      <c r="CF48" s="155"/>
      <c r="CG48" s="155"/>
      <c r="CH48" s="155"/>
      <c r="CI48" s="155"/>
      <c r="CJ48" s="155"/>
      <c r="CK48" s="155"/>
      <c r="CL48" s="155"/>
      <c r="CM48" s="155"/>
      <c r="CN48" s="155"/>
      <c r="CO48" s="155"/>
      <c r="CP48" s="155"/>
      <c r="CQ48" s="155"/>
      <c r="CR48" s="155"/>
      <c r="CS48" s="155"/>
      <c r="CT48" s="155"/>
      <c r="CU48" s="155"/>
      <c r="CV48" s="155"/>
      <c r="CW48" s="155"/>
      <c r="CX48" s="155"/>
      <c r="CY48" s="155"/>
      <c r="CZ48" s="155"/>
      <c r="DA48" s="155"/>
      <c r="DB48" s="155"/>
      <c r="DC48" s="155"/>
      <c r="DD48" s="155"/>
      <c r="DE48" s="155"/>
      <c r="DF48" s="155"/>
      <c r="DG48" s="169"/>
      <c r="DH48" s="193"/>
      <c r="DI48" s="561"/>
      <c r="DJ48" s="155"/>
      <c r="DK48" s="563"/>
      <c r="DL48" s="155"/>
      <c r="DM48" s="155"/>
      <c r="DN48" s="155"/>
    </row>
    <row r="49" spans="1:118" s="98" customFormat="1" ht="168.75">
      <c r="A49" s="26">
        <v>451</v>
      </c>
      <c r="B49" s="26" t="s">
        <v>272</v>
      </c>
      <c r="C49" s="169" t="s">
        <v>273</v>
      </c>
      <c r="D49" s="67">
        <v>5</v>
      </c>
      <c r="E49" s="34">
        <v>0.05</v>
      </c>
      <c r="F49" s="169" t="s">
        <v>1650</v>
      </c>
      <c r="G49" s="64">
        <v>10.1</v>
      </c>
      <c r="H49" s="34">
        <v>0.1</v>
      </c>
      <c r="I49" s="681"/>
      <c r="J49" s="703"/>
      <c r="K49" s="29">
        <v>0.9</v>
      </c>
      <c r="L49" s="169" t="s">
        <v>2509</v>
      </c>
      <c r="M49" s="169" t="s">
        <v>2509</v>
      </c>
      <c r="N49" s="34">
        <v>0</v>
      </c>
      <c r="O49" s="169" t="s">
        <v>2510</v>
      </c>
      <c r="P49" s="681"/>
      <c r="Q49" s="67"/>
      <c r="R49" s="29">
        <v>0.1</v>
      </c>
      <c r="S49" s="29"/>
      <c r="T49" s="29"/>
      <c r="U49" s="169" t="s">
        <v>2517</v>
      </c>
      <c r="V49" s="169" t="s">
        <v>2517</v>
      </c>
      <c r="W49" s="169" t="s">
        <v>70</v>
      </c>
      <c r="X49" s="169" t="s">
        <v>71</v>
      </c>
      <c r="Y49" s="34">
        <v>0</v>
      </c>
      <c r="Z49" s="169" t="s">
        <v>2518</v>
      </c>
      <c r="AA49" s="29">
        <v>0.15</v>
      </c>
      <c r="AB49" s="30">
        <v>0.02</v>
      </c>
      <c r="AC49" s="557">
        <v>2</v>
      </c>
      <c r="AD49" s="169"/>
      <c r="AE49" s="30">
        <v>0.02</v>
      </c>
      <c r="AF49" s="169">
        <v>1</v>
      </c>
      <c r="AG49" s="169"/>
      <c r="AH49" s="30">
        <v>0.02</v>
      </c>
      <c r="AI49" s="169">
        <v>1</v>
      </c>
      <c r="AJ49" s="169"/>
      <c r="AK49" s="30">
        <v>0.02</v>
      </c>
      <c r="AL49" s="169">
        <v>1</v>
      </c>
      <c r="AM49" s="169"/>
      <c r="AN49" s="31">
        <v>0</v>
      </c>
      <c r="AO49" s="31" t="s">
        <v>1371</v>
      </c>
      <c r="AP49" s="31"/>
      <c r="AQ49" s="31" t="s">
        <v>1371</v>
      </c>
      <c r="AR49" s="31"/>
      <c r="AS49" s="31" t="s">
        <v>1371</v>
      </c>
      <c r="AT49" s="31"/>
      <c r="AU49" s="31" t="s">
        <v>1371</v>
      </c>
      <c r="AV49" s="31"/>
      <c r="AW49" s="169" t="s">
        <v>2514</v>
      </c>
      <c r="AX49" s="155"/>
      <c r="AY49" s="155"/>
      <c r="AZ49" s="155"/>
      <c r="BA49" s="155"/>
      <c r="BB49" s="155"/>
      <c r="BC49" s="155"/>
      <c r="BD49" s="155"/>
      <c r="BE49" s="155"/>
      <c r="BF49" s="155"/>
      <c r="BG49" s="155"/>
      <c r="BH49" s="155"/>
      <c r="BI49" s="155"/>
      <c r="BJ49" s="155"/>
      <c r="BK49" s="155"/>
      <c r="BL49" s="155"/>
      <c r="BM49" s="155"/>
      <c r="BN49" s="155"/>
      <c r="BO49" s="155"/>
      <c r="BP49" s="155"/>
      <c r="BQ49" s="155"/>
      <c r="BR49" s="155"/>
      <c r="BS49" s="155"/>
      <c r="BT49" s="155"/>
      <c r="BU49" s="155"/>
      <c r="BV49" s="155"/>
      <c r="BW49" s="155"/>
      <c r="BX49" s="155"/>
      <c r="BY49" s="155"/>
      <c r="BZ49" s="155"/>
      <c r="CA49" s="155"/>
      <c r="CB49" s="155"/>
      <c r="CC49" s="155"/>
      <c r="CD49" s="155"/>
      <c r="CE49" s="155"/>
      <c r="CF49" s="155"/>
      <c r="CG49" s="155"/>
      <c r="CH49" s="155"/>
      <c r="CI49" s="155"/>
      <c r="CJ49" s="155"/>
      <c r="CK49" s="155"/>
      <c r="CL49" s="155"/>
      <c r="CM49" s="155"/>
      <c r="CN49" s="155"/>
      <c r="CO49" s="155"/>
      <c r="CP49" s="155"/>
      <c r="CQ49" s="155"/>
      <c r="CR49" s="155"/>
      <c r="CS49" s="155"/>
      <c r="CT49" s="155"/>
      <c r="CU49" s="155"/>
      <c r="CV49" s="155"/>
      <c r="CW49" s="155"/>
      <c r="CX49" s="155"/>
      <c r="CY49" s="155"/>
      <c r="CZ49" s="155"/>
      <c r="DA49" s="155"/>
      <c r="DB49" s="155"/>
      <c r="DC49" s="836"/>
      <c r="DD49" s="155"/>
      <c r="DE49" s="155"/>
      <c r="DF49" s="155"/>
      <c r="DG49" s="169"/>
      <c r="DH49" s="193"/>
      <c r="DI49" s="561"/>
      <c r="DJ49" s="155"/>
      <c r="DK49" s="563"/>
      <c r="DL49" s="155"/>
      <c r="DM49" s="155"/>
      <c r="DN49" s="155"/>
    </row>
    <row r="50" spans="1:118" s="98" customFormat="1" ht="168.75">
      <c r="A50" s="26">
        <v>452</v>
      </c>
      <c r="B50" s="26" t="s">
        <v>272</v>
      </c>
      <c r="C50" s="169" t="s">
        <v>273</v>
      </c>
      <c r="D50" s="67">
        <v>5</v>
      </c>
      <c r="E50" s="34">
        <v>0.05</v>
      </c>
      <c r="F50" s="169" t="s">
        <v>1650</v>
      </c>
      <c r="G50" s="64">
        <v>10.1</v>
      </c>
      <c r="H50" s="34">
        <v>0.1</v>
      </c>
      <c r="I50" s="681"/>
      <c r="J50" s="703"/>
      <c r="K50" s="29">
        <v>0.9</v>
      </c>
      <c r="L50" s="169" t="s">
        <v>2509</v>
      </c>
      <c r="M50" s="169" t="s">
        <v>2509</v>
      </c>
      <c r="N50" s="34">
        <v>0</v>
      </c>
      <c r="O50" s="169" t="s">
        <v>2510</v>
      </c>
      <c r="P50" s="681"/>
      <c r="Q50" s="67"/>
      <c r="R50" s="29">
        <v>0.1</v>
      </c>
      <c r="S50" s="29"/>
      <c r="T50" s="29"/>
      <c r="U50" s="169" t="s">
        <v>2519</v>
      </c>
      <c r="V50" s="169" t="s">
        <v>2519</v>
      </c>
      <c r="W50" s="169" t="s">
        <v>70</v>
      </c>
      <c r="X50" s="169" t="s">
        <v>71</v>
      </c>
      <c r="Y50" s="170">
        <v>0</v>
      </c>
      <c r="Z50" s="169" t="s">
        <v>2520</v>
      </c>
      <c r="AA50" s="29">
        <v>0.15</v>
      </c>
      <c r="AB50" s="30">
        <v>0.02</v>
      </c>
      <c r="AC50" s="557">
        <v>1</v>
      </c>
      <c r="AD50" s="169"/>
      <c r="AE50" s="30">
        <v>0.02</v>
      </c>
      <c r="AF50" s="169">
        <v>100</v>
      </c>
      <c r="AG50" s="169"/>
      <c r="AH50" s="30">
        <v>0.02</v>
      </c>
      <c r="AI50" s="169">
        <v>100</v>
      </c>
      <c r="AJ50" s="169"/>
      <c r="AK50" s="30">
        <v>0.02</v>
      </c>
      <c r="AL50" s="169">
        <v>100</v>
      </c>
      <c r="AM50" s="169"/>
      <c r="AN50" s="31">
        <v>0</v>
      </c>
      <c r="AO50" s="31" t="s">
        <v>1371</v>
      </c>
      <c r="AP50" s="31"/>
      <c r="AQ50" s="31" t="s">
        <v>1371</v>
      </c>
      <c r="AR50" s="31"/>
      <c r="AS50" s="31" t="s">
        <v>1371</v>
      </c>
      <c r="AT50" s="31"/>
      <c r="AU50" s="31" t="s">
        <v>1371</v>
      </c>
      <c r="AV50" s="31"/>
      <c r="AW50" s="169" t="s">
        <v>2514</v>
      </c>
      <c r="AX50" s="155"/>
      <c r="AY50" s="155"/>
      <c r="AZ50" s="155"/>
      <c r="BA50" s="155"/>
      <c r="BB50" s="155"/>
      <c r="BC50" s="155"/>
      <c r="BD50" s="155"/>
      <c r="BE50" s="155"/>
      <c r="BF50" s="155"/>
      <c r="BG50" s="155"/>
      <c r="BH50" s="155"/>
      <c r="BI50" s="155"/>
      <c r="BJ50" s="155"/>
      <c r="BK50" s="155"/>
      <c r="BL50" s="155"/>
      <c r="BM50" s="155"/>
      <c r="BN50" s="155"/>
      <c r="BO50" s="155"/>
      <c r="BP50" s="155"/>
      <c r="BQ50" s="155"/>
      <c r="BR50" s="155"/>
      <c r="BS50" s="155"/>
      <c r="BT50" s="155"/>
      <c r="BU50" s="155"/>
      <c r="BV50" s="155"/>
      <c r="BW50" s="155"/>
      <c r="BX50" s="155"/>
      <c r="BY50" s="155"/>
      <c r="BZ50" s="155"/>
      <c r="CA50" s="155"/>
      <c r="CB50" s="155"/>
      <c r="CC50" s="155"/>
      <c r="CD50" s="155"/>
      <c r="CE50" s="155"/>
      <c r="CF50" s="155"/>
      <c r="CG50" s="155"/>
      <c r="CH50" s="155"/>
      <c r="CI50" s="155"/>
      <c r="CJ50" s="155"/>
      <c r="CK50" s="155"/>
      <c r="CL50" s="155"/>
      <c r="CM50" s="155"/>
      <c r="CN50" s="155"/>
      <c r="CO50" s="155"/>
      <c r="CP50" s="155"/>
      <c r="CQ50" s="155"/>
      <c r="CR50" s="155"/>
      <c r="CS50" s="155"/>
      <c r="CT50" s="155"/>
      <c r="CU50" s="155"/>
      <c r="CV50" s="155"/>
      <c r="CW50" s="155"/>
      <c r="CX50" s="155"/>
      <c r="CY50" s="155"/>
      <c r="CZ50" s="155"/>
      <c r="DA50" s="155"/>
      <c r="DB50" s="155"/>
      <c r="DC50" s="836"/>
      <c r="DD50" s="155"/>
      <c r="DE50" s="155"/>
      <c r="DF50" s="155"/>
      <c r="DG50" s="169"/>
      <c r="DH50" s="193"/>
      <c r="DI50" s="561"/>
      <c r="DJ50" s="155"/>
      <c r="DK50" s="563"/>
      <c r="DL50" s="155"/>
      <c r="DM50" s="155"/>
      <c r="DN50" s="155"/>
    </row>
    <row r="51" spans="1:118" s="98" customFormat="1" ht="168.75">
      <c r="A51" s="26">
        <v>453</v>
      </c>
      <c r="B51" s="26" t="s">
        <v>272</v>
      </c>
      <c r="C51" s="169" t="s">
        <v>273</v>
      </c>
      <c r="D51" s="67">
        <v>5</v>
      </c>
      <c r="E51" s="34">
        <v>0.05</v>
      </c>
      <c r="F51" s="169" t="s">
        <v>1650</v>
      </c>
      <c r="G51" s="64">
        <v>10.1</v>
      </c>
      <c r="H51" s="34">
        <v>0.1</v>
      </c>
      <c r="I51" s="681"/>
      <c r="J51" s="703"/>
      <c r="K51" s="29">
        <v>0.9</v>
      </c>
      <c r="L51" s="169" t="s">
        <v>2509</v>
      </c>
      <c r="M51" s="169" t="s">
        <v>2509</v>
      </c>
      <c r="N51" s="34">
        <v>0</v>
      </c>
      <c r="O51" s="169" t="s">
        <v>2510</v>
      </c>
      <c r="P51" s="681"/>
      <c r="Q51" s="67"/>
      <c r="R51" s="29">
        <v>0.1</v>
      </c>
      <c r="S51" s="29"/>
      <c r="T51" s="29"/>
      <c r="U51" s="169" t="s">
        <v>2521</v>
      </c>
      <c r="V51" s="169" t="s">
        <v>2521</v>
      </c>
      <c r="W51" s="169" t="s">
        <v>70</v>
      </c>
      <c r="X51" s="169" t="s">
        <v>71</v>
      </c>
      <c r="Y51" s="170">
        <v>0</v>
      </c>
      <c r="Z51" s="169" t="s">
        <v>2522</v>
      </c>
      <c r="AA51" s="29">
        <v>0.2</v>
      </c>
      <c r="AB51" s="30">
        <v>0.02</v>
      </c>
      <c r="AC51" s="557">
        <v>100</v>
      </c>
      <c r="AD51" s="169"/>
      <c r="AE51" s="30">
        <v>0.02</v>
      </c>
      <c r="AF51" s="169">
        <v>2</v>
      </c>
      <c r="AG51" s="169"/>
      <c r="AH51" s="30">
        <v>0.02</v>
      </c>
      <c r="AI51" s="169">
        <v>3</v>
      </c>
      <c r="AJ51" s="169"/>
      <c r="AK51" s="30">
        <v>0.02</v>
      </c>
      <c r="AL51" s="169">
        <v>4</v>
      </c>
      <c r="AM51" s="169"/>
      <c r="AN51" s="31">
        <v>0</v>
      </c>
      <c r="AO51" s="31" t="s">
        <v>1371</v>
      </c>
      <c r="AP51" s="31"/>
      <c r="AQ51" s="31" t="s">
        <v>1371</v>
      </c>
      <c r="AR51" s="31"/>
      <c r="AS51" s="31" t="s">
        <v>1371</v>
      </c>
      <c r="AT51" s="31"/>
      <c r="AU51" s="31" t="s">
        <v>1371</v>
      </c>
      <c r="AV51" s="31"/>
      <c r="AW51" s="169" t="s">
        <v>2272</v>
      </c>
      <c r="AX51" s="155"/>
      <c r="AY51" s="155"/>
      <c r="AZ51" s="155"/>
      <c r="BA51" s="155"/>
      <c r="BB51" s="155"/>
      <c r="BC51" s="155"/>
      <c r="BD51" s="155"/>
      <c r="BE51" s="155"/>
      <c r="BF51" s="155"/>
      <c r="BG51" s="155"/>
      <c r="BH51" s="155"/>
      <c r="BI51" s="155"/>
      <c r="BJ51" s="155"/>
      <c r="BK51" s="155"/>
      <c r="BL51" s="155"/>
      <c r="BM51" s="155"/>
      <c r="BN51" s="155"/>
      <c r="BO51" s="155"/>
      <c r="BP51" s="155"/>
      <c r="BQ51" s="155"/>
      <c r="BR51" s="155"/>
      <c r="BS51" s="155"/>
      <c r="BT51" s="155"/>
      <c r="BU51" s="155"/>
      <c r="BV51" s="155"/>
      <c r="BW51" s="155"/>
      <c r="BX51" s="155"/>
      <c r="BY51" s="155"/>
      <c r="BZ51" s="155"/>
      <c r="CA51" s="155"/>
      <c r="CB51" s="155"/>
      <c r="CC51" s="155"/>
      <c r="CD51" s="155"/>
      <c r="CE51" s="155"/>
      <c r="CF51" s="155"/>
      <c r="CG51" s="155"/>
      <c r="CH51" s="155"/>
      <c r="CI51" s="155"/>
      <c r="CJ51" s="155"/>
      <c r="CK51" s="155"/>
      <c r="CL51" s="155"/>
      <c r="CM51" s="155"/>
      <c r="CN51" s="155"/>
      <c r="CO51" s="155"/>
      <c r="CP51" s="155"/>
      <c r="CQ51" s="155"/>
      <c r="CR51" s="155"/>
      <c r="CS51" s="155"/>
      <c r="CT51" s="155"/>
      <c r="CU51" s="155"/>
      <c r="CV51" s="155"/>
      <c r="CW51" s="155"/>
      <c r="CX51" s="155"/>
      <c r="CY51" s="155"/>
      <c r="CZ51" s="155"/>
      <c r="DA51" s="155"/>
      <c r="DB51" s="155"/>
      <c r="DC51" s="836"/>
      <c r="DD51" s="155"/>
      <c r="DE51" s="155"/>
      <c r="DF51" s="155"/>
      <c r="DG51" s="169"/>
      <c r="DH51" s="193"/>
      <c r="DI51" s="561"/>
      <c r="DJ51" s="155"/>
      <c r="DK51" s="563"/>
      <c r="DL51" s="155"/>
      <c r="DM51" s="155"/>
      <c r="DN51" s="155"/>
    </row>
    <row r="52" spans="1:118" s="98" customFormat="1" ht="168.75">
      <c r="A52" s="26">
        <v>454</v>
      </c>
      <c r="B52" s="26" t="s">
        <v>272</v>
      </c>
      <c r="C52" s="169" t="s">
        <v>273</v>
      </c>
      <c r="D52" s="67">
        <v>5</v>
      </c>
      <c r="E52" s="34">
        <v>0.05</v>
      </c>
      <c r="F52" s="169" t="s">
        <v>1650</v>
      </c>
      <c r="G52" s="64">
        <v>10.1</v>
      </c>
      <c r="H52" s="34">
        <v>0.1</v>
      </c>
      <c r="I52" s="681"/>
      <c r="J52" s="703"/>
      <c r="K52" s="29">
        <v>0.9</v>
      </c>
      <c r="L52" s="169" t="s">
        <v>2509</v>
      </c>
      <c r="M52" s="169" t="s">
        <v>2509</v>
      </c>
      <c r="N52" s="34">
        <v>0</v>
      </c>
      <c r="O52" s="169" t="s">
        <v>2510</v>
      </c>
      <c r="P52" s="681"/>
      <c r="Q52" s="67"/>
      <c r="R52" s="29">
        <v>0.1</v>
      </c>
      <c r="S52" s="29"/>
      <c r="T52" s="29"/>
      <c r="U52" s="169" t="s">
        <v>2523</v>
      </c>
      <c r="V52" s="169" t="s">
        <v>2523</v>
      </c>
      <c r="W52" s="169" t="s">
        <v>70</v>
      </c>
      <c r="X52" s="169" t="s">
        <v>71</v>
      </c>
      <c r="Y52" s="170">
        <v>0</v>
      </c>
      <c r="Z52" s="169" t="s">
        <v>2524</v>
      </c>
      <c r="AA52" s="29">
        <v>0.2</v>
      </c>
      <c r="AB52" s="30">
        <v>0.02</v>
      </c>
      <c r="AC52" s="557">
        <v>2</v>
      </c>
      <c r="AD52" s="169"/>
      <c r="AE52" s="30">
        <v>0.02</v>
      </c>
      <c r="AF52" s="169">
        <v>1</v>
      </c>
      <c r="AG52" s="169"/>
      <c r="AH52" s="30">
        <v>0.02</v>
      </c>
      <c r="AI52" s="169">
        <v>1</v>
      </c>
      <c r="AJ52" s="169"/>
      <c r="AK52" s="30">
        <v>0.02</v>
      </c>
      <c r="AL52" s="169">
        <v>1</v>
      </c>
      <c r="AM52" s="169"/>
      <c r="AN52" s="31">
        <v>0</v>
      </c>
      <c r="AO52" s="31" t="s">
        <v>1371</v>
      </c>
      <c r="AP52" s="31"/>
      <c r="AQ52" s="31" t="s">
        <v>1371</v>
      </c>
      <c r="AR52" s="31"/>
      <c r="AS52" s="31" t="s">
        <v>1371</v>
      </c>
      <c r="AT52" s="31"/>
      <c r="AU52" s="31" t="s">
        <v>1371</v>
      </c>
      <c r="AV52" s="31"/>
      <c r="AW52" s="169" t="s">
        <v>2272</v>
      </c>
      <c r="AX52" s="836"/>
      <c r="AY52" s="836"/>
      <c r="AZ52" s="836"/>
      <c r="BA52" s="836"/>
      <c r="BB52" s="836"/>
      <c r="BC52" s="836"/>
      <c r="BD52" s="836"/>
      <c r="BE52" s="836"/>
      <c r="BF52" s="836"/>
      <c r="BG52" s="836"/>
      <c r="BH52" s="836"/>
      <c r="BI52" s="836"/>
      <c r="BJ52" s="836"/>
      <c r="BK52" s="836"/>
      <c r="BL52" s="836"/>
      <c r="BM52" s="836"/>
      <c r="BN52" s="836"/>
      <c r="BO52" s="836"/>
      <c r="BP52" s="836"/>
      <c r="BQ52" s="836"/>
      <c r="BR52" s="836"/>
      <c r="BS52" s="836"/>
      <c r="BT52" s="836"/>
      <c r="BU52" s="836"/>
      <c r="BV52" s="836"/>
      <c r="BW52" s="836"/>
      <c r="BX52" s="836"/>
      <c r="BY52" s="836"/>
      <c r="BZ52" s="836"/>
      <c r="CA52" s="836"/>
      <c r="CB52" s="836"/>
      <c r="CC52" s="836"/>
      <c r="CD52" s="836"/>
      <c r="CE52" s="836"/>
      <c r="CF52" s="836"/>
      <c r="CG52" s="836"/>
      <c r="CH52" s="836"/>
      <c r="CI52" s="836"/>
      <c r="CJ52" s="836"/>
      <c r="CK52" s="836"/>
      <c r="CL52" s="836"/>
      <c r="CM52" s="836"/>
      <c r="CN52" s="836"/>
      <c r="CO52" s="836"/>
      <c r="CP52" s="836"/>
      <c r="CQ52" s="836"/>
      <c r="CR52" s="836"/>
      <c r="CS52" s="836"/>
      <c r="CT52" s="836"/>
      <c r="CU52" s="836"/>
      <c r="CV52" s="836"/>
      <c r="CW52" s="836"/>
      <c r="CX52" s="836"/>
      <c r="CY52" s="836"/>
      <c r="CZ52" s="836"/>
      <c r="DA52" s="836"/>
      <c r="DB52" s="836"/>
      <c r="DC52" s="836"/>
      <c r="DD52" s="155"/>
      <c r="DE52" s="155"/>
      <c r="DF52" s="155"/>
      <c r="DG52" s="169"/>
      <c r="DH52" s="193"/>
      <c r="DI52" s="561"/>
      <c r="DJ52" s="155"/>
      <c r="DK52" s="563"/>
      <c r="DL52" s="155"/>
      <c r="DM52" s="155"/>
      <c r="DN52" s="155"/>
    </row>
    <row r="53" spans="1:118" s="98" customFormat="1" ht="112.5">
      <c r="A53" s="26">
        <v>464</v>
      </c>
      <c r="B53" s="26" t="s">
        <v>272</v>
      </c>
      <c r="C53" s="169" t="s">
        <v>273</v>
      </c>
      <c r="D53" s="67">
        <v>5</v>
      </c>
      <c r="E53" s="34">
        <v>0.05</v>
      </c>
      <c r="F53" s="169" t="s">
        <v>1650</v>
      </c>
      <c r="G53" s="64">
        <v>10.1</v>
      </c>
      <c r="H53" s="34">
        <v>0.1</v>
      </c>
      <c r="I53" s="681"/>
      <c r="J53" s="703"/>
      <c r="K53" s="29">
        <v>0.9</v>
      </c>
      <c r="L53" s="169" t="s">
        <v>2525</v>
      </c>
      <c r="M53" s="169" t="s">
        <v>2525</v>
      </c>
      <c r="N53" s="169" t="s">
        <v>2526</v>
      </c>
      <c r="O53" s="169" t="s">
        <v>2527</v>
      </c>
      <c r="P53" s="681" t="s">
        <v>2528</v>
      </c>
      <c r="Q53" s="67"/>
      <c r="R53" s="29">
        <v>0.1</v>
      </c>
      <c r="S53" s="29"/>
      <c r="T53" s="29"/>
      <c r="U53" s="169" t="s">
        <v>2529</v>
      </c>
      <c r="V53" s="169" t="s">
        <v>2529</v>
      </c>
      <c r="W53" s="169" t="s">
        <v>70</v>
      </c>
      <c r="X53" s="169" t="s">
        <v>71</v>
      </c>
      <c r="Y53" s="170">
        <v>25</v>
      </c>
      <c r="Z53" s="169" t="s">
        <v>2530</v>
      </c>
      <c r="AA53" s="29">
        <v>0.25</v>
      </c>
      <c r="AB53" s="30">
        <v>0.02</v>
      </c>
      <c r="AC53" s="557">
        <v>250</v>
      </c>
      <c r="AD53" s="34">
        <v>0.5</v>
      </c>
      <c r="AE53" s="30">
        <v>0.02</v>
      </c>
      <c r="AF53" s="169">
        <v>500</v>
      </c>
      <c r="AG53" s="34"/>
      <c r="AH53" s="30">
        <v>0.02</v>
      </c>
      <c r="AI53" s="169">
        <v>1000</v>
      </c>
      <c r="AJ53" s="34"/>
      <c r="AK53" s="30">
        <v>0.02</v>
      </c>
      <c r="AL53" s="169">
        <v>1500</v>
      </c>
      <c r="AM53" s="34"/>
      <c r="AN53" s="31">
        <v>0</v>
      </c>
      <c r="AO53" s="31" t="s">
        <v>1371</v>
      </c>
      <c r="AP53" s="31"/>
      <c r="AQ53" s="31" t="s">
        <v>1371</v>
      </c>
      <c r="AR53" s="31"/>
      <c r="AS53" s="31" t="s">
        <v>1371</v>
      </c>
      <c r="AT53" s="31"/>
      <c r="AU53" s="31" t="s">
        <v>1371</v>
      </c>
      <c r="AV53" s="31"/>
      <c r="AW53" s="169" t="s">
        <v>2272</v>
      </c>
      <c r="AX53" s="836"/>
      <c r="AY53" s="836"/>
      <c r="AZ53" s="836"/>
      <c r="BA53" s="836"/>
      <c r="BB53" s="836"/>
      <c r="BC53" s="836"/>
      <c r="BD53" s="836"/>
      <c r="BE53" s="836"/>
      <c r="BF53" s="836"/>
      <c r="BG53" s="836"/>
      <c r="BH53" s="836"/>
      <c r="BI53" s="836"/>
      <c r="BJ53" s="836"/>
      <c r="BK53" s="836"/>
      <c r="BL53" s="836"/>
      <c r="BM53" s="836"/>
      <c r="BN53" s="836"/>
      <c r="BO53" s="836"/>
      <c r="BP53" s="836"/>
      <c r="BQ53" s="836"/>
      <c r="BR53" s="836"/>
      <c r="BS53" s="836"/>
      <c r="BT53" s="836"/>
      <c r="BU53" s="836"/>
      <c r="BV53" s="836"/>
      <c r="BW53" s="836"/>
      <c r="BX53" s="836"/>
      <c r="BY53" s="836"/>
      <c r="BZ53" s="836"/>
      <c r="CA53" s="836"/>
      <c r="CB53" s="836"/>
      <c r="CC53" s="836"/>
      <c r="CD53" s="836"/>
      <c r="CE53" s="836"/>
      <c r="CF53" s="836"/>
      <c r="CG53" s="836"/>
      <c r="CH53" s="836"/>
      <c r="CI53" s="836"/>
      <c r="CJ53" s="836"/>
      <c r="CK53" s="836"/>
      <c r="CL53" s="836"/>
      <c r="CM53" s="836"/>
      <c r="CN53" s="836"/>
      <c r="CO53" s="836"/>
      <c r="CP53" s="836"/>
      <c r="CQ53" s="836"/>
      <c r="CR53" s="836"/>
      <c r="CS53" s="836"/>
      <c r="CT53" s="836"/>
      <c r="CU53" s="836"/>
      <c r="CV53" s="836"/>
      <c r="CW53" s="836"/>
      <c r="CX53" s="836"/>
      <c r="CY53" s="836"/>
      <c r="CZ53" s="836"/>
      <c r="DA53" s="836"/>
      <c r="DB53" s="836"/>
      <c r="DC53" s="836"/>
      <c r="DD53" s="155"/>
      <c r="DE53" s="155"/>
      <c r="DF53" s="155"/>
      <c r="DG53" s="169" t="s">
        <v>2531</v>
      </c>
      <c r="DH53" s="193">
        <v>1</v>
      </c>
      <c r="DI53" s="561" t="s">
        <v>2532</v>
      </c>
      <c r="DJ53" s="598">
        <v>41274</v>
      </c>
      <c r="DK53" s="563">
        <v>0</v>
      </c>
      <c r="DL53" s="155" t="s">
        <v>46</v>
      </c>
      <c r="DM53" s="155">
        <v>393000000</v>
      </c>
      <c r="DN53" s="155">
        <v>393000000</v>
      </c>
    </row>
    <row r="54" spans="1:118" s="98" customFormat="1" ht="112.5">
      <c r="A54" s="26">
        <v>465</v>
      </c>
      <c r="B54" s="26" t="s">
        <v>272</v>
      </c>
      <c r="C54" s="169" t="s">
        <v>273</v>
      </c>
      <c r="D54" s="67">
        <v>5</v>
      </c>
      <c r="E54" s="34">
        <v>0.05</v>
      </c>
      <c r="F54" s="169" t="s">
        <v>1650</v>
      </c>
      <c r="G54" s="64">
        <v>10.1</v>
      </c>
      <c r="H54" s="34">
        <v>0.1</v>
      </c>
      <c r="I54" s="681"/>
      <c r="J54" s="703"/>
      <c r="K54" s="29">
        <v>0.9</v>
      </c>
      <c r="L54" s="169" t="s">
        <v>2525</v>
      </c>
      <c r="M54" s="169" t="s">
        <v>2525</v>
      </c>
      <c r="N54" s="169" t="s">
        <v>2526</v>
      </c>
      <c r="O54" s="169" t="s">
        <v>2527</v>
      </c>
      <c r="P54" s="681"/>
      <c r="Q54" s="67"/>
      <c r="R54" s="29">
        <v>0.1</v>
      </c>
      <c r="S54" s="29"/>
      <c r="T54" s="29"/>
      <c r="U54" s="169" t="s">
        <v>2533</v>
      </c>
      <c r="V54" s="169" t="s">
        <v>2533</v>
      </c>
      <c r="W54" s="169" t="s">
        <v>70</v>
      </c>
      <c r="X54" s="169" t="s">
        <v>71</v>
      </c>
      <c r="Y54" s="34">
        <v>0.25</v>
      </c>
      <c r="Z54" s="169" t="s">
        <v>2534</v>
      </c>
      <c r="AA54" s="29">
        <v>0.25</v>
      </c>
      <c r="AB54" s="30">
        <v>0.02</v>
      </c>
      <c r="AC54" s="557">
        <v>30</v>
      </c>
      <c r="AD54" s="34">
        <v>0.5</v>
      </c>
      <c r="AE54" s="30">
        <v>0.02</v>
      </c>
      <c r="AF54" s="169">
        <v>50</v>
      </c>
      <c r="AG54" s="34"/>
      <c r="AH54" s="30">
        <v>0.02</v>
      </c>
      <c r="AI54" s="169">
        <v>70</v>
      </c>
      <c r="AJ54" s="34"/>
      <c r="AK54" s="30">
        <v>0.02</v>
      </c>
      <c r="AL54" s="169">
        <v>100</v>
      </c>
      <c r="AM54" s="34"/>
      <c r="AN54" s="31">
        <v>0</v>
      </c>
      <c r="AO54" s="31" t="s">
        <v>1371</v>
      </c>
      <c r="AP54" s="31"/>
      <c r="AQ54" s="31" t="s">
        <v>1371</v>
      </c>
      <c r="AR54" s="31"/>
      <c r="AS54" s="31" t="s">
        <v>1371</v>
      </c>
      <c r="AT54" s="31"/>
      <c r="AU54" s="31" t="s">
        <v>1371</v>
      </c>
      <c r="AV54" s="31"/>
      <c r="AW54" s="169" t="s">
        <v>2272</v>
      </c>
      <c r="AX54" s="836"/>
      <c r="AY54" s="836"/>
      <c r="AZ54" s="836"/>
      <c r="BA54" s="836"/>
      <c r="BB54" s="836"/>
      <c r="BC54" s="836"/>
      <c r="BD54" s="836"/>
      <c r="BE54" s="836"/>
      <c r="BF54" s="836"/>
      <c r="BG54" s="836"/>
      <c r="BH54" s="836"/>
      <c r="BI54" s="836"/>
      <c r="BJ54" s="836"/>
      <c r="BK54" s="836"/>
      <c r="BL54" s="836"/>
      <c r="BM54" s="836"/>
      <c r="BN54" s="836"/>
      <c r="BO54" s="836"/>
      <c r="BP54" s="836"/>
      <c r="BQ54" s="836"/>
      <c r="BR54" s="836"/>
      <c r="BS54" s="836"/>
      <c r="BT54" s="836"/>
      <c r="BU54" s="836"/>
      <c r="BV54" s="836"/>
      <c r="BW54" s="836"/>
      <c r="BX54" s="836"/>
      <c r="BY54" s="836"/>
      <c r="BZ54" s="836"/>
      <c r="CA54" s="836"/>
      <c r="CB54" s="836"/>
      <c r="CC54" s="836"/>
      <c r="CD54" s="836"/>
      <c r="CE54" s="836"/>
      <c r="CF54" s="836"/>
      <c r="CG54" s="836"/>
      <c r="CH54" s="836"/>
      <c r="CI54" s="836"/>
      <c r="CJ54" s="836"/>
      <c r="CK54" s="836"/>
      <c r="CL54" s="836"/>
      <c r="CM54" s="836"/>
      <c r="CN54" s="836"/>
      <c r="CO54" s="836"/>
      <c r="CP54" s="836"/>
      <c r="CQ54" s="836"/>
      <c r="CR54" s="836"/>
      <c r="CS54" s="836"/>
      <c r="CT54" s="836"/>
      <c r="CU54" s="836"/>
      <c r="CV54" s="836"/>
      <c r="CW54" s="836"/>
      <c r="CX54" s="836"/>
      <c r="CY54" s="836"/>
      <c r="CZ54" s="836"/>
      <c r="DA54" s="836"/>
      <c r="DB54" s="836"/>
      <c r="DC54" s="836"/>
      <c r="DD54" s="155"/>
      <c r="DE54" s="155"/>
      <c r="DF54" s="155"/>
      <c r="DG54" s="169" t="s">
        <v>2535</v>
      </c>
      <c r="DH54" s="193">
        <v>17</v>
      </c>
      <c r="DI54" s="561" t="s">
        <v>2532</v>
      </c>
      <c r="DJ54" s="598">
        <v>41639</v>
      </c>
      <c r="DK54" s="563">
        <v>0</v>
      </c>
      <c r="DL54" s="155">
        <v>0</v>
      </c>
      <c r="DM54" s="155">
        <v>0</v>
      </c>
      <c r="DN54" s="155">
        <v>0</v>
      </c>
    </row>
    <row r="55" spans="1:118" s="98" customFormat="1" ht="112.5">
      <c r="A55" s="26">
        <v>466</v>
      </c>
      <c r="B55" s="26" t="s">
        <v>272</v>
      </c>
      <c r="C55" s="169" t="s">
        <v>273</v>
      </c>
      <c r="D55" s="67">
        <v>5</v>
      </c>
      <c r="E55" s="34">
        <v>0.05</v>
      </c>
      <c r="F55" s="169" t="s">
        <v>1650</v>
      </c>
      <c r="G55" s="64">
        <v>10.1</v>
      </c>
      <c r="H55" s="34">
        <v>0.1</v>
      </c>
      <c r="I55" s="681"/>
      <c r="J55" s="703"/>
      <c r="K55" s="29">
        <v>0.9</v>
      </c>
      <c r="L55" s="169" t="s">
        <v>2525</v>
      </c>
      <c r="M55" s="169" t="s">
        <v>2525</v>
      </c>
      <c r="N55" s="169" t="s">
        <v>2526</v>
      </c>
      <c r="O55" s="169" t="s">
        <v>2527</v>
      </c>
      <c r="P55" s="681"/>
      <c r="Q55" s="67"/>
      <c r="R55" s="29">
        <v>0.1</v>
      </c>
      <c r="S55" s="29"/>
      <c r="T55" s="29"/>
      <c r="U55" s="169" t="s">
        <v>2536</v>
      </c>
      <c r="V55" s="169" t="s">
        <v>2536</v>
      </c>
      <c r="W55" s="169" t="s">
        <v>70</v>
      </c>
      <c r="X55" s="169" t="s">
        <v>71</v>
      </c>
      <c r="Y55" s="34">
        <v>0.25</v>
      </c>
      <c r="Z55" s="169" t="s">
        <v>2537</v>
      </c>
      <c r="AA55" s="29">
        <v>0.25</v>
      </c>
      <c r="AB55" s="30">
        <v>0.02</v>
      </c>
      <c r="AC55" s="557">
        <v>30</v>
      </c>
      <c r="AD55" s="34">
        <v>0.5</v>
      </c>
      <c r="AE55" s="30">
        <v>0.02</v>
      </c>
      <c r="AF55" s="169">
        <v>50</v>
      </c>
      <c r="AG55" s="34"/>
      <c r="AH55" s="30">
        <v>0.02</v>
      </c>
      <c r="AI55" s="169">
        <v>70</v>
      </c>
      <c r="AJ55" s="34"/>
      <c r="AK55" s="30">
        <v>0.02</v>
      </c>
      <c r="AL55" s="169">
        <v>100</v>
      </c>
      <c r="AM55" s="34"/>
      <c r="AN55" s="31">
        <v>0</v>
      </c>
      <c r="AO55" s="31" t="s">
        <v>1371</v>
      </c>
      <c r="AP55" s="31"/>
      <c r="AQ55" s="31" t="s">
        <v>1371</v>
      </c>
      <c r="AR55" s="31"/>
      <c r="AS55" s="31" t="s">
        <v>1371</v>
      </c>
      <c r="AT55" s="31"/>
      <c r="AU55" s="31" t="s">
        <v>1371</v>
      </c>
      <c r="AV55" s="31"/>
      <c r="AW55" s="169" t="s">
        <v>2272</v>
      </c>
      <c r="AX55" s="836"/>
      <c r="AY55" s="836"/>
      <c r="AZ55" s="836"/>
      <c r="BA55" s="836"/>
      <c r="BB55" s="836"/>
      <c r="BC55" s="836"/>
      <c r="BD55" s="836"/>
      <c r="BE55" s="836"/>
      <c r="BF55" s="836"/>
      <c r="BG55" s="836"/>
      <c r="BH55" s="836"/>
      <c r="BI55" s="836"/>
      <c r="BJ55" s="836"/>
      <c r="BK55" s="836"/>
      <c r="BL55" s="836"/>
      <c r="BM55" s="836"/>
      <c r="BN55" s="836"/>
      <c r="BO55" s="836"/>
      <c r="BP55" s="836"/>
      <c r="BQ55" s="836"/>
      <c r="BR55" s="836"/>
      <c r="BS55" s="836"/>
      <c r="BT55" s="836"/>
      <c r="BU55" s="836"/>
      <c r="BV55" s="836"/>
      <c r="BW55" s="836"/>
      <c r="BX55" s="836"/>
      <c r="BY55" s="836"/>
      <c r="BZ55" s="836"/>
      <c r="CA55" s="836"/>
      <c r="CB55" s="836"/>
      <c r="CC55" s="836"/>
      <c r="CD55" s="836"/>
      <c r="CE55" s="836"/>
      <c r="CF55" s="836"/>
      <c r="CG55" s="836"/>
      <c r="CH55" s="836"/>
      <c r="CI55" s="836"/>
      <c r="CJ55" s="836"/>
      <c r="CK55" s="836"/>
      <c r="CL55" s="836"/>
      <c r="CM55" s="836"/>
      <c r="CN55" s="836"/>
      <c r="CO55" s="836"/>
      <c r="CP55" s="836"/>
      <c r="CQ55" s="836"/>
      <c r="CR55" s="836"/>
      <c r="CS55" s="836"/>
      <c r="CT55" s="836"/>
      <c r="CU55" s="836"/>
      <c r="CV55" s="836"/>
      <c r="CW55" s="836"/>
      <c r="CX55" s="836"/>
      <c r="CY55" s="836"/>
      <c r="CZ55" s="836"/>
      <c r="DA55" s="836"/>
      <c r="DB55" s="836"/>
      <c r="DC55" s="836"/>
      <c r="DD55" s="155"/>
      <c r="DE55" s="155"/>
      <c r="DF55" s="155"/>
      <c r="DG55" s="169" t="s">
        <v>2538</v>
      </c>
      <c r="DH55" s="193">
        <v>1</v>
      </c>
      <c r="DI55" s="561" t="s">
        <v>2532</v>
      </c>
      <c r="DJ55" s="598">
        <v>41639</v>
      </c>
      <c r="DK55" s="563">
        <v>0</v>
      </c>
      <c r="DL55" s="155">
        <v>0</v>
      </c>
      <c r="DM55" s="155">
        <v>0</v>
      </c>
      <c r="DN55" s="155">
        <v>0</v>
      </c>
    </row>
    <row r="56" spans="1:118" s="98" customFormat="1" ht="135">
      <c r="A56" s="26">
        <v>467</v>
      </c>
      <c r="B56" s="26" t="s">
        <v>272</v>
      </c>
      <c r="C56" s="169" t="s">
        <v>273</v>
      </c>
      <c r="D56" s="67">
        <v>5</v>
      </c>
      <c r="E56" s="34">
        <v>0.05</v>
      </c>
      <c r="F56" s="169" t="s">
        <v>1650</v>
      </c>
      <c r="G56" s="64">
        <v>10.1</v>
      </c>
      <c r="H56" s="34">
        <v>0.1</v>
      </c>
      <c r="I56" s="681"/>
      <c r="J56" s="703"/>
      <c r="K56" s="29">
        <v>0.9</v>
      </c>
      <c r="L56" s="169" t="s">
        <v>2525</v>
      </c>
      <c r="M56" s="169" t="s">
        <v>2525</v>
      </c>
      <c r="N56" s="169" t="s">
        <v>2526</v>
      </c>
      <c r="O56" s="169" t="s">
        <v>2527</v>
      </c>
      <c r="P56" s="681"/>
      <c r="Q56" s="67"/>
      <c r="R56" s="29">
        <v>0.1</v>
      </c>
      <c r="S56" s="29"/>
      <c r="T56" s="29"/>
      <c r="U56" s="169" t="s">
        <v>2539</v>
      </c>
      <c r="V56" s="169" t="s">
        <v>2539</v>
      </c>
      <c r="W56" s="169" t="s">
        <v>70</v>
      </c>
      <c r="X56" s="169" t="s">
        <v>71</v>
      </c>
      <c r="Y56" s="34">
        <v>0.25</v>
      </c>
      <c r="Z56" s="169" t="s">
        <v>2540</v>
      </c>
      <c r="AA56" s="29">
        <v>0.25</v>
      </c>
      <c r="AB56" s="30">
        <v>0.02</v>
      </c>
      <c r="AC56" s="557">
        <v>50</v>
      </c>
      <c r="AD56" s="34">
        <v>0.5</v>
      </c>
      <c r="AE56" s="30">
        <v>0.02</v>
      </c>
      <c r="AF56" s="169">
        <v>50</v>
      </c>
      <c r="AG56" s="34"/>
      <c r="AH56" s="30">
        <v>0.02</v>
      </c>
      <c r="AI56" s="169">
        <v>70</v>
      </c>
      <c r="AJ56" s="34"/>
      <c r="AK56" s="30">
        <v>0.02</v>
      </c>
      <c r="AL56" s="169">
        <v>100</v>
      </c>
      <c r="AM56" s="34"/>
      <c r="AN56" s="31">
        <v>0</v>
      </c>
      <c r="AO56" s="31" t="s">
        <v>1371</v>
      </c>
      <c r="AP56" s="31"/>
      <c r="AQ56" s="31" t="s">
        <v>1371</v>
      </c>
      <c r="AR56" s="31"/>
      <c r="AS56" s="31" t="s">
        <v>1371</v>
      </c>
      <c r="AT56" s="31"/>
      <c r="AU56" s="31" t="s">
        <v>1371</v>
      </c>
      <c r="AV56" s="31"/>
      <c r="AW56" s="169" t="s">
        <v>2272</v>
      </c>
      <c r="AX56" s="836"/>
      <c r="AY56" s="836"/>
      <c r="AZ56" s="836"/>
      <c r="BA56" s="836"/>
      <c r="BB56" s="836"/>
      <c r="BC56" s="836"/>
      <c r="BD56" s="836"/>
      <c r="BE56" s="836"/>
      <c r="BF56" s="836"/>
      <c r="BG56" s="836"/>
      <c r="BH56" s="836"/>
      <c r="BI56" s="836"/>
      <c r="BJ56" s="836"/>
      <c r="BK56" s="836"/>
      <c r="BL56" s="836"/>
      <c r="BM56" s="836"/>
      <c r="BN56" s="836"/>
      <c r="BO56" s="836"/>
      <c r="BP56" s="836"/>
      <c r="BQ56" s="836"/>
      <c r="BR56" s="836"/>
      <c r="BS56" s="836"/>
      <c r="BT56" s="836"/>
      <c r="BU56" s="836"/>
      <c r="BV56" s="836"/>
      <c r="BW56" s="836"/>
      <c r="BX56" s="836"/>
      <c r="BY56" s="836"/>
      <c r="BZ56" s="836"/>
      <c r="CA56" s="836"/>
      <c r="CB56" s="836"/>
      <c r="CC56" s="836"/>
      <c r="CD56" s="836"/>
      <c r="CE56" s="836"/>
      <c r="CF56" s="836"/>
      <c r="CG56" s="836"/>
      <c r="CH56" s="836"/>
      <c r="CI56" s="836"/>
      <c r="CJ56" s="836"/>
      <c r="CK56" s="836"/>
      <c r="CL56" s="836"/>
      <c r="CM56" s="836"/>
      <c r="CN56" s="836"/>
      <c r="CO56" s="836"/>
      <c r="CP56" s="836"/>
      <c r="CQ56" s="836"/>
      <c r="CR56" s="836"/>
      <c r="CS56" s="836"/>
      <c r="CT56" s="836"/>
      <c r="CU56" s="836"/>
      <c r="CV56" s="836"/>
      <c r="CW56" s="836"/>
      <c r="CX56" s="836"/>
      <c r="CY56" s="836"/>
      <c r="CZ56" s="836"/>
      <c r="DA56" s="836"/>
      <c r="DB56" s="836"/>
      <c r="DC56" s="836"/>
      <c r="DD56" s="155"/>
      <c r="DE56" s="155"/>
      <c r="DF56" s="155"/>
      <c r="DG56" s="169" t="s">
        <v>2541</v>
      </c>
      <c r="DH56" s="193">
        <v>1</v>
      </c>
      <c r="DI56" s="561" t="s">
        <v>2532</v>
      </c>
      <c r="DJ56" s="598">
        <v>41639</v>
      </c>
      <c r="DK56" s="563">
        <v>84100801</v>
      </c>
      <c r="DL56" s="155" t="s">
        <v>46</v>
      </c>
      <c r="DM56" s="155">
        <v>2000000000</v>
      </c>
      <c r="DN56" s="155">
        <v>2000000000</v>
      </c>
    </row>
    <row r="57" spans="1:118" s="98" customFormat="1">
      <c r="A57" s="99"/>
      <c r="B57" s="99"/>
      <c r="C57" s="190"/>
      <c r="D57" s="39"/>
      <c r="E57" s="190"/>
      <c r="F57" s="190"/>
      <c r="G57" s="40"/>
      <c r="H57" s="40"/>
      <c r="I57" s="40"/>
      <c r="J57" s="40"/>
      <c r="K57" s="40"/>
      <c r="L57" s="695"/>
      <c r="M57" s="695"/>
      <c r="N57" s="695"/>
      <c r="O57" s="695"/>
      <c r="R57" s="41"/>
      <c r="S57" s="41"/>
      <c r="T57" s="41"/>
      <c r="X57" s="99"/>
      <c r="Y57" s="190"/>
      <c r="Z57" s="190"/>
      <c r="AA57" s="42"/>
      <c r="AB57" s="43">
        <f>SUM(AB8:AB56)</f>
        <v>1.3664000000000005</v>
      </c>
      <c r="AC57" s="557">
        <v>50</v>
      </c>
      <c r="AD57" s="190"/>
      <c r="AE57" s="43">
        <f>SUM(AE8:AE56)</f>
        <v>1.3664000000000005</v>
      </c>
      <c r="AF57" s="190"/>
      <c r="AG57" s="190"/>
      <c r="AH57" s="43">
        <f>SUM(AH8:AH56)</f>
        <v>1.3664000000000005</v>
      </c>
      <c r="AI57" s="190"/>
      <c r="AJ57" s="190"/>
      <c r="AK57" s="43">
        <f>SUM(AK8:AK56)</f>
        <v>1.3664000000000005</v>
      </c>
      <c r="AL57" s="190"/>
      <c r="AM57" s="190"/>
      <c r="AN57" s="190"/>
      <c r="AO57" s="190"/>
      <c r="AP57" s="190"/>
      <c r="AQ57" s="190"/>
      <c r="AR57" s="190"/>
      <c r="AS57" s="190"/>
      <c r="AT57" s="190"/>
      <c r="AU57" s="190"/>
      <c r="AV57" s="190"/>
      <c r="AW57" s="190"/>
      <c r="AX57" s="696"/>
      <c r="AY57" s="696"/>
      <c r="AZ57" s="696"/>
      <c r="BA57" s="696"/>
      <c r="BB57" s="696"/>
      <c r="BC57" s="696"/>
      <c r="BD57" s="696"/>
      <c r="BE57" s="696"/>
      <c r="BF57" s="696"/>
      <c r="BG57" s="696"/>
      <c r="BH57" s="696"/>
      <c r="BI57" s="696"/>
      <c r="BJ57" s="696"/>
      <c r="BK57" s="696"/>
      <c r="BL57" s="696"/>
      <c r="BM57" s="696"/>
      <c r="BN57" s="696"/>
      <c r="BO57" s="696"/>
      <c r="BP57" s="696"/>
      <c r="BQ57" s="696"/>
      <c r="BR57" s="696"/>
      <c r="BS57" s="696"/>
      <c r="BT57" s="696"/>
      <c r="BU57" s="696"/>
      <c r="BV57" s="696"/>
      <c r="BW57" s="696"/>
      <c r="BX57" s="696"/>
      <c r="BY57" s="696"/>
      <c r="BZ57" s="696"/>
      <c r="CA57" s="696"/>
      <c r="CB57" s="696"/>
      <c r="CC57" s="696"/>
      <c r="CD57" s="696"/>
      <c r="CE57" s="696"/>
      <c r="CF57" s="696"/>
      <c r="CG57" s="696"/>
      <c r="CH57" s="696"/>
      <c r="CI57" s="696"/>
      <c r="CJ57" s="696"/>
      <c r="CK57" s="696"/>
      <c r="CL57" s="696"/>
      <c r="CM57" s="696"/>
      <c r="CN57" s="696"/>
      <c r="CO57" s="696"/>
      <c r="CP57" s="696"/>
      <c r="CQ57" s="696"/>
      <c r="CR57" s="696"/>
      <c r="CS57" s="696"/>
      <c r="CT57" s="696"/>
      <c r="CU57" s="696"/>
      <c r="CV57" s="696"/>
      <c r="CW57" s="696"/>
      <c r="CX57" s="696"/>
      <c r="CY57" s="696"/>
      <c r="CZ57" s="696"/>
      <c r="DA57" s="696"/>
      <c r="DB57" s="696"/>
      <c r="DC57" s="696"/>
      <c r="DG57" s="190"/>
      <c r="DJ57" s="155"/>
    </row>
    <row r="58" spans="1:118" s="98" customFormat="1">
      <c r="A58" s="99"/>
      <c r="B58" s="99"/>
      <c r="C58" s="190"/>
      <c r="D58" s="39"/>
      <c r="E58" s="190"/>
      <c r="F58" s="190"/>
      <c r="G58" s="40"/>
      <c r="H58" s="40"/>
      <c r="I58" s="40"/>
      <c r="J58" s="40"/>
      <c r="K58" s="40"/>
      <c r="L58" s="695"/>
      <c r="M58" s="695"/>
      <c r="N58" s="695"/>
      <c r="O58" s="695"/>
      <c r="R58" s="41"/>
      <c r="S58" s="41"/>
      <c r="T58" s="41"/>
      <c r="X58" s="99"/>
      <c r="Y58" s="190"/>
      <c r="Z58" s="190"/>
      <c r="AA58" s="42"/>
      <c r="AB58" s="190"/>
      <c r="AC58" s="190"/>
      <c r="AD58" s="190"/>
      <c r="AE58" s="190"/>
      <c r="AF58" s="190"/>
      <c r="AG58" s="190"/>
      <c r="AH58" s="190"/>
      <c r="AI58" s="190"/>
      <c r="AJ58" s="190"/>
      <c r="AK58" s="190"/>
      <c r="AL58" s="190"/>
      <c r="AM58" s="190"/>
      <c r="AN58" s="190"/>
      <c r="AO58" s="190"/>
      <c r="AP58" s="190"/>
      <c r="AQ58" s="190"/>
      <c r="AR58" s="190"/>
      <c r="AS58" s="190"/>
      <c r="AT58" s="190"/>
      <c r="AU58" s="190"/>
      <c r="AV58" s="190"/>
      <c r="AW58" s="190"/>
      <c r="AX58" s="696"/>
      <c r="AY58" s="696"/>
      <c r="AZ58" s="696"/>
      <c r="BA58" s="696"/>
      <c r="BB58" s="696"/>
      <c r="BC58" s="696"/>
      <c r="BD58" s="696"/>
      <c r="BE58" s="696"/>
      <c r="BF58" s="696"/>
      <c r="BG58" s="696"/>
      <c r="BH58" s="696"/>
      <c r="BI58" s="696"/>
      <c r="BJ58" s="696"/>
      <c r="BK58" s="696"/>
      <c r="BL58" s="696"/>
      <c r="BM58" s="696"/>
      <c r="BN58" s="696"/>
      <c r="BO58" s="696"/>
      <c r="BP58" s="696"/>
      <c r="BQ58" s="696"/>
      <c r="BR58" s="696"/>
      <c r="BS58" s="696"/>
      <c r="BT58" s="696"/>
      <c r="BU58" s="696"/>
      <c r="BV58" s="696"/>
      <c r="BW58" s="696"/>
      <c r="BX58" s="696"/>
      <c r="BY58" s="696"/>
      <c r="BZ58" s="696"/>
      <c r="CA58" s="696"/>
      <c r="CB58" s="696"/>
      <c r="CC58" s="696"/>
      <c r="CD58" s="696"/>
      <c r="CE58" s="696"/>
      <c r="CF58" s="696"/>
      <c r="CG58" s="696"/>
      <c r="CH58" s="696"/>
      <c r="CI58" s="696"/>
      <c r="CJ58" s="696"/>
      <c r="CK58" s="696"/>
      <c r="CL58" s="696"/>
      <c r="CM58" s="696"/>
      <c r="CN58" s="696"/>
      <c r="CO58" s="696"/>
      <c r="CP58" s="696"/>
      <c r="CQ58" s="696"/>
      <c r="CR58" s="696"/>
      <c r="CS58" s="696"/>
      <c r="CT58" s="696"/>
      <c r="CU58" s="696"/>
      <c r="CV58" s="696"/>
      <c r="CW58" s="696"/>
      <c r="CX58" s="696"/>
      <c r="CY58" s="696"/>
      <c r="CZ58" s="696"/>
      <c r="DA58" s="696"/>
      <c r="DB58" s="696"/>
      <c r="DC58" s="696"/>
      <c r="DG58" s="190"/>
      <c r="DJ58" s="155"/>
    </row>
    <row r="59" spans="1:118" s="98" customFormat="1">
      <c r="A59" s="99"/>
      <c r="B59" s="99"/>
      <c r="C59" s="190"/>
      <c r="D59" s="39"/>
      <c r="E59" s="190"/>
      <c r="F59" s="190"/>
      <c r="G59" s="40"/>
      <c r="H59" s="40"/>
      <c r="I59" s="40"/>
      <c r="J59" s="40"/>
      <c r="K59" s="40"/>
      <c r="L59" s="99"/>
      <c r="M59" s="99"/>
      <c r="N59" s="99"/>
      <c r="O59" s="99"/>
      <c r="R59" s="41"/>
      <c r="S59" s="41"/>
      <c r="T59" s="41"/>
      <c r="X59" s="99"/>
      <c r="Y59" s="190"/>
      <c r="Z59" s="190"/>
      <c r="AA59" s="42"/>
      <c r="AB59" s="190"/>
      <c r="AC59" s="190"/>
      <c r="AD59" s="190"/>
      <c r="AE59" s="190"/>
      <c r="AF59" s="190"/>
      <c r="AG59" s="190"/>
      <c r="AH59" s="190"/>
      <c r="AI59" s="190"/>
      <c r="AJ59" s="190"/>
      <c r="AK59" s="190"/>
      <c r="AL59" s="190"/>
      <c r="AM59" s="190"/>
      <c r="AN59" s="190"/>
      <c r="AO59" s="190"/>
      <c r="AP59" s="190"/>
      <c r="AQ59" s="190"/>
      <c r="AR59" s="190"/>
      <c r="AS59" s="190"/>
      <c r="AT59" s="190"/>
      <c r="AU59" s="190"/>
      <c r="AV59" s="190"/>
      <c r="AW59" s="190"/>
      <c r="AX59" s="696"/>
      <c r="AY59" s="696"/>
      <c r="AZ59" s="696"/>
      <c r="BA59" s="696"/>
      <c r="BB59" s="696"/>
      <c r="BC59" s="696"/>
      <c r="BD59" s="696"/>
      <c r="BE59" s="696"/>
      <c r="BF59" s="696"/>
      <c r="BG59" s="696"/>
      <c r="BH59" s="696"/>
      <c r="BI59" s="696"/>
      <c r="BJ59" s="696"/>
      <c r="BK59" s="696"/>
      <c r="BL59" s="696"/>
      <c r="BM59" s="696"/>
      <c r="BN59" s="696"/>
      <c r="BO59" s="696"/>
      <c r="BP59" s="696"/>
      <c r="BQ59" s="696"/>
      <c r="BR59" s="696"/>
      <c r="BS59" s="696"/>
      <c r="BT59" s="696"/>
      <c r="BU59" s="696"/>
      <c r="BV59" s="696"/>
      <c r="BW59" s="696"/>
      <c r="BX59" s="696"/>
      <c r="BY59" s="696"/>
      <c r="BZ59" s="696"/>
      <c r="CA59" s="696"/>
      <c r="CB59" s="696"/>
      <c r="CC59" s="696"/>
      <c r="CD59" s="696"/>
      <c r="CE59" s="696"/>
      <c r="CF59" s="696"/>
      <c r="CG59" s="696"/>
      <c r="CH59" s="696"/>
      <c r="CI59" s="696"/>
      <c r="CJ59" s="696"/>
      <c r="CK59" s="696"/>
      <c r="CL59" s="696"/>
      <c r="CM59" s="696"/>
      <c r="CN59" s="696"/>
      <c r="CO59" s="696"/>
      <c r="CP59" s="696"/>
      <c r="CQ59" s="696"/>
      <c r="CR59" s="696"/>
      <c r="CS59" s="696"/>
      <c r="CT59" s="696"/>
      <c r="CU59" s="696"/>
      <c r="CV59" s="696"/>
      <c r="CW59" s="696"/>
      <c r="CX59" s="696"/>
      <c r="CY59" s="696"/>
      <c r="CZ59" s="696"/>
      <c r="DA59" s="696"/>
      <c r="DB59" s="696"/>
      <c r="DC59" s="696"/>
      <c r="DG59" s="190"/>
      <c r="DJ59" s="155"/>
    </row>
    <row r="60" spans="1:118" s="98" customFormat="1">
      <c r="A60" s="99"/>
      <c r="B60" s="99"/>
      <c r="C60" s="190"/>
      <c r="D60" s="39"/>
      <c r="E60" s="190"/>
      <c r="F60" s="190"/>
      <c r="G60" s="40"/>
      <c r="H60" s="40"/>
      <c r="I60" s="40"/>
      <c r="J60" s="40"/>
      <c r="K60" s="40"/>
      <c r="L60" s="99"/>
      <c r="M60" s="99"/>
      <c r="N60" s="99"/>
      <c r="O60" s="99"/>
      <c r="R60" s="41"/>
      <c r="S60" s="41"/>
      <c r="T60" s="41"/>
      <c r="X60" s="99"/>
      <c r="Y60" s="190"/>
      <c r="Z60" s="190"/>
      <c r="AA60" s="42"/>
      <c r="AB60" s="190"/>
      <c r="AC60" s="190"/>
      <c r="AD60" s="190"/>
      <c r="AE60" s="190"/>
      <c r="AF60" s="190"/>
      <c r="AG60" s="190"/>
      <c r="AH60" s="190"/>
      <c r="AI60" s="190"/>
      <c r="AJ60" s="190"/>
      <c r="AK60" s="190"/>
      <c r="AL60" s="190"/>
      <c r="AM60" s="190"/>
      <c r="AN60" s="190"/>
      <c r="AO60" s="190"/>
      <c r="AP60" s="190"/>
      <c r="AQ60" s="190"/>
      <c r="AR60" s="190"/>
      <c r="AS60" s="190"/>
      <c r="AT60" s="190"/>
      <c r="AU60" s="190"/>
      <c r="AV60" s="190"/>
      <c r="AW60" s="190"/>
      <c r="AX60" s="696"/>
      <c r="AY60" s="696"/>
      <c r="AZ60" s="696"/>
      <c r="BA60" s="696"/>
      <c r="BB60" s="696"/>
      <c r="BC60" s="696"/>
      <c r="BD60" s="696"/>
      <c r="BE60" s="696"/>
      <c r="BF60" s="696"/>
      <c r="BG60" s="696"/>
      <c r="BH60" s="696"/>
      <c r="BI60" s="696"/>
      <c r="BJ60" s="696"/>
      <c r="BK60" s="696"/>
      <c r="BL60" s="696"/>
      <c r="BM60" s="696"/>
      <c r="BN60" s="696"/>
      <c r="BO60" s="696"/>
      <c r="BP60" s="696"/>
      <c r="BQ60" s="696"/>
      <c r="BR60" s="696"/>
      <c r="BS60" s="696"/>
      <c r="BT60" s="696"/>
      <c r="BU60" s="696"/>
      <c r="BV60" s="696"/>
      <c r="BW60" s="696"/>
      <c r="BX60" s="696"/>
      <c r="BY60" s="696"/>
      <c r="BZ60" s="696"/>
      <c r="CA60" s="696"/>
      <c r="CB60" s="696"/>
      <c r="CC60" s="696"/>
      <c r="CD60" s="696"/>
      <c r="CE60" s="696"/>
      <c r="CF60" s="696"/>
      <c r="CG60" s="696"/>
      <c r="CH60" s="696"/>
      <c r="CI60" s="696"/>
      <c r="CJ60" s="696"/>
      <c r="CK60" s="696"/>
      <c r="CL60" s="696"/>
      <c r="CM60" s="696"/>
      <c r="CN60" s="696"/>
      <c r="CO60" s="696"/>
      <c r="CP60" s="696"/>
      <c r="CQ60" s="696"/>
      <c r="CR60" s="696"/>
      <c r="CS60" s="696"/>
      <c r="CT60" s="696"/>
      <c r="CU60" s="696"/>
      <c r="CV60" s="696"/>
      <c r="CW60" s="696"/>
      <c r="CX60" s="696"/>
      <c r="CY60" s="696"/>
      <c r="CZ60" s="696"/>
      <c r="DA60" s="696"/>
      <c r="DB60" s="696"/>
      <c r="DC60" s="696"/>
      <c r="DG60" s="190"/>
      <c r="DJ60" s="155"/>
    </row>
    <row r="61" spans="1:118" s="98" customFormat="1">
      <c r="A61" s="99"/>
      <c r="B61" s="99"/>
      <c r="C61" s="190"/>
      <c r="D61" s="39"/>
      <c r="E61" s="190"/>
      <c r="F61" s="190"/>
      <c r="G61" s="40"/>
      <c r="H61" s="40"/>
      <c r="I61" s="40"/>
      <c r="J61" s="40"/>
      <c r="K61" s="40"/>
      <c r="L61" s="695"/>
      <c r="M61" s="695"/>
      <c r="N61" s="695"/>
      <c r="O61" s="695"/>
      <c r="R61" s="41"/>
      <c r="S61" s="41"/>
      <c r="T61" s="41"/>
      <c r="X61" s="99"/>
      <c r="Y61" s="190"/>
      <c r="Z61" s="190"/>
      <c r="AA61" s="42"/>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696"/>
      <c r="AY61" s="696"/>
      <c r="AZ61" s="696"/>
      <c r="BA61" s="696"/>
      <c r="BB61" s="696"/>
      <c r="BC61" s="696"/>
      <c r="BD61" s="696"/>
      <c r="BE61" s="696"/>
      <c r="BF61" s="696"/>
      <c r="BG61" s="696"/>
      <c r="BH61" s="696"/>
      <c r="BI61" s="696"/>
      <c r="BJ61" s="696"/>
      <c r="BK61" s="696"/>
      <c r="BL61" s="696"/>
      <c r="BM61" s="696"/>
      <c r="BN61" s="696"/>
      <c r="BO61" s="696"/>
      <c r="BP61" s="696"/>
      <c r="BQ61" s="696"/>
      <c r="BR61" s="696"/>
      <c r="BS61" s="696"/>
      <c r="BT61" s="696"/>
      <c r="BU61" s="696"/>
      <c r="BV61" s="696"/>
      <c r="BW61" s="696"/>
      <c r="BX61" s="696"/>
      <c r="BY61" s="696"/>
      <c r="BZ61" s="696"/>
      <c r="CA61" s="696"/>
      <c r="CB61" s="696"/>
      <c r="CC61" s="696"/>
      <c r="CD61" s="696"/>
      <c r="CE61" s="696"/>
      <c r="CF61" s="696"/>
      <c r="CG61" s="696"/>
      <c r="CH61" s="696"/>
      <c r="CI61" s="696"/>
      <c r="CJ61" s="696"/>
      <c r="CK61" s="696"/>
      <c r="CL61" s="696"/>
      <c r="CM61" s="696"/>
      <c r="CN61" s="696"/>
      <c r="CO61" s="696"/>
      <c r="CP61" s="696"/>
      <c r="CQ61" s="696"/>
      <c r="CR61" s="696"/>
      <c r="CS61" s="696"/>
      <c r="CT61" s="696"/>
      <c r="CU61" s="696"/>
      <c r="CV61" s="696"/>
      <c r="CW61" s="696"/>
      <c r="CX61" s="696"/>
      <c r="CY61" s="696"/>
      <c r="CZ61" s="696"/>
      <c r="DA61" s="696"/>
      <c r="DB61" s="696"/>
      <c r="DC61" s="696"/>
      <c r="DG61" s="190"/>
      <c r="DJ61" s="155"/>
    </row>
    <row r="62" spans="1:118" s="98" customFormat="1">
      <c r="A62" s="99"/>
      <c r="B62" s="99"/>
      <c r="C62" s="190"/>
      <c r="D62" s="39"/>
      <c r="E62" s="190"/>
      <c r="F62" s="190"/>
      <c r="G62" s="40"/>
      <c r="H62" s="40"/>
      <c r="I62" s="40"/>
      <c r="J62" s="40"/>
      <c r="K62" s="40"/>
      <c r="L62" s="695"/>
      <c r="M62" s="695"/>
      <c r="N62" s="695"/>
      <c r="O62" s="695"/>
      <c r="R62" s="41"/>
      <c r="S62" s="41"/>
      <c r="T62" s="41"/>
      <c r="X62" s="99"/>
      <c r="Y62" s="190"/>
      <c r="Z62" s="190"/>
      <c r="AA62" s="42"/>
      <c r="AB62" s="190"/>
      <c r="AC62" s="190"/>
      <c r="AD62" s="190"/>
      <c r="AE62" s="190"/>
      <c r="AF62" s="190"/>
      <c r="AG62" s="190"/>
      <c r="AH62" s="190"/>
      <c r="AI62" s="190"/>
      <c r="AJ62" s="190"/>
      <c r="AK62" s="190"/>
      <c r="AL62" s="190"/>
      <c r="AM62" s="190"/>
      <c r="AN62" s="190"/>
      <c r="AO62" s="190"/>
      <c r="AP62" s="190"/>
      <c r="AQ62" s="190"/>
      <c r="AR62" s="190"/>
      <c r="AS62" s="190"/>
      <c r="AT62" s="190"/>
      <c r="AU62" s="190"/>
      <c r="AV62" s="190"/>
      <c r="AW62" s="190"/>
      <c r="AX62" s="696"/>
      <c r="AY62" s="696"/>
      <c r="AZ62" s="696"/>
      <c r="BA62" s="696"/>
      <c r="BB62" s="696"/>
      <c r="BC62" s="696"/>
      <c r="BD62" s="696"/>
      <c r="BE62" s="696"/>
      <c r="BF62" s="696"/>
      <c r="BG62" s="696"/>
      <c r="BH62" s="696"/>
      <c r="BI62" s="696"/>
      <c r="BJ62" s="696"/>
      <c r="BK62" s="696"/>
      <c r="BL62" s="696"/>
      <c r="BM62" s="696"/>
      <c r="BN62" s="696"/>
      <c r="BO62" s="696"/>
      <c r="BP62" s="696"/>
      <c r="BQ62" s="696"/>
      <c r="BR62" s="696"/>
      <c r="BS62" s="696"/>
      <c r="BT62" s="696"/>
      <c r="BU62" s="696"/>
      <c r="BV62" s="696"/>
      <c r="BW62" s="696"/>
      <c r="BX62" s="696"/>
      <c r="BY62" s="696"/>
      <c r="BZ62" s="696"/>
      <c r="CA62" s="696"/>
      <c r="CB62" s="696"/>
      <c r="CC62" s="696"/>
      <c r="CD62" s="696"/>
      <c r="CE62" s="696"/>
      <c r="CF62" s="696"/>
      <c r="CG62" s="696"/>
      <c r="CH62" s="696"/>
      <c r="CI62" s="696"/>
      <c r="CJ62" s="696"/>
      <c r="CK62" s="696"/>
      <c r="CL62" s="696"/>
      <c r="CM62" s="696"/>
      <c r="CN62" s="696"/>
      <c r="CO62" s="696"/>
      <c r="CP62" s="696"/>
      <c r="CQ62" s="696"/>
      <c r="CR62" s="696"/>
      <c r="CS62" s="696"/>
      <c r="CT62" s="696"/>
      <c r="CU62" s="696"/>
      <c r="CV62" s="696"/>
      <c r="CW62" s="696"/>
      <c r="CX62" s="696"/>
      <c r="CY62" s="696"/>
      <c r="CZ62" s="696"/>
      <c r="DA62" s="696"/>
      <c r="DB62" s="696"/>
      <c r="DC62" s="696"/>
      <c r="DG62" s="190"/>
      <c r="DJ62" s="155"/>
    </row>
    <row r="63" spans="1:118" s="98" customFormat="1">
      <c r="A63" s="99"/>
      <c r="B63" s="99"/>
      <c r="C63" s="190"/>
      <c r="D63" s="39"/>
      <c r="E63" s="190"/>
      <c r="F63" s="190"/>
      <c r="G63" s="40"/>
      <c r="H63" s="40"/>
      <c r="I63" s="40"/>
      <c r="J63" s="40"/>
      <c r="K63" s="40"/>
      <c r="L63" s="99"/>
      <c r="M63" s="99"/>
      <c r="N63" s="99"/>
      <c r="O63" s="99"/>
      <c r="R63" s="41"/>
      <c r="S63" s="41"/>
      <c r="T63" s="41"/>
      <c r="X63" s="99"/>
      <c r="Y63" s="190"/>
      <c r="Z63" s="190"/>
      <c r="AA63" s="42"/>
      <c r="AB63" s="190"/>
      <c r="AC63" s="190"/>
      <c r="AD63" s="190"/>
      <c r="AE63" s="190"/>
      <c r="AF63" s="190"/>
      <c r="AG63" s="190"/>
      <c r="AH63" s="190"/>
      <c r="AI63" s="190"/>
      <c r="AJ63" s="190"/>
      <c r="AK63" s="190"/>
      <c r="AL63" s="190"/>
      <c r="AM63" s="190"/>
      <c r="AN63" s="190"/>
      <c r="AO63" s="190"/>
      <c r="AP63" s="190"/>
      <c r="AQ63" s="190"/>
      <c r="AR63" s="190"/>
      <c r="AS63" s="190"/>
      <c r="AT63" s="190"/>
      <c r="AU63" s="190"/>
      <c r="AV63" s="190"/>
      <c r="AW63" s="190"/>
      <c r="AX63" s="696"/>
      <c r="AY63" s="696"/>
      <c r="AZ63" s="696"/>
      <c r="BA63" s="696"/>
      <c r="BB63" s="696"/>
      <c r="BC63" s="696"/>
      <c r="BD63" s="696"/>
      <c r="BE63" s="696"/>
      <c r="BF63" s="696"/>
      <c r="BG63" s="696"/>
      <c r="BH63" s="696"/>
      <c r="BI63" s="696"/>
      <c r="BJ63" s="696"/>
      <c r="BK63" s="696"/>
      <c r="BL63" s="696"/>
      <c r="BM63" s="696"/>
      <c r="BN63" s="696"/>
      <c r="BO63" s="696"/>
      <c r="BP63" s="696"/>
      <c r="BQ63" s="696"/>
      <c r="BR63" s="696"/>
      <c r="BS63" s="696"/>
      <c r="BT63" s="696"/>
      <c r="BU63" s="696"/>
      <c r="BV63" s="696"/>
      <c r="BW63" s="696"/>
      <c r="BX63" s="696"/>
      <c r="BY63" s="696"/>
      <c r="BZ63" s="696"/>
      <c r="CA63" s="696"/>
      <c r="CB63" s="696"/>
      <c r="CC63" s="696"/>
      <c r="CD63" s="696"/>
      <c r="CE63" s="696"/>
      <c r="CF63" s="696"/>
      <c r="CG63" s="696"/>
      <c r="CH63" s="696"/>
      <c r="CI63" s="696"/>
      <c r="CJ63" s="696"/>
      <c r="CK63" s="696"/>
      <c r="CL63" s="696"/>
      <c r="CM63" s="696"/>
      <c r="CN63" s="696"/>
      <c r="CO63" s="696"/>
      <c r="CP63" s="696"/>
      <c r="CQ63" s="696"/>
      <c r="CR63" s="696"/>
      <c r="CS63" s="696"/>
      <c r="CT63" s="696"/>
      <c r="CU63" s="696"/>
      <c r="CV63" s="696"/>
      <c r="CW63" s="696"/>
      <c r="CX63" s="696"/>
      <c r="CY63" s="696"/>
      <c r="CZ63" s="696"/>
      <c r="DA63" s="696"/>
      <c r="DB63" s="696"/>
      <c r="DC63" s="696"/>
      <c r="DG63" s="190"/>
      <c r="DJ63" s="155"/>
    </row>
    <row r="64" spans="1:118" s="98" customFormat="1">
      <c r="A64" s="99"/>
      <c r="B64" s="99"/>
      <c r="C64" s="190"/>
      <c r="D64" s="39"/>
      <c r="E64" s="190"/>
      <c r="F64" s="190"/>
      <c r="G64" s="40"/>
      <c r="H64" s="40"/>
      <c r="I64" s="40"/>
      <c r="J64" s="40"/>
      <c r="K64" s="40"/>
      <c r="L64" s="99"/>
      <c r="M64" s="99"/>
      <c r="N64" s="99"/>
      <c r="O64" s="99"/>
      <c r="R64" s="41"/>
      <c r="S64" s="41"/>
      <c r="T64" s="41"/>
      <c r="X64" s="99"/>
      <c r="Y64" s="190"/>
      <c r="Z64" s="190"/>
      <c r="AA64" s="42"/>
      <c r="AB64" s="190"/>
      <c r="AC64" s="190"/>
      <c r="AD64" s="190"/>
      <c r="AE64" s="190"/>
      <c r="AF64" s="190"/>
      <c r="AG64" s="190"/>
      <c r="AH64" s="190"/>
      <c r="AI64" s="190"/>
      <c r="AJ64" s="190"/>
      <c r="AK64" s="190"/>
      <c r="AL64" s="190"/>
      <c r="AM64" s="190"/>
      <c r="AN64" s="190"/>
      <c r="AO64" s="190"/>
      <c r="AP64" s="190"/>
      <c r="AQ64" s="190"/>
      <c r="AR64" s="190"/>
      <c r="AS64" s="190"/>
      <c r="AT64" s="190"/>
      <c r="AU64" s="190"/>
      <c r="AV64" s="190"/>
      <c r="AW64" s="190"/>
      <c r="AX64" s="696"/>
      <c r="AY64" s="696"/>
      <c r="AZ64" s="696"/>
      <c r="BA64" s="696"/>
      <c r="BB64" s="696"/>
      <c r="BC64" s="696"/>
      <c r="BD64" s="696"/>
      <c r="BE64" s="696"/>
      <c r="BF64" s="696"/>
      <c r="BG64" s="696"/>
      <c r="BH64" s="696"/>
      <c r="BI64" s="696"/>
      <c r="BJ64" s="696"/>
      <c r="BK64" s="696"/>
      <c r="BL64" s="696"/>
      <c r="BM64" s="696"/>
      <c r="BN64" s="696"/>
      <c r="BO64" s="696"/>
      <c r="BP64" s="696"/>
      <c r="BQ64" s="696"/>
      <c r="BR64" s="696"/>
      <c r="BS64" s="696"/>
      <c r="BT64" s="696"/>
      <c r="BU64" s="696"/>
      <c r="BV64" s="696"/>
      <c r="BW64" s="696"/>
      <c r="BX64" s="696"/>
      <c r="BY64" s="696"/>
      <c r="BZ64" s="696"/>
      <c r="CA64" s="696"/>
      <c r="CB64" s="696"/>
      <c r="CC64" s="696"/>
      <c r="CD64" s="696"/>
      <c r="CE64" s="696"/>
      <c r="CF64" s="696"/>
      <c r="CG64" s="696"/>
      <c r="CH64" s="696"/>
      <c r="CI64" s="696"/>
      <c r="CJ64" s="696"/>
      <c r="CK64" s="696"/>
      <c r="CL64" s="696"/>
      <c r="CM64" s="696"/>
      <c r="CN64" s="696"/>
      <c r="CO64" s="696"/>
      <c r="CP64" s="696"/>
      <c r="CQ64" s="696"/>
      <c r="CR64" s="696"/>
      <c r="CS64" s="696"/>
      <c r="CT64" s="696"/>
      <c r="CU64" s="696"/>
      <c r="CV64" s="696"/>
      <c r="CW64" s="696"/>
      <c r="CX64" s="696"/>
      <c r="CY64" s="696"/>
      <c r="CZ64" s="696"/>
      <c r="DA64" s="696"/>
      <c r="DB64" s="696"/>
      <c r="DC64" s="696"/>
      <c r="DG64" s="190"/>
      <c r="DJ64" s="155"/>
    </row>
    <row r="65" spans="1:114" s="98" customFormat="1">
      <c r="A65" s="99"/>
      <c r="B65" s="99"/>
      <c r="C65" s="190"/>
      <c r="D65" s="39"/>
      <c r="E65" s="190"/>
      <c r="F65" s="190"/>
      <c r="G65" s="40"/>
      <c r="H65" s="40"/>
      <c r="I65" s="40"/>
      <c r="J65" s="40"/>
      <c r="K65" s="40"/>
      <c r="L65" s="99"/>
      <c r="M65" s="99"/>
      <c r="N65" s="695"/>
      <c r="O65" s="99"/>
      <c r="R65" s="41"/>
      <c r="S65" s="41"/>
      <c r="T65" s="41"/>
      <c r="X65" s="99"/>
      <c r="Y65" s="190"/>
      <c r="Z65" s="190"/>
      <c r="AA65" s="42"/>
      <c r="AB65" s="190"/>
      <c r="AC65" s="190"/>
      <c r="AD65" s="190"/>
      <c r="AE65" s="190"/>
      <c r="AF65" s="190"/>
      <c r="AG65" s="190"/>
      <c r="AH65" s="190"/>
      <c r="AI65" s="190"/>
      <c r="AJ65" s="190"/>
      <c r="AK65" s="190"/>
      <c r="AL65" s="190"/>
      <c r="AM65" s="190"/>
      <c r="AN65" s="190"/>
      <c r="AO65" s="190"/>
      <c r="AP65" s="190"/>
      <c r="AQ65" s="190"/>
      <c r="AR65" s="190"/>
      <c r="AS65" s="190"/>
      <c r="AT65" s="190"/>
      <c r="AU65" s="190"/>
      <c r="AV65" s="190"/>
      <c r="AW65" s="190"/>
      <c r="DG65" s="190"/>
      <c r="DJ65" s="155"/>
    </row>
    <row r="66" spans="1:114" s="98" customFormat="1">
      <c r="A66" s="99"/>
      <c r="B66" s="99"/>
      <c r="C66" s="190"/>
      <c r="D66" s="39"/>
      <c r="E66" s="190"/>
      <c r="F66" s="190"/>
      <c r="G66" s="40"/>
      <c r="H66" s="40"/>
      <c r="I66" s="40"/>
      <c r="J66" s="40"/>
      <c r="K66" s="40"/>
      <c r="L66" s="99"/>
      <c r="M66" s="99"/>
      <c r="N66" s="695"/>
      <c r="O66" s="99"/>
      <c r="R66" s="41"/>
      <c r="S66" s="41"/>
      <c r="T66" s="41"/>
      <c r="X66" s="99"/>
      <c r="Y66" s="190"/>
      <c r="Z66" s="190"/>
      <c r="AA66" s="42"/>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DG66" s="190"/>
      <c r="DJ66" s="155"/>
    </row>
    <row r="67" spans="1:114" s="98" customFormat="1">
      <c r="A67" s="99"/>
      <c r="B67" s="99"/>
      <c r="C67" s="190"/>
      <c r="D67" s="39"/>
      <c r="E67" s="190"/>
      <c r="F67" s="190"/>
      <c r="G67" s="40"/>
      <c r="H67" s="40"/>
      <c r="I67" s="40"/>
      <c r="J67" s="40"/>
      <c r="K67" s="40"/>
      <c r="L67" s="99"/>
      <c r="M67" s="99"/>
      <c r="N67" s="99"/>
      <c r="O67" s="99"/>
      <c r="R67" s="41"/>
      <c r="S67" s="41"/>
      <c r="T67" s="41"/>
      <c r="X67" s="99"/>
      <c r="Y67" s="190"/>
      <c r="Z67" s="190"/>
      <c r="AA67" s="42"/>
      <c r="AB67" s="190"/>
      <c r="AC67" s="190"/>
      <c r="AD67" s="190"/>
      <c r="AE67" s="190"/>
      <c r="AF67" s="190"/>
      <c r="AG67" s="190"/>
      <c r="AH67" s="190"/>
      <c r="AI67" s="190"/>
      <c r="AJ67" s="190"/>
      <c r="AK67" s="190"/>
      <c r="AL67" s="190"/>
      <c r="AM67" s="190"/>
      <c r="AN67" s="190"/>
      <c r="AO67" s="190"/>
      <c r="AP67" s="190"/>
      <c r="AQ67" s="190"/>
      <c r="AR67" s="190"/>
      <c r="AS67" s="190"/>
      <c r="AT67" s="190"/>
      <c r="AU67" s="190"/>
      <c r="AV67" s="190"/>
      <c r="AW67" s="190"/>
      <c r="DG67" s="190"/>
      <c r="DJ67" s="155"/>
    </row>
    <row r="68" spans="1:114" s="98" customFormat="1">
      <c r="A68" s="99"/>
      <c r="B68" s="99"/>
      <c r="C68" s="190"/>
      <c r="D68" s="39"/>
      <c r="E68" s="190"/>
      <c r="F68" s="190"/>
      <c r="G68" s="40"/>
      <c r="H68" s="40"/>
      <c r="I68" s="40"/>
      <c r="J68" s="40"/>
      <c r="K68" s="40"/>
      <c r="L68" s="99"/>
      <c r="M68" s="99"/>
      <c r="N68" s="99"/>
      <c r="O68" s="99"/>
      <c r="R68" s="41"/>
      <c r="S68" s="41"/>
      <c r="T68" s="41"/>
      <c r="X68" s="99"/>
      <c r="Y68" s="190"/>
      <c r="Z68" s="190"/>
      <c r="AA68" s="42"/>
      <c r="AB68" s="190"/>
      <c r="AC68" s="190"/>
      <c r="AD68" s="190"/>
      <c r="AE68" s="190"/>
      <c r="AF68" s="190"/>
      <c r="AG68" s="190"/>
      <c r="AH68" s="190"/>
      <c r="AI68" s="190"/>
      <c r="AJ68" s="190"/>
      <c r="AK68" s="190"/>
      <c r="AL68" s="190"/>
      <c r="AM68" s="190"/>
      <c r="AN68" s="190"/>
      <c r="AO68" s="190"/>
      <c r="AP68" s="190"/>
      <c r="AQ68" s="190"/>
      <c r="AR68" s="190"/>
      <c r="AS68" s="190"/>
      <c r="AT68" s="190"/>
      <c r="AU68" s="190"/>
      <c r="AV68" s="190"/>
      <c r="AW68" s="190"/>
      <c r="DG68" s="190"/>
      <c r="DJ68" s="155"/>
    </row>
    <row r="69" spans="1:114" s="98" customFormat="1">
      <c r="A69" s="99"/>
      <c r="B69" s="99"/>
      <c r="C69" s="190"/>
      <c r="D69" s="39"/>
      <c r="E69" s="190"/>
      <c r="F69" s="190"/>
      <c r="G69" s="40"/>
      <c r="H69" s="40"/>
      <c r="I69" s="40"/>
      <c r="J69" s="40"/>
      <c r="K69" s="40"/>
      <c r="L69" s="99"/>
      <c r="M69" s="99"/>
      <c r="N69" s="99"/>
      <c r="O69" s="99"/>
      <c r="R69" s="41"/>
      <c r="S69" s="41"/>
      <c r="T69" s="41"/>
      <c r="X69" s="99"/>
      <c r="Y69" s="190"/>
      <c r="Z69" s="190"/>
      <c r="AA69" s="42"/>
      <c r="AB69" s="190"/>
      <c r="AC69" s="190"/>
      <c r="AD69" s="190"/>
      <c r="AE69" s="190"/>
      <c r="AF69" s="190"/>
      <c r="AG69" s="190"/>
      <c r="AH69" s="190"/>
      <c r="AI69" s="190"/>
      <c r="AJ69" s="190"/>
      <c r="AK69" s="190"/>
      <c r="AL69" s="190"/>
      <c r="AM69" s="190"/>
      <c r="AN69" s="190"/>
      <c r="AO69" s="190"/>
      <c r="AP69" s="190"/>
      <c r="AQ69" s="190"/>
      <c r="AR69" s="190"/>
      <c r="AS69" s="190"/>
      <c r="AT69" s="190"/>
      <c r="AU69" s="190"/>
      <c r="AV69" s="190"/>
      <c r="AW69" s="190"/>
      <c r="DG69" s="190"/>
      <c r="DJ69" s="155"/>
    </row>
    <row r="70" spans="1:114" s="98" customFormat="1">
      <c r="A70" s="99"/>
      <c r="B70" s="99"/>
      <c r="C70" s="190"/>
      <c r="D70" s="39"/>
      <c r="E70" s="190"/>
      <c r="F70" s="190"/>
      <c r="G70" s="40"/>
      <c r="H70" s="40"/>
      <c r="I70" s="40"/>
      <c r="J70" s="40"/>
      <c r="K70" s="40"/>
      <c r="L70" s="99"/>
      <c r="M70" s="99"/>
      <c r="N70" s="99"/>
      <c r="O70" s="99"/>
      <c r="R70" s="41"/>
      <c r="S70" s="41"/>
      <c r="T70" s="41"/>
      <c r="X70" s="99"/>
      <c r="Y70" s="190"/>
      <c r="Z70" s="190"/>
      <c r="AA70" s="42"/>
      <c r="AB70" s="190"/>
      <c r="AC70" s="190"/>
      <c r="AD70" s="190"/>
      <c r="AE70" s="190"/>
      <c r="AF70" s="190"/>
      <c r="AG70" s="190"/>
      <c r="AH70" s="190"/>
      <c r="AI70" s="190"/>
      <c r="AJ70" s="190"/>
      <c r="AK70" s="190"/>
      <c r="AL70" s="190"/>
      <c r="AM70" s="190"/>
      <c r="AN70" s="190"/>
      <c r="AO70" s="190"/>
      <c r="AP70" s="190"/>
      <c r="AQ70" s="190"/>
      <c r="AR70" s="190"/>
      <c r="AS70" s="190"/>
      <c r="AT70" s="190"/>
      <c r="AU70" s="190"/>
      <c r="AV70" s="190"/>
      <c r="AW70" s="190"/>
      <c r="DG70" s="190"/>
      <c r="DJ70" s="155"/>
    </row>
    <row r="71" spans="1:114" s="98" customFormat="1">
      <c r="A71" s="99"/>
      <c r="B71" s="99"/>
      <c r="C71" s="190"/>
      <c r="D71" s="39"/>
      <c r="E71" s="190"/>
      <c r="F71" s="190"/>
      <c r="G71" s="40"/>
      <c r="H71" s="40"/>
      <c r="I71" s="40"/>
      <c r="J71" s="40"/>
      <c r="K71" s="40"/>
      <c r="L71" s="99"/>
      <c r="M71" s="99"/>
      <c r="N71" s="99"/>
      <c r="O71" s="99"/>
      <c r="R71" s="41"/>
      <c r="S71" s="41"/>
      <c r="T71" s="41"/>
      <c r="X71" s="99"/>
      <c r="Y71" s="190"/>
      <c r="Z71" s="190"/>
      <c r="AA71" s="42"/>
      <c r="AB71" s="190"/>
      <c r="AC71" s="190"/>
      <c r="AD71" s="190"/>
      <c r="AE71" s="190"/>
      <c r="AF71" s="190"/>
      <c r="AG71" s="190"/>
      <c r="AH71" s="190"/>
      <c r="AI71" s="190"/>
      <c r="AJ71" s="190"/>
      <c r="AK71" s="190"/>
      <c r="AL71" s="190"/>
      <c r="AM71" s="190"/>
      <c r="AN71" s="190"/>
      <c r="AO71" s="190"/>
      <c r="AP71" s="190"/>
      <c r="AQ71" s="190"/>
      <c r="AR71" s="190"/>
      <c r="AS71" s="190"/>
      <c r="AT71" s="190"/>
      <c r="AU71" s="190"/>
      <c r="AV71" s="190"/>
      <c r="AW71" s="190"/>
      <c r="DG71" s="190"/>
      <c r="DJ71" s="155"/>
    </row>
    <row r="72" spans="1:114" s="98" customFormat="1">
      <c r="A72" s="99"/>
      <c r="B72" s="99"/>
      <c r="C72" s="190"/>
      <c r="D72" s="39"/>
      <c r="E72" s="190"/>
      <c r="F72" s="190"/>
      <c r="G72" s="40"/>
      <c r="H72" s="40"/>
      <c r="I72" s="40"/>
      <c r="J72" s="40"/>
      <c r="K72" s="40"/>
      <c r="L72" s="99"/>
      <c r="M72" s="99"/>
      <c r="N72" s="99"/>
      <c r="O72" s="99"/>
      <c r="R72" s="41"/>
      <c r="S72" s="41"/>
      <c r="T72" s="41"/>
      <c r="X72" s="99"/>
      <c r="Y72" s="190"/>
      <c r="Z72" s="190"/>
      <c r="AA72" s="42"/>
      <c r="AB72" s="190"/>
      <c r="AC72" s="190"/>
      <c r="AD72" s="190"/>
      <c r="AE72" s="190"/>
      <c r="AF72" s="190"/>
      <c r="AG72" s="190"/>
      <c r="AH72" s="190"/>
      <c r="AI72" s="190"/>
      <c r="AJ72" s="190"/>
      <c r="AK72" s="190"/>
      <c r="AL72" s="190"/>
      <c r="AM72" s="190"/>
      <c r="AN72" s="190"/>
      <c r="AO72" s="190"/>
      <c r="AP72" s="190"/>
      <c r="AQ72" s="190"/>
      <c r="AR72" s="190"/>
      <c r="AS72" s="190"/>
      <c r="AT72" s="190"/>
      <c r="AU72" s="190"/>
      <c r="AV72" s="190"/>
      <c r="AW72" s="190"/>
      <c r="DC72" s="696"/>
      <c r="DG72" s="190"/>
      <c r="DJ72" s="155"/>
    </row>
    <row r="73" spans="1:114" s="98" customFormat="1">
      <c r="A73" s="99"/>
      <c r="B73" s="99"/>
      <c r="C73" s="190"/>
      <c r="D73" s="39"/>
      <c r="E73" s="190"/>
      <c r="F73" s="190"/>
      <c r="G73" s="40"/>
      <c r="H73" s="40"/>
      <c r="I73" s="40"/>
      <c r="J73" s="40"/>
      <c r="K73" s="40"/>
      <c r="L73" s="99"/>
      <c r="M73" s="99"/>
      <c r="N73" s="99"/>
      <c r="O73" s="99"/>
      <c r="R73" s="41"/>
      <c r="S73" s="41"/>
      <c r="T73" s="41"/>
      <c r="X73" s="99"/>
      <c r="Y73" s="190"/>
      <c r="Z73" s="190"/>
      <c r="AA73" s="42"/>
      <c r="AB73" s="190"/>
      <c r="AC73" s="190"/>
      <c r="AD73" s="190"/>
      <c r="AE73" s="190"/>
      <c r="AF73" s="190"/>
      <c r="AG73" s="190"/>
      <c r="AH73" s="190"/>
      <c r="AI73" s="190"/>
      <c r="AJ73" s="190"/>
      <c r="AK73" s="190"/>
      <c r="AL73" s="190"/>
      <c r="AM73" s="190"/>
      <c r="AN73" s="190"/>
      <c r="AO73" s="190"/>
      <c r="AP73" s="190"/>
      <c r="AQ73" s="190"/>
      <c r="AR73" s="190"/>
      <c r="AS73" s="190"/>
      <c r="AT73" s="190"/>
      <c r="AU73" s="190"/>
      <c r="AV73" s="190"/>
      <c r="AW73" s="190"/>
      <c r="DC73" s="696"/>
      <c r="DG73" s="190"/>
      <c r="DJ73" s="155"/>
    </row>
    <row r="74" spans="1:114" s="98" customFormat="1">
      <c r="A74" s="99"/>
      <c r="B74" s="99"/>
      <c r="C74" s="190"/>
      <c r="D74" s="39"/>
      <c r="E74" s="190"/>
      <c r="F74" s="190"/>
      <c r="G74" s="40"/>
      <c r="H74" s="40"/>
      <c r="I74" s="40"/>
      <c r="J74" s="40"/>
      <c r="K74" s="40"/>
      <c r="L74" s="99"/>
      <c r="M74" s="99"/>
      <c r="N74" s="99"/>
      <c r="O74" s="99"/>
      <c r="R74" s="41"/>
      <c r="S74" s="41"/>
      <c r="T74" s="41"/>
      <c r="X74" s="99"/>
      <c r="Y74" s="190"/>
      <c r="Z74" s="190"/>
      <c r="AA74" s="42"/>
      <c r="AB74" s="190"/>
      <c r="AC74" s="190"/>
      <c r="AD74" s="190"/>
      <c r="AE74" s="190"/>
      <c r="AF74" s="190"/>
      <c r="AG74" s="190"/>
      <c r="AH74" s="190"/>
      <c r="AI74" s="190"/>
      <c r="AJ74" s="190"/>
      <c r="AK74" s="190"/>
      <c r="AL74" s="190"/>
      <c r="AM74" s="190"/>
      <c r="AN74" s="190"/>
      <c r="AO74" s="190"/>
      <c r="AP74" s="190"/>
      <c r="AQ74" s="190"/>
      <c r="AR74" s="190"/>
      <c r="AS74" s="190"/>
      <c r="AT74" s="190"/>
      <c r="AU74" s="190"/>
      <c r="AV74" s="190"/>
      <c r="AW74" s="190"/>
      <c r="DC74" s="696"/>
      <c r="DG74" s="190"/>
      <c r="DJ74" s="155"/>
    </row>
    <row r="75" spans="1:114" s="98" customFormat="1">
      <c r="A75" s="99"/>
      <c r="B75" s="99"/>
      <c r="C75" s="190"/>
      <c r="D75" s="39"/>
      <c r="E75" s="190"/>
      <c r="F75" s="190"/>
      <c r="G75" s="40"/>
      <c r="H75" s="40"/>
      <c r="I75" s="40"/>
      <c r="J75" s="40"/>
      <c r="K75" s="40"/>
      <c r="L75" s="99"/>
      <c r="M75" s="99"/>
      <c r="N75" s="99"/>
      <c r="O75" s="99"/>
      <c r="R75" s="41"/>
      <c r="S75" s="41"/>
      <c r="T75" s="41"/>
      <c r="X75" s="99"/>
      <c r="Y75" s="190"/>
      <c r="Z75" s="190"/>
      <c r="AA75" s="42"/>
      <c r="AB75" s="190"/>
      <c r="AC75" s="190"/>
      <c r="AD75" s="190"/>
      <c r="AE75" s="190"/>
      <c r="AF75" s="190"/>
      <c r="AG75" s="190"/>
      <c r="AH75" s="190"/>
      <c r="AI75" s="190"/>
      <c r="AJ75" s="190"/>
      <c r="AK75" s="190"/>
      <c r="AL75" s="190"/>
      <c r="AM75" s="190"/>
      <c r="AN75" s="190"/>
      <c r="AO75" s="190"/>
      <c r="AP75" s="190"/>
      <c r="AQ75" s="190"/>
      <c r="AR75" s="190"/>
      <c r="AS75" s="190"/>
      <c r="AT75" s="190"/>
      <c r="AU75" s="190"/>
      <c r="AV75" s="190"/>
      <c r="AW75" s="190"/>
      <c r="DC75" s="696"/>
      <c r="DG75" s="190"/>
      <c r="DJ75" s="155"/>
    </row>
    <row r="76" spans="1:114" s="98" customFormat="1">
      <c r="A76" s="99"/>
      <c r="B76" s="99"/>
      <c r="C76" s="190"/>
      <c r="D76" s="39"/>
      <c r="E76" s="190"/>
      <c r="F76" s="190"/>
      <c r="G76" s="40"/>
      <c r="H76" s="40"/>
      <c r="I76" s="40"/>
      <c r="J76" s="40"/>
      <c r="K76" s="40"/>
      <c r="L76" s="99"/>
      <c r="M76" s="99"/>
      <c r="N76" s="99"/>
      <c r="O76" s="99"/>
      <c r="R76" s="41"/>
      <c r="S76" s="41"/>
      <c r="T76" s="41"/>
      <c r="X76" s="99"/>
      <c r="Y76" s="190"/>
      <c r="Z76" s="190"/>
      <c r="AA76" s="42"/>
      <c r="AB76" s="190"/>
      <c r="AC76" s="190"/>
      <c r="AD76" s="190"/>
      <c r="AE76" s="190"/>
      <c r="AF76" s="190"/>
      <c r="AG76" s="190"/>
      <c r="AH76" s="190"/>
      <c r="AI76" s="190"/>
      <c r="AJ76" s="190"/>
      <c r="AK76" s="190"/>
      <c r="AL76" s="190"/>
      <c r="AM76" s="190"/>
      <c r="AN76" s="190"/>
      <c r="AO76" s="190"/>
      <c r="AP76" s="190"/>
      <c r="AQ76" s="190"/>
      <c r="AR76" s="190"/>
      <c r="AS76" s="190"/>
      <c r="AT76" s="190"/>
      <c r="AU76" s="190"/>
      <c r="AV76" s="190"/>
      <c r="AW76" s="190"/>
      <c r="DC76" s="696"/>
      <c r="DG76" s="190"/>
      <c r="DJ76" s="155"/>
    </row>
    <row r="77" spans="1:114" s="98" customFormat="1">
      <c r="A77" s="99"/>
      <c r="B77" s="99"/>
      <c r="C77" s="190"/>
      <c r="D77" s="39"/>
      <c r="E77" s="190"/>
      <c r="F77" s="190"/>
      <c r="G77" s="40"/>
      <c r="H77" s="40"/>
      <c r="I77" s="40"/>
      <c r="J77" s="40"/>
      <c r="K77" s="40"/>
      <c r="L77" s="99"/>
      <c r="M77" s="99"/>
      <c r="N77" s="99"/>
      <c r="O77" s="99"/>
      <c r="R77" s="41"/>
      <c r="S77" s="41"/>
      <c r="T77" s="41"/>
      <c r="X77" s="99"/>
      <c r="Y77" s="190"/>
      <c r="Z77" s="190"/>
      <c r="AA77" s="42"/>
      <c r="AB77" s="190"/>
      <c r="AC77" s="190"/>
      <c r="AD77" s="190"/>
      <c r="AE77" s="190"/>
      <c r="AF77" s="190"/>
      <c r="AG77" s="190"/>
      <c r="AH77" s="190"/>
      <c r="AI77" s="190"/>
      <c r="AJ77" s="190"/>
      <c r="AK77" s="190"/>
      <c r="AL77" s="190"/>
      <c r="AM77" s="190"/>
      <c r="AN77" s="190"/>
      <c r="AO77" s="190"/>
      <c r="AP77" s="190"/>
      <c r="AQ77" s="190"/>
      <c r="AR77" s="190"/>
      <c r="AS77" s="190"/>
      <c r="AT77" s="190"/>
      <c r="AU77" s="190"/>
      <c r="AV77" s="190"/>
      <c r="AW77" s="190"/>
      <c r="DC77" s="696"/>
      <c r="DG77" s="190"/>
      <c r="DJ77" s="155"/>
    </row>
    <row r="78" spans="1:114" s="98" customFormat="1">
      <c r="A78" s="99"/>
      <c r="B78" s="99"/>
      <c r="C78" s="190"/>
      <c r="D78" s="39"/>
      <c r="E78" s="190"/>
      <c r="F78" s="190"/>
      <c r="G78" s="40"/>
      <c r="H78" s="40"/>
      <c r="I78" s="40"/>
      <c r="J78" s="40"/>
      <c r="K78" s="40"/>
      <c r="L78" s="99"/>
      <c r="M78" s="99"/>
      <c r="N78" s="99"/>
      <c r="O78" s="99"/>
      <c r="R78" s="41"/>
      <c r="S78" s="41"/>
      <c r="T78" s="41"/>
      <c r="X78" s="99"/>
      <c r="Y78" s="190"/>
      <c r="Z78" s="190"/>
      <c r="AA78" s="42"/>
      <c r="AB78" s="190"/>
      <c r="AC78" s="190"/>
      <c r="AD78" s="190"/>
      <c r="AE78" s="190"/>
      <c r="AF78" s="190"/>
      <c r="AG78" s="190"/>
      <c r="AH78" s="190"/>
      <c r="AI78" s="190"/>
      <c r="AJ78" s="190"/>
      <c r="AK78" s="190"/>
      <c r="AL78" s="190"/>
      <c r="AM78" s="190"/>
      <c r="AN78" s="190"/>
      <c r="AO78" s="190"/>
      <c r="AP78" s="190"/>
      <c r="AQ78" s="190"/>
      <c r="AR78" s="190"/>
      <c r="AS78" s="190"/>
      <c r="AT78" s="190"/>
      <c r="AU78" s="190"/>
      <c r="AV78" s="190"/>
      <c r="AW78" s="190"/>
      <c r="DC78" s="696"/>
      <c r="DG78" s="190"/>
      <c r="DJ78" s="155"/>
    </row>
    <row r="79" spans="1:114" s="98" customFormat="1">
      <c r="A79" s="99"/>
      <c r="B79" s="99"/>
      <c r="C79" s="190"/>
      <c r="D79" s="39"/>
      <c r="E79" s="190"/>
      <c r="F79" s="190"/>
      <c r="G79" s="40"/>
      <c r="H79" s="40"/>
      <c r="I79" s="40"/>
      <c r="J79" s="40"/>
      <c r="K79" s="40"/>
      <c r="L79" s="99"/>
      <c r="M79" s="99"/>
      <c r="N79" s="99"/>
      <c r="O79" s="99"/>
      <c r="R79" s="41"/>
      <c r="S79" s="41"/>
      <c r="T79" s="41"/>
      <c r="X79" s="99"/>
      <c r="Y79" s="190"/>
      <c r="Z79" s="190"/>
      <c r="AA79" s="42"/>
      <c r="AB79" s="190"/>
      <c r="AC79" s="190"/>
      <c r="AD79" s="190"/>
      <c r="AE79" s="190"/>
      <c r="AF79" s="190"/>
      <c r="AG79" s="190"/>
      <c r="AH79" s="190"/>
      <c r="AI79" s="190"/>
      <c r="AJ79" s="190"/>
      <c r="AK79" s="190"/>
      <c r="AL79" s="190"/>
      <c r="AM79" s="190"/>
      <c r="AN79" s="190"/>
      <c r="AO79" s="190"/>
      <c r="AP79" s="190"/>
      <c r="AQ79" s="190"/>
      <c r="AR79" s="190"/>
      <c r="AS79" s="190"/>
      <c r="AT79" s="190"/>
      <c r="AU79" s="190"/>
      <c r="AV79" s="190"/>
      <c r="AW79" s="190"/>
      <c r="DC79" s="696"/>
      <c r="DG79" s="190"/>
      <c r="DJ79" s="155"/>
    </row>
    <row r="80" spans="1:114">
      <c r="DC80" s="685"/>
    </row>
    <row r="81" spans="107:107">
      <c r="DC81" s="685"/>
    </row>
    <row r="82" spans="107:107">
      <c r="DC82" s="685"/>
    </row>
    <row r="83" spans="107:107">
      <c r="DC83" s="685"/>
    </row>
    <row r="84" spans="107:107">
      <c r="DC84" s="685"/>
    </row>
    <row r="85" spans="107:107">
      <c r="DC85" s="685"/>
    </row>
    <row r="86" spans="107:107">
      <c r="DC86" s="685"/>
    </row>
    <row r="87" spans="107:107">
      <c r="DC87" s="685"/>
    </row>
    <row r="95" spans="107:107">
      <c r="DC95" s="685"/>
    </row>
    <row r="96" spans="107:107">
      <c r="DC96" s="685"/>
    </row>
    <row r="97" spans="107:107">
      <c r="DC97" s="685"/>
    </row>
    <row r="98" spans="107:107">
      <c r="DC98" s="685"/>
    </row>
    <row r="99" spans="107:107">
      <c r="DC99" s="685"/>
    </row>
    <row r="100" spans="107:107">
      <c r="DC100" s="685"/>
    </row>
    <row r="101" spans="107:107">
      <c r="DC101" s="685"/>
    </row>
    <row r="102" spans="107:107">
      <c r="DC102" s="685"/>
    </row>
    <row r="103" spans="107:107">
      <c r="DC103" s="685"/>
    </row>
    <row r="104" spans="107:107">
      <c r="DC104" s="685"/>
    </row>
    <row r="105" spans="107:107">
      <c r="DC105" s="685"/>
    </row>
    <row r="106" spans="107:107">
      <c r="DC106" s="685"/>
    </row>
    <row r="107" spans="107:107">
      <c r="DC107" s="685"/>
    </row>
    <row r="108" spans="107:107">
      <c r="DC108" s="685"/>
    </row>
    <row r="109" spans="107:107">
      <c r="DC109" s="685"/>
    </row>
    <row r="110" spans="107:107">
      <c r="DC110" s="685"/>
    </row>
    <row r="111" spans="107:107">
      <c r="DC111" s="685"/>
    </row>
    <row r="112" spans="107:107">
      <c r="DC112" s="685"/>
    </row>
    <row r="113" spans="107:107">
      <c r="DC113" s="685"/>
    </row>
    <row r="114" spans="107:107">
      <c r="DC114" s="685"/>
    </row>
    <row r="115" spans="107:107">
      <c r="DC115" s="685"/>
    </row>
    <row r="154" spans="12:106">
      <c r="L154" s="684"/>
      <c r="M154" s="684"/>
      <c r="N154" s="684"/>
      <c r="O154" s="684"/>
      <c r="BB154" s="685"/>
      <c r="BL154" s="685"/>
      <c r="BQ154" s="685"/>
      <c r="CA154" s="685"/>
      <c r="CF154" s="685"/>
      <c r="CP154" s="685"/>
      <c r="CS154" s="685"/>
      <c r="DB154" s="685"/>
    </row>
    <row r="155" spans="12:106">
      <c r="L155" s="684"/>
      <c r="M155" s="684"/>
      <c r="N155" s="684"/>
      <c r="O155" s="684"/>
      <c r="BB155" s="685"/>
      <c r="BL155" s="685"/>
      <c r="BQ155" s="685"/>
      <c r="CA155" s="685"/>
      <c r="CF155" s="685"/>
      <c r="CP155" s="685"/>
      <c r="CS155" s="685"/>
      <c r="DB155" s="685"/>
    </row>
    <row r="156" spans="12:106">
      <c r="BB156" s="685"/>
      <c r="BL156" s="685"/>
      <c r="BQ156" s="685"/>
      <c r="CA156" s="685"/>
      <c r="CF156" s="685"/>
      <c r="CP156" s="685"/>
      <c r="CS156" s="685"/>
      <c r="DB156" s="685"/>
    </row>
    <row r="162" spans="69:106">
      <c r="BQ162" s="685"/>
      <c r="CA162" s="685"/>
      <c r="CF162" s="685"/>
      <c r="CP162" s="685"/>
      <c r="CS162" s="685"/>
      <c r="DB162" s="685"/>
    </row>
    <row r="163" spans="69:106">
      <c r="BQ163" s="685"/>
      <c r="CA163" s="685"/>
      <c r="CF163" s="685"/>
      <c r="CP163" s="685"/>
      <c r="CS163" s="685"/>
      <c r="DB163" s="685"/>
    </row>
    <row r="178" spans="12:107">
      <c r="L178" s="684"/>
      <c r="M178" s="684"/>
      <c r="N178" s="684"/>
      <c r="O178" s="684"/>
    </row>
    <row r="179" spans="12:107">
      <c r="L179" s="684"/>
      <c r="M179" s="684"/>
      <c r="N179" s="684"/>
      <c r="O179" s="684"/>
    </row>
    <row r="188" spans="12:107">
      <c r="DC188" s="685"/>
    </row>
    <row r="189" spans="12:107">
      <c r="DC189" s="685"/>
    </row>
    <row r="190" spans="12:107">
      <c r="DC190" s="685"/>
    </row>
    <row r="191" spans="12:107">
      <c r="DC191" s="685"/>
    </row>
    <row r="192" spans="12:107">
      <c r="DC192" s="685"/>
    </row>
    <row r="193" spans="12:107">
      <c r="DC193" s="685"/>
    </row>
    <row r="194" spans="12:107">
      <c r="DC194" s="685"/>
    </row>
    <row r="195" spans="12:107">
      <c r="DC195" s="685"/>
    </row>
    <row r="196" spans="12:107">
      <c r="DC196" s="685"/>
    </row>
    <row r="197" spans="12:107">
      <c r="DC197" s="685"/>
    </row>
    <row r="198" spans="12:107">
      <c r="DC198" s="685"/>
    </row>
    <row r="200" spans="12:107">
      <c r="L200" s="684"/>
      <c r="M200" s="684"/>
      <c r="N200" s="684"/>
      <c r="O200" s="684"/>
    </row>
    <row r="201" spans="12:107">
      <c r="L201" s="684"/>
      <c r="M201" s="684"/>
      <c r="N201" s="684"/>
      <c r="O201" s="684"/>
    </row>
    <row r="1047500" spans="30:30">
      <c r="AD1047500" s="13"/>
    </row>
    <row r="1047501" spans="30:30">
      <c r="AD1047501" s="13"/>
    </row>
    <row r="1047502" spans="30:30">
      <c r="AD1047502" s="169"/>
    </row>
    <row r="1047503" spans="30:30">
      <c r="AD1047503" s="169"/>
    </row>
    <row r="1047504" spans="30:30">
      <c r="AD1047504" s="169"/>
    </row>
    <row r="1047505" spans="30:30">
      <c r="AD1047505" s="169"/>
    </row>
    <row r="1047506" spans="30:30">
      <c r="AD1047506" s="169"/>
    </row>
    <row r="1047507" spans="30:30">
      <c r="AD1047507" s="169"/>
    </row>
    <row r="1047508" spans="30:30">
      <c r="AD1047508" s="169"/>
    </row>
    <row r="1047509" spans="30:30">
      <c r="AD1047509" s="169"/>
    </row>
    <row r="1047510" spans="30:30">
      <c r="AD1047510" s="169"/>
    </row>
    <row r="1047511" spans="30:30">
      <c r="AD1047511" s="169"/>
    </row>
  </sheetData>
  <mergeCells count="246">
    <mergeCell ref="L178:L179"/>
    <mergeCell ref="M178:M179"/>
    <mergeCell ref="N178:N179"/>
    <mergeCell ref="O178:O179"/>
    <mergeCell ref="DC188:DC198"/>
    <mergeCell ref="L200:L201"/>
    <mergeCell ref="M200:M201"/>
    <mergeCell ref="N200:N201"/>
    <mergeCell ref="O200:O201"/>
    <mergeCell ref="BQ162:BQ163"/>
    <mergeCell ref="CA162:CA163"/>
    <mergeCell ref="CF162:CF163"/>
    <mergeCell ref="CP162:CP163"/>
    <mergeCell ref="CS162:CS163"/>
    <mergeCell ref="DB162:DB163"/>
    <mergeCell ref="BQ154:BQ156"/>
    <mergeCell ref="CA154:CA156"/>
    <mergeCell ref="CF154:CF156"/>
    <mergeCell ref="CP154:CP156"/>
    <mergeCell ref="CS154:CS156"/>
    <mergeCell ref="DB154:DB156"/>
    <mergeCell ref="N65:N66"/>
    <mergeCell ref="DC72:DC87"/>
    <mergeCell ref="DC95:DC111"/>
    <mergeCell ref="DC112:DC115"/>
    <mergeCell ref="L154:L155"/>
    <mergeCell ref="M154:M155"/>
    <mergeCell ref="N154:N155"/>
    <mergeCell ref="O154:O155"/>
    <mergeCell ref="BB154:BB156"/>
    <mergeCell ref="BL154:BL156"/>
    <mergeCell ref="CZ59:CZ64"/>
    <mergeCell ref="DA59:DA64"/>
    <mergeCell ref="DB59:DB64"/>
    <mergeCell ref="L61:L62"/>
    <mergeCell ref="M61:M62"/>
    <mergeCell ref="N61:N62"/>
    <mergeCell ref="O61:O62"/>
    <mergeCell ref="CT59:CT64"/>
    <mergeCell ref="CU59:CU64"/>
    <mergeCell ref="CV59:CV64"/>
    <mergeCell ref="CW59:CW64"/>
    <mergeCell ref="CX59:CX64"/>
    <mergeCell ref="CY59:CY64"/>
    <mergeCell ref="CN59:CN64"/>
    <mergeCell ref="CO59:CO64"/>
    <mergeCell ref="CP59:CP64"/>
    <mergeCell ref="CQ59:CQ64"/>
    <mergeCell ref="CR59:CR64"/>
    <mergeCell ref="CS59:CS64"/>
    <mergeCell ref="CH59:CH64"/>
    <mergeCell ref="CI59:CI64"/>
    <mergeCell ref="CJ59:CJ64"/>
    <mergeCell ref="CK59:CK64"/>
    <mergeCell ref="CL59:CL64"/>
    <mergeCell ref="CM59:CM64"/>
    <mergeCell ref="CB59:CB64"/>
    <mergeCell ref="CC59:CC64"/>
    <mergeCell ref="CD59:CD64"/>
    <mergeCell ref="CE59:CE64"/>
    <mergeCell ref="CF59:CF64"/>
    <mergeCell ref="CG59:CG64"/>
    <mergeCell ref="BV59:BV64"/>
    <mergeCell ref="BW59:BW64"/>
    <mergeCell ref="BX59:BX64"/>
    <mergeCell ref="BY59:BY64"/>
    <mergeCell ref="BZ59:BZ64"/>
    <mergeCell ref="CA59:CA64"/>
    <mergeCell ref="BP59:BP64"/>
    <mergeCell ref="BQ59:BQ64"/>
    <mergeCell ref="BR59:BR64"/>
    <mergeCell ref="BS59:BS64"/>
    <mergeCell ref="BT59:BT64"/>
    <mergeCell ref="BU59:BU64"/>
    <mergeCell ref="BJ59:BJ64"/>
    <mergeCell ref="BK59:BK64"/>
    <mergeCell ref="BL59:BL64"/>
    <mergeCell ref="BM59:BM64"/>
    <mergeCell ref="BN59:BN64"/>
    <mergeCell ref="BO59:BO64"/>
    <mergeCell ref="BD59:BD64"/>
    <mergeCell ref="BE59:BE64"/>
    <mergeCell ref="BF59:BF64"/>
    <mergeCell ref="BG59:BG64"/>
    <mergeCell ref="BH59:BH64"/>
    <mergeCell ref="BI59:BI64"/>
    <mergeCell ref="AX59:AX64"/>
    <mergeCell ref="AY59:AY64"/>
    <mergeCell ref="AZ59:AZ64"/>
    <mergeCell ref="BA59:BA64"/>
    <mergeCell ref="BB59:BB64"/>
    <mergeCell ref="BC59:BC64"/>
    <mergeCell ref="CZ54:CZ58"/>
    <mergeCell ref="DA54:DA58"/>
    <mergeCell ref="DB54:DB58"/>
    <mergeCell ref="L57:L58"/>
    <mergeCell ref="M57:M58"/>
    <mergeCell ref="N57:N58"/>
    <mergeCell ref="O57:O58"/>
    <mergeCell ref="CT54:CT58"/>
    <mergeCell ref="CU54:CU58"/>
    <mergeCell ref="CV54:CV58"/>
    <mergeCell ref="CW54:CW58"/>
    <mergeCell ref="CX54:CX58"/>
    <mergeCell ref="CY54:CY58"/>
    <mergeCell ref="CN54:CN58"/>
    <mergeCell ref="CO54:CO58"/>
    <mergeCell ref="CP54:CP58"/>
    <mergeCell ref="CQ54:CQ58"/>
    <mergeCell ref="CR54:CR58"/>
    <mergeCell ref="CS54:CS58"/>
    <mergeCell ref="CH54:CH58"/>
    <mergeCell ref="CI54:CI58"/>
    <mergeCell ref="CJ54:CJ58"/>
    <mergeCell ref="CK54:CK58"/>
    <mergeCell ref="CL54:CL58"/>
    <mergeCell ref="CM54:CM58"/>
    <mergeCell ref="CB54:CB58"/>
    <mergeCell ref="CC54:CC58"/>
    <mergeCell ref="CD54:CD58"/>
    <mergeCell ref="CE54:CE58"/>
    <mergeCell ref="CF54:CF58"/>
    <mergeCell ref="CG54:CG58"/>
    <mergeCell ref="BV54:BV58"/>
    <mergeCell ref="BW54:BW58"/>
    <mergeCell ref="BX54:BX58"/>
    <mergeCell ref="BY54:BY58"/>
    <mergeCell ref="BZ54:BZ58"/>
    <mergeCell ref="CA54:CA58"/>
    <mergeCell ref="CZ52:CZ53"/>
    <mergeCell ref="DA52:DA53"/>
    <mergeCell ref="DB52:DB53"/>
    <mergeCell ref="CV52:CV53"/>
    <mergeCell ref="CW52:CW53"/>
    <mergeCell ref="CX52:CX53"/>
    <mergeCell ref="CY52:CY53"/>
    <mergeCell ref="CE52:CE53"/>
    <mergeCell ref="CF52:CF53"/>
    <mergeCell ref="CG52:CG53"/>
    <mergeCell ref="CT52:CT53"/>
    <mergeCell ref="CU52:CU53"/>
    <mergeCell ref="CN52:CN53"/>
    <mergeCell ref="CO52:CO53"/>
    <mergeCell ref="CP52:CP53"/>
    <mergeCell ref="CQ52:CQ53"/>
    <mergeCell ref="CR52:CR53"/>
    <mergeCell ref="CS52:CS53"/>
    <mergeCell ref="CH52:CH53"/>
    <mergeCell ref="CI52:CI53"/>
    <mergeCell ref="CJ52:CJ53"/>
    <mergeCell ref="CK52:CK53"/>
    <mergeCell ref="CL52:CL53"/>
    <mergeCell ref="CM52:CM53"/>
    <mergeCell ref="CB52:CB53"/>
    <mergeCell ref="CC52:CC53"/>
    <mergeCell ref="CD52:CD53"/>
    <mergeCell ref="BD54:BD58"/>
    <mergeCell ref="BE54:BE58"/>
    <mergeCell ref="BF54:BF58"/>
    <mergeCell ref="BG54:BG58"/>
    <mergeCell ref="BH54:BH58"/>
    <mergeCell ref="BI54:BI58"/>
    <mergeCell ref="BV52:BV53"/>
    <mergeCell ref="BW52:BW53"/>
    <mergeCell ref="BX52:BX53"/>
    <mergeCell ref="BY52:BY53"/>
    <mergeCell ref="BZ52:BZ53"/>
    <mergeCell ref="CA52:CA53"/>
    <mergeCell ref="BP52:BP53"/>
    <mergeCell ref="BQ52:BQ53"/>
    <mergeCell ref="BP54:BP58"/>
    <mergeCell ref="BQ54:BQ58"/>
    <mergeCell ref="BR54:BR58"/>
    <mergeCell ref="BS54:BS58"/>
    <mergeCell ref="BT54:BT58"/>
    <mergeCell ref="BU54:BU58"/>
    <mergeCell ref="BJ54:BJ58"/>
    <mergeCell ref="J47:J56"/>
    <mergeCell ref="P47:P52"/>
    <mergeCell ref="BR52:BR53"/>
    <mergeCell ref="BS52:BS53"/>
    <mergeCell ref="BT52:BT53"/>
    <mergeCell ref="BU52:BU53"/>
    <mergeCell ref="BJ52:BJ53"/>
    <mergeCell ref="BK52:BK53"/>
    <mergeCell ref="BL52:BL53"/>
    <mergeCell ref="BM52:BM53"/>
    <mergeCell ref="BN52:BN53"/>
    <mergeCell ref="BO52:BO53"/>
    <mergeCell ref="P53:P56"/>
    <mergeCell ref="AX54:AX58"/>
    <mergeCell ref="AY54:AY58"/>
    <mergeCell ref="AZ54:AZ58"/>
    <mergeCell ref="BA54:BA58"/>
    <mergeCell ref="BB54:BB58"/>
    <mergeCell ref="BC54:BC58"/>
    <mergeCell ref="BK54:BK58"/>
    <mergeCell ref="BL54:BL58"/>
    <mergeCell ref="BM54:BM58"/>
    <mergeCell ref="BN54:BN58"/>
    <mergeCell ref="BO54:BO58"/>
    <mergeCell ref="DC49:DC64"/>
    <mergeCell ref="AX52:AX53"/>
    <mergeCell ref="AY52:AY53"/>
    <mergeCell ref="AZ52:AZ53"/>
    <mergeCell ref="BA52:BA53"/>
    <mergeCell ref="BB52:BB53"/>
    <mergeCell ref="BC52:BC53"/>
    <mergeCell ref="I31:I38"/>
    <mergeCell ref="J31:J38"/>
    <mergeCell ref="P31:P33"/>
    <mergeCell ref="P35:P38"/>
    <mergeCell ref="I39:I46"/>
    <mergeCell ref="J39:J46"/>
    <mergeCell ref="P39:P42"/>
    <mergeCell ref="O41:O42"/>
    <mergeCell ref="P43:P44"/>
    <mergeCell ref="P45:P46"/>
    <mergeCell ref="BD52:BD53"/>
    <mergeCell ref="BE52:BE53"/>
    <mergeCell ref="BF52:BF53"/>
    <mergeCell ref="BG52:BG53"/>
    <mergeCell ref="BH52:BH53"/>
    <mergeCell ref="BI52:BI53"/>
    <mergeCell ref="I47:I56"/>
    <mergeCell ref="I27:I30"/>
    <mergeCell ref="J27:J30"/>
    <mergeCell ref="P27:P29"/>
    <mergeCell ref="I8:I10"/>
    <mergeCell ref="J8:J10"/>
    <mergeCell ref="P8:P10"/>
    <mergeCell ref="I11:I20"/>
    <mergeCell ref="J11:J20"/>
    <mergeCell ref="P11:P12"/>
    <mergeCell ref="P17:P20"/>
    <mergeCell ref="N1:V1"/>
    <mergeCell ref="I2:X2"/>
    <mergeCell ref="DG2:DL2"/>
    <mergeCell ref="F3:Z3"/>
    <mergeCell ref="N4:V4"/>
    <mergeCell ref="V6:AD6"/>
    <mergeCell ref="DK6:DN6"/>
    <mergeCell ref="I21:I26"/>
    <mergeCell ref="J21:J26"/>
    <mergeCell ref="P21:P23"/>
    <mergeCell ref="P24:P26"/>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DQ1047467"/>
  <sheetViews>
    <sheetView topLeftCell="C1" workbookViewId="0">
      <selection activeCell="C1" sqref="C1"/>
    </sheetView>
  </sheetViews>
  <sheetFormatPr baseColWidth="10" defaultColWidth="8.28515625" defaultRowHeight="11.25"/>
  <cols>
    <col min="1" max="2" width="0" style="211" hidden="1" customWidth="1"/>
    <col min="3" max="3" width="13.5703125" style="7" customWidth="1"/>
    <col min="4" max="4" width="3.7109375" style="15" customWidth="1"/>
    <col min="5" max="5" width="0" style="7" hidden="1" customWidth="1"/>
    <col min="6" max="6" width="14" style="7" customWidth="1"/>
    <col min="7" max="7" width="3.85546875" style="16" customWidth="1"/>
    <col min="8" max="8" width="0" style="16" hidden="1" customWidth="1"/>
    <col min="9" max="9" width="8.28515625" style="16"/>
    <col min="10" max="10" width="3.7109375" style="16" customWidth="1"/>
    <col min="11" max="11" width="0" style="16" hidden="1" customWidth="1"/>
    <col min="12" max="15" width="0" style="211" hidden="1" customWidth="1"/>
    <col min="16" max="16" width="11.140625" style="212" customWidth="1"/>
    <col min="17" max="17" width="4.140625" style="212" customWidth="1"/>
    <col min="18" max="18" width="0" style="44" hidden="1" customWidth="1"/>
    <col min="19" max="20" width="13.5703125" style="44" customWidth="1"/>
    <col min="21" max="21" width="15.28515625" style="212" customWidth="1"/>
    <col min="22" max="22" width="12.140625" style="212" customWidth="1"/>
    <col min="23" max="23" width="8.28515625" style="212"/>
    <col min="24" max="24" width="8.28515625" style="211"/>
    <col min="25" max="25" width="8.28515625" style="7"/>
    <col min="26" max="26" width="12.7109375" style="7" customWidth="1"/>
    <col min="27" max="27" width="0" style="45" hidden="1" customWidth="1"/>
    <col min="28" max="28" width="0" style="222" hidden="1" customWidth="1"/>
    <col min="29" max="29" width="9.5703125" style="222" customWidth="1"/>
    <col min="30" max="30" width="8.28515625" style="222"/>
    <col min="31" max="38" width="8.28515625" style="222" hidden="1" customWidth="1"/>
    <col min="39" max="48" width="8.28515625" style="7" hidden="1" customWidth="1"/>
    <col min="49" max="49" width="12" style="7" customWidth="1"/>
    <col min="50" max="110" width="8.28515625" style="212" hidden="1" customWidth="1"/>
    <col min="111" max="111" width="10.28515625" style="7" customWidth="1"/>
    <col min="112" max="112" width="11" style="212" customWidth="1"/>
    <col min="113" max="113" width="10.42578125" style="212" customWidth="1"/>
    <col min="114" max="114" width="11.7109375" style="212" customWidth="1"/>
    <col min="115" max="16384" width="8.28515625" style="212"/>
  </cols>
  <sheetData>
    <row r="1" spans="1:121" ht="23.25">
      <c r="A1" s="213"/>
      <c r="B1" s="213"/>
      <c r="C1" s="213"/>
      <c r="D1" s="2"/>
      <c r="E1" s="213"/>
      <c r="F1" s="213"/>
      <c r="G1" s="213"/>
      <c r="H1" s="213"/>
      <c r="I1" s="213"/>
      <c r="J1" s="213"/>
      <c r="K1" s="213"/>
      <c r="L1" s="213"/>
      <c r="M1" s="213"/>
      <c r="N1" s="686" t="s">
        <v>156</v>
      </c>
      <c r="O1" s="686"/>
      <c r="P1" s="686"/>
      <c r="Q1" s="686"/>
      <c r="R1" s="686"/>
      <c r="S1" s="686"/>
      <c r="T1" s="686"/>
      <c r="U1" s="686"/>
      <c r="V1" s="686"/>
      <c r="W1" s="3"/>
      <c r="X1" s="4"/>
      <c r="Y1" s="213"/>
      <c r="Z1" s="213"/>
      <c r="AA1" s="5"/>
      <c r="DG1" s="213"/>
    </row>
    <row r="2" spans="1:121" ht="18.75" customHeight="1">
      <c r="A2" s="213"/>
      <c r="B2" s="213"/>
      <c r="C2" s="213"/>
      <c r="D2" s="2"/>
      <c r="E2" s="213"/>
      <c r="F2" s="213"/>
      <c r="G2" s="213"/>
      <c r="H2" s="213"/>
      <c r="I2" s="687" t="s">
        <v>114</v>
      </c>
      <c r="J2" s="687"/>
      <c r="K2" s="687"/>
      <c r="L2" s="687"/>
      <c r="M2" s="687"/>
      <c r="N2" s="687"/>
      <c r="O2" s="687"/>
      <c r="P2" s="687"/>
      <c r="Q2" s="687"/>
      <c r="R2" s="687"/>
      <c r="S2" s="687"/>
      <c r="T2" s="687"/>
      <c r="U2" s="687"/>
      <c r="V2" s="687"/>
      <c r="W2" s="687"/>
      <c r="X2" s="687"/>
      <c r="Y2" s="213"/>
      <c r="Z2" s="213"/>
      <c r="AA2" s="5"/>
      <c r="DG2" s="688" t="s">
        <v>441</v>
      </c>
      <c r="DH2" s="688"/>
      <c r="DI2" s="688"/>
      <c r="DJ2" s="688"/>
      <c r="DK2" s="688"/>
      <c r="DL2" s="688"/>
    </row>
    <row r="3" spans="1:121" ht="18.75" customHeight="1">
      <c r="A3" s="213"/>
      <c r="B3" s="213"/>
      <c r="C3" s="213"/>
      <c r="D3" s="2"/>
      <c r="E3" s="213"/>
      <c r="F3" s="687" t="s">
        <v>269</v>
      </c>
      <c r="G3" s="687"/>
      <c r="H3" s="687"/>
      <c r="I3" s="687"/>
      <c r="J3" s="687"/>
      <c r="K3" s="687"/>
      <c r="L3" s="687"/>
      <c r="M3" s="687"/>
      <c r="N3" s="687"/>
      <c r="O3" s="687"/>
      <c r="P3" s="687"/>
      <c r="Q3" s="687"/>
      <c r="R3" s="687"/>
      <c r="S3" s="687"/>
      <c r="T3" s="687"/>
      <c r="U3" s="687"/>
      <c r="V3" s="687"/>
      <c r="W3" s="687"/>
      <c r="X3" s="687"/>
      <c r="Y3" s="687"/>
      <c r="Z3" s="687"/>
      <c r="AA3" s="5"/>
      <c r="DG3" s="213"/>
    </row>
    <row r="4" spans="1:121" ht="18.75">
      <c r="A4" s="213"/>
      <c r="B4" s="213"/>
      <c r="C4" s="213"/>
      <c r="D4" s="2"/>
      <c r="E4" s="213"/>
      <c r="F4" s="213"/>
      <c r="G4" s="213"/>
      <c r="H4" s="213"/>
      <c r="I4" s="213"/>
      <c r="J4" s="213"/>
      <c r="K4" s="213"/>
      <c r="L4" s="213"/>
      <c r="M4" s="9"/>
      <c r="N4" s="687" t="s">
        <v>115</v>
      </c>
      <c r="O4" s="687"/>
      <c r="P4" s="687"/>
      <c r="Q4" s="687"/>
      <c r="R4" s="687"/>
      <c r="S4" s="687"/>
      <c r="T4" s="687"/>
      <c r="U4" s="687"/>
      <c r="V4" s="687"/>
      <c r="W4" s="3"/>
      <c r="X4" s="4"/>
      <c r="Y4" s="10"/>
      <c r="Z4" s="11"/>
      <c r="AA4" s="12"/>
      <c r="AB4" s="13"/>
      <c r="AC4" s="13"/>
      <c r="AD4" s="13"/>
      <c r="AE4" s="13"/>
      <c r="AF4" s="13"/>
      <c r="AG4" s="13"/>
      <c r="AH4" s="13"/>
      <c r="AI4" s="13"/>
      <c r="AJ4" s="13"/>
      <c r="AK4" s="13"/>
      <c r="AL4" s="13"/>
      <c r="AM4" s="9"/>
      <c r="AN4" s="11"/>
      <c r="AO4" s="11"/>
      <c r="AP4" s="11"/>
      <c r="AQ4" s="11"/>
      <c r="AR4" s="11"/>
      <c r="AS4" s="11"/>
      <c r="AT4" s="11"/>
      <c r="AU4" s="11"/>
      <c r="AV4" s="11"/>
      <c r="AW4" s="10"/>
      <c r="AX4" s="212">
        <v>2012</v>
      </c>
      <c r="BM4" s="212">
        <v>2013</v>
      </c>
      <c r="CB4" s="212">
        <v>2014</v>
      </c>
      <c r="CQ4" s="212">
        <v>2015</v>
      </c>
      <c r="DG4" s="11"/>
    </row>
    <row r="5" spans="1:121">
      <c r="A5" s="213"/>
      <c r="B5" s="213"/>
      <c r="C5" s="213"/>
      <c r="D5" s="2"/>
      <c r="E5" s="213"/>
      <c r="F5" s="213"/>
      <c r="G5" s="213"/>
      <c r="H5" s="213"/>
      <c r="I5" s="213"/>
      <c r="J5" s="213"/>
      <c r="K5" s="213"/>
      <c r="L5" s="213"/>
      <c r="M5" s="9"/>
      <c r="N5" s="213"/>
      <c r="O5" s="213"/>
      <c r="P5" s="213"/>
      <c r="Q5" s="213"/>
      <c r="R5" s="213"/>
      <c r="S5" s="213"/>
      <c r="T5" s="213"/>
      <c r="U5" s="213"/>
      <c r="V5" s="213"/>
      <c r="W5" s="3"/>
      <c r="X5" s="4"/>
      <c r="Y5" s="10"/>
      <c r="Z5" s="11"/>
      <c r="AA5" s="12"/>
      <c r="AB5" s="13"/>
      <c r="AC5" s="13"/>
      <c r="AD5" s="13"/>
      <c r="AE5" s="13"/>
      <c r="AF5" s="13"/>
      <c r="AG5" s="13"/>
      <c r="AH5" s="13"/>
      <c r="AI5" s="13"/>
      <c r="AJ5" s="13"/>
      <c r="AK5" s="13"/>
      <c r="AL5" s="13"/>
      <c r="AM5" s="9"/>
      <c r="AN5" s="11"/>
      <c r="AO5" s="11"/>
      <c r="AP5" s="11"/>
      <c r="AQ5" s="11"/>
      <c r="AR5" s="11"/>
      <c r="AS5" s="11"/>
      <c r="AT5" s="11"/>
      <c r="AU5" s="11"/>
      <c r="AV5" s="11"/>
      <c r="AW5" s="10"/>
      <c r="DG5" s="11"/>
    </row>
    <row r="6" spans="1:121">
      <c r="I6" s="213"/>
      <c r="J6" s="213"/>
      <c r="K6" s="213"/>
      <c r="L6" s="9"/>
      <c r="M6" s="9"/>
      <c r="N6" s="213"/>
      <c r="O6" s="9"/>
      <c r="P6" s="17"/>
      <c r="Q6" s="17"/>
      <c r="R6" s="18"/>
      <c r="S6" s="18"/>
      <c r="T6" s="18"/>
      <c r="U6" s="17"/>
      <c r="V6" s="689" t="s">
        <v>0</v>
      </c>
      <c r="W6" s="690"/>
      <c r="X6" s="690"/>
      <c r="Y6" s="690"/>
      <c r="Z6" s="690"/>
      <c r="AA6" s="690"/>
      <c r="AB6" s="690"/>
      <c r="AC6" s="690"/>
      <c r="AD6" s="691"/>
      <c r="AE6" s="13"/>
      <c r="AF6" s="13"/>
      <c r="AG6" s="13"/>
      <c r="AH6" s="13"/>
      <c r="AI6" s="13"/>
      <c r="AJ6" s="13"/>
      <c r="AK6" s="13"/>
      <c r="AL6" s="13"/>
      <c r="AM6" s="9"/>
      <c r="AN6" s="17"/>
      <c r="AO6" s="17"/>
      <c r="AP6" s="17"/>
      <c r="AQ6" s="17"/>
      <c r="AR6" s="17"/>
      <c r="AS6" s="17"/>
      <c r="AT6" s="17"/>
      <c r="AU6" s="17"/>
      <c r="AV6" s="17"/>
      <c r="AW6" s="10"/>
      <c r="DG6" s="212"/>
      <c r="DK6" s="692" t="s">
        <v>1</v>
      </c>
      <c r="DL6" s="692"/>
      <c r="DM6" s="692"/>
      <c r="DN6" s="692"/>
    </row>
    <row r="7" spans="1:121" s="25" customFormat="1" ht="90.75" customHeight="1">
      <c r="A7" s="19" t="s">
        <v>2</v>
      </c>
      <c r="B7" s="19" t="s">
        <v>3</v>
      </c>
      <c r="C7" s="20" t="s">
        <v>4</v>
      </c>
      <c r="D7" s="20" t="s">
        <v>5</v>
      </c>
      <c r="E7" s="20" t="s">
        <v>6</v>
      </c>
      <c r="F7" s="20" t="s">
        <v>7</v>
      </c>
      <c r="G7" s="20" t="s">
        <v>5</v>
      </c>
      <c r="H7" s="20" t="s">
        <v>6</v>
      </c>
      <c r="I7" s="20" t="s">
        <v>8</v>
      </c>
      <c r="J7" s="20" t="s">
        <v>5</v>
      </c>
      <c r="K7" s="20" t="s">
        <v>6</v>
      </c>
      <c r="L7" s="20" t="s">
        <v>9</v>
      </c>
      <c r="M7" s="20" t="s">
        <v>10</v>
      </c>
      <c r="N7" s="20" t="s">
        <v>11</v>
      </c>
      <c r="O7" s="20" t="s">
        <v>12</v>
      </c>
      <c r="P7" s="20" t="s">
        <v>13</v>
      </c>
      <c r="Q7" s="20" t="s">
        <v>14</v>
      </c>
      <c r="R7" s="21" t="s">
        <v>6</v>
      </c>
      <c r="S7" s="21" t="s">
        <v>15</v>
      </c>
      <c r="T7" s="21" t="s">
        <v>16</v>
      </c>
      <c r="U7" s="19" t="s">
        <v>17</v>
      </c>
      <c r="V7" s="19" t="s">
        <v>18</v>
      </c>
      <c r="W7" s="19" t="s">
        <v>19</v>
      </c>
      <c r="X7" s="19" t="s">
        <v>20</v>
      </c>
      <c r="Y7" s="19" t="s">
        <v>155</v>
      </c>
      <c r="Z7" s="19" t="s">
        <v>21</v>
      </c>
      <c r="AA7" s="21" t="s">
        <v>22</v>
      </c>
      <c r="AB7" s="19" t="s">
        <v>23</v>
      </c>
      <c r="AC7" s="19" t="s">
        <v>25</v>
      </c>
      <c r="AD7" s="19" t="s">
        <v>271</v>
      </c>
      <c r="AE7" s="19" t="s">
        <v>24</v>
      </c>
      <c r="AF7" s="19" t="s">
        <v>25</v>
      </c>
      <c r="AG7" s="19" t="s">
        <v>26</v>
      </c>
      <c r="AH7" s="19" t="s">
        <v>27</v>
      </c>
      <c r="AI7" s="19" t="s">
        <v>28</v>
      </c>
      <c r="AJ7" s="19" t="s">
        <v>29</v>
      </c>
      <c r="AK7" s="19" t="s">
        <v>30</v>
      </c>
      <c r="AL7" s="19" t="s">
        <v>31</v>
      </c>
      <c r="AM7" s="19" t="s">
        <v>32</v>
      </c>
      <c r="AN7" s="19" t="s">
        <v>33</v>
      </c>
      <c r="AO7" s="19" t="s">
        <v>34</v>
      </c>
      <c r="AP7" s="19" t="s">
        <v>35</v>
      </c>
      <c r="AQ7" s="19" t="s">
        <v>36</v>
      </c>
      <c r="AR7" s="19" t="s">
        <v>37</v>
      </c>
      <c r="AS7" s="19" t="s">
        <v>38</v>
      </c>
      <c r="AT7" s="19" t="s">
        <v>39</v>
      </c>
      <c r="AU7" s="19" t="s">
        <v>40</v>
      </c>
      <c r="AV7" s="19" t="s">
        <v>41</v>
      </c>
      <c r="AW7" s="19" t="s">
        <v>42</v>
      </c>
      <c r="AX7" s="22" t="s">
        <v>43</v>
      </c>
      <c r="AY7" s="22" t="s">
        <v>44</v>
      </c>
      <c r="AZ7" s="22" t="s">
        <v>45</v>
      </c>
      <c r="BA7" s="22" t="s">
        <v>46</v>
      </c>
      <c r="BB7" s="22" t="s">
        <v>47</v>
      </c>
      <c r="BC7" s="22" t="s">
        <v>48</v>
      </c>
      <c r="BD7" s="22" t="s">
        <v>49</v>
      </c>
      <c r="BE7" s="22" t="s">
        <v>50</v>
      </c>
      <c r="BF7" s="22" t="s">
        <v>51</v>
      </c>
      <c r="BG7" s="22" t="s">
        <v>52</v>
      </c>
      <c r="BH7" s="22" t="s">
        <v>53</v>
      </c>
      <c r="BI7" s="22" t="s">
        <v>54</v>
      </c>
      <c r="BJ7" s="22" t="s">
        <v>55</v>
      </c>
      <c r="BK7" s="22" t="s">
        <v>56</v>
      </c>
      <c r="BL7" s="22" t="s">
        <v>57</v>
      </c>
      <c r="BM7" s="22" t="s">
        <v>43</v>
      </c>
      <c r="BN7" s="22" t="s">
        <v>44</v>
      </c>
      <c r="BO7" s="22" t="s">
        <v>45</v>
      </c>
      <c r="BP7" s="22" t="s">
        <v>46</v>
      </c>
      <c r="BQ7" s="22" t="s">
        <v>47</v>
      </c>
      <c r="BR7" s="22" t="s">
        <v>48</v>
      </c>
      <c r="BS7" s="22" t="s">
        <v>49</v>
      </c>
      <c r="BT7" s="22" t="s">
        <v>50</v>
      </c>
      <c r="BU7" s="22" t="s">
        <v>51</v>
      </c>
      <c r="BV7" s="22" t="s">
        <v>52</v>
      </c>
      <c r="BW7" s="22" t="s">
        <v>53</v>
      </c>
      <c r="BX7" s="22" t="s">
        <v>54</v>
      </c>
      <c r="BY7" s="22" t="s">
        <v>55</v>
      </c>
      <c r="BZ7" s="22" t="s">
        <v>56</v>
      </c>
      <c r="CA7" s="22" t="s">
        <v>58</v>
      </c>
      <c r="CB7" s="22" t="s">
        <v>43</v>
      </c>
      <c r="CC7" s="22" t="s">
        <v>44</v>
      </c>
      <c r="CD7" s="22" t="s">
        <v>45</v>
      </c>
      <c r="CE7" s="22" t="s">
        <v>46</v>
      </c>
      <c r="CF7" s="22" t="s">
        <v>47</v>
      </c>
      <c r="CG7" s="22" t="s">
        <v>48</v>
      </c>
      <c r="CH7" s="22" t="s">
        <v>49</v>
      </c>
      <c r="CI7" s="22" t="s">
        <v>50</v>
      </c>
      <c r="CJ7" s="22" t="s">
        <v>51</v>
      </c>
      <c r="CK7" s="22" t="s">
        <v>52</v>
      </c>
      <c r="CL7" s="22" t="s">
        <v>53</v>
      </c>
      <c r="CM7" s="22" t="s">
        <v>54</v>
      </c>
      <c r="CN7" s="22" t="s">
        <v>55</v>
      </c>
      <c r="CO7" s="22" t="s">
        <v>56</v>
      </c>
      <c r="CP7" s="22" t="s">
        <v>59</v>
      </c>
      <c r="CQ7" s="23" t="s">
        <v>43</v>
      </c>
      <c r="CR7" s="23" t="s">
        <v>44</v>
      </c>
      <c r="CS7" s="23" t="s">
        <v>45</v>
      </c>
      <c r="CT7" s="23" t="s">
        <v>46</v>
      </c>
      <c r="CU7" s="23" t="s">
        <v>47</v>
      </c>
      <c r="CV7" s="23" t="s">
        <v>48</v>
      </c>
      <c r="CW7" s="23" t="s">
        <v>49</v>
      </c>
      <c r="CX7" s="23" t="s">
        <v>50</v>
      </c>
      <c r="CY7" s="23" t="s">
        <v>51</v>
      </c>
      <c r="CZ7" s="23" t="s">
        <v>52</v>
      </c>
      <c r="DA7" s="23" t="s">
        <v>53</v>
      </c>
      <c r="DB7" s="23" t="s">
        <v>54</v>
      </c>
      <c r="DC7" s="23" t="s">
        <v>55</v>
      </c>
      <c r="DD7" s="23" t="s">
        <v>56</v>
      </c>
      <c r="DE7" s="23" t="s">
        <v>60</v>
      </c>
      <c r="DF7" s="23" t="s">
        <v>61</v>
      </c>
      <c r="DG7" s="19" t="s">
        <v>62</v>
      </c>
      <c r="DH7" s="19" t="s">
        <v>63</v>
      </c>
      <c r="DI7" s="19" t="s">
        <v>64</v>
      </c>
      <c r="DJ7" s="19" t="s">
        <v>65</v>
      </c>
      <c r="DK7" s="20" t="s">
        <v>66</v>
      </c>
      <c r="DL7" s="20" t="s">
        <v>67</v>
      </c>
      <c r="DM7" s="20" t="s">
        <v>68</v>
      </c>
      <c r="DN7" s="20" t="s">
        <v>69</v>
      </c>
      <c r="DO7" s="24"/>
      <c r="DP7" s="24"/>
      <c r="DQ7" s="24"/>
    </row>
    <row r="8" spans="1:121" s="217" customFormat="1" ht="141" customHeight="1">
      <c r="A8" s="26">
        <v>180</v>
      </c>
      <c r="B8" s="26" t="s">
        <v>257</v>
      </c>
      <c r="C8" s="221" t="s">
        <v>164</v>
      </c>
      <c r="D8" s="210">
        <v>2</v>
      </c>
      <c r="E8" s="34">
        <v>0.15</v>
      </c>
      <c r="F8" s="221" t="s">
        <v>258</v>
      </c>
      <c r="G8" s="214">
        <v>7.2</v>
      </c>
      <c r="H8" s="34">
        <v>0.1</v>
      </c>
      <c r="I8" s="681"/>
      <c r="J8" s="703"/>
      <c r="K8" s="29">
        <v>0.9</v>
      </c>
      <c r="L8" s="225" t="s">
        <v>2542</v>
      </c>
      <c r="M8" s="225" t="s">
        <v>2542</v>
      </c>
      <c r="N8" s="225" t="s">
        <v>2543</v>
      </c>
      <c r="O8" s="221" t="s">
        <v>263</v>
      </c>
      <c r="P8" s="681" t="s">
        <v>2544</v>
      </c>
      <c r="Q8" s="210"/>
      <c r="R8" s="29">
        <v>0.25</v>
      </c>
      <c r="S8" s="29"/>
      <c r="T8" s="29"/>
      <c r="U8" s="225" t="s">
        <v>2545</v>
      </c>
      <c r="V8" s="225" t="s">
        <v>2545</v>
      </c>
      <c r="W8" s="221" t="s">
        <v>70</v>
      </c>
      <c r="X8" s="221" t="s">
        <v>71</v>
      </c>
      <c r="Y8" s="225">
        <v>0</v>
      </c>
      <c r="Z8" s="225">
        <v>1</v>
      </c>
      <c r="AA8" s="29">
        <v>0.25</v>
      </c>
      <c r="AB8" s="30">
        <f t="shared" ref="AB8:AB12" si="0">+((((E8*H8)*K8)*R8)*AA8)*100</f>
        <v>8.4375000000000006E-2</v>
      </c>
      <c r="AC8" s="225">
        <v>1</v>
      </c>
      <c r="AD8" s="221"/>
      <c r="AE8" s="30">
        <v>8.4375000000000006E-2</v>
      </c>
      <c r="AF8" s="225">
        <v>0</v>
      </c>
      <c r="AG8" s="225"/>
      <c r="AH8" s="30">
        <v>8.4375000000000006E-2</v>
      </c>
      <c r="AI8" s="225">
        <v>0</v>
      </c>
      <c r="AJ8" s="225"/>
      <c r="AK8" s="30">
        <v>8.4375000000000006E-2</v>
      </c>
      <c r="AL8" s="225">
        <v>0</v>
      </c>
      <c r="AM8" s="225"/>
      <c r="AN8" s="35">
        <v>250000</v>
      </c>
      <c r="AO8" s="35">
        <v>50000</v>
      </c>
      <c r="AP8" s="35"/>
      <c r="AQ8" s="35">
        <v>100000</v>
      </c>
      <c r="AR8" s="35"/>
      <c r="AS8" s="35">
        <v>50000</v>
      </c>
      <c r="AT8" s="35"/>
      <c r="AU8" s="35">
        <v>50000</v>
      </c>
      <c r="AV8" s="225"/>
      <c r="AW8" s="225" t="s">
        <v>2546</v>
      </c>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5" t="s">
        <v>2547</v>
      </c>
      <c r="DH8" s="221" t="s">
        <v>2548</v>
      </c>
      <c r="DI8" s="224" t="s">
        <v>2549</v>
      </c>
      <c r="DJ8" s="611">
        <v>41639</v>
      </c>
      <c r="DK8" s="220"/>
      <c r="DL8" s="220"/>
      <c r="DM8" s="220"/>
      <c r="DN8" s="220"/>
    </row>
    <row r="9" spans="1:121" s="217" customFormat="1" ht="141" customHeight="1">
      <c r="A9" s="26">
        <v>181</v>
      </c>
      <c r="B9" s="26" t="s">
        <v>257</v>
      </c>
      <c r="C9" s="221" t="s">
        <v>164</v>
      </c>
      <c r="D9" s="210">
        <v>2</v>
      </c>
      <c r="E9" s="34">
        <v>0.15</v>
      </c>
      <c r="F9" s="221" t="s">
        <v>258</v>
      </c>
      <c r="G9" s="214">
        <v>7.2</v>
      </c>
      <c r="H9" s="34">
        <v>0.1</v>
      </c>
      <c r="I9" s="681"/>
      <c r="J9" s="703"/>
      <c r="K9" s="29">
        <v>0.9</v>
      </c>
      <c r="L9" s="225" t="s">
        <v>2542</v>
      </c>
      <c r="M9" s="225" t="s">
        <v>2542</v>
      </c>
      <c r="N9" s="225" t="s">
        <v>2543</v>
      </c>
      <c r="O9" s="221" t="s">
        <v>263</v>
      </c>
      <c r="P9" s="681"/>
      <c r="Q9" s="210"/>
      <c r="R9" s="29">
        <v>0.25</v>
      </c>
      <c r="S9" s="29"/>
      <c r="T9" s="29"/>
      <c r="U9" s="225" t="s">
        <v>2550</v>
      </c>
      <c r="V9" s="225" t="s">
        <v>2550</v>
      </c>
      <c r="W9" s="221" t="s">
        <v>70</v>
      </c>
      <c r="X9" s="221" t="s">
        <v>71</v>
      </c>
      <c r="Y9" s="225">
        <v>0</v>
      </c>
      <c r="Z9" s="225">
        <v>1</v>
      </c>
      <c r="AA9" s="29">
        <v>0.25</v>
      </c>
      <c r="AB9" s="30">
        <f t="shared" si="0"/>
        <v>8.4375000000000006E-2</v>
      </c>
      <c r="AC9" s="225">
        <v>1</v>
      </c>
      <c r="AD9" s="221"/>
      <c r="AE9" s="30">
        <v>8.4375000000000006E-2</v>
      </c>
      <c r="AF9" s="225">
        <v>1</v>
      </c>
      <c r="AG9" s="225"/>
      <c r="AH9" s="30">
        <v>8.4375000000000006E-2</v>
      </c>
      <c r="AI9" s="225">
        <v>0</v>
      </c>
      <c r="AJ9" s="225"/>
      <c r="AK9" s="30">
        <v>8.4375000000000006E-2</v>
      </c>
      <c r="AL9" s="225">
        <v>0</v>
      </c>
      <c r="AM9" s="225"/>
      <c r="AN9" s="35">
        <v>0</v>
      </c>
      <c r="AO9" s="35">
        <v>0</v>
      </c>
      <c r="AP9" s="35"/>
      <c r="AQ9" s="35">
        <v>0</v>
      </c>
      <c r="AR9" s="35"/>
      <c r="AS9" s="35">
        <v>0</v>
      </c>
      <c r="AT9" s="35"/>
      <c r="AU9" s="35">
        <v>0</v>
      </c>
      <c r="AV9" s="225"/>
      <c r="AW9" s="225" t="s">
        <v>2546</v>
      </c>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5" t="s">
        <v>2551</v>
      </c>
      <c r="DH9" s="221" t="s">
        <v>2552</v>
      </c>
      <c r="DI9" s="224" t="s">
        <v>2549</v>
      </c>
      <c r="DJ9" s="611">
        <v>41639</v>
      </c>
      <c r="DK9" s="220"/>
      <c r="DL9" s="220"/>
      <c r="DM9" s="220"/>
      <c r="DN9" s="220"/>
    </row>
    <row r="10" spans="1:121" s="217" customFormat="1" ht="141" customHeight="1">
      <c r="A10" s="26">
        <v>182</v>
      </c>
      <c r="B10" s="26" t="s">
        <v>257</v>
      </c>
      <c r="C10" s="221" t="s">
        <v>164</v>
      </c>
      <c r="D10" s="210">
        <v>2</v>
      </c>
      <c r="E10" s="34">
        <v>0.15</v>
      </c>
      <c r="F10" s="221" t="s">
        <v>258</v>
      </c>
      <c r="G10" s="214">
        <v>7.2</v>
      </c>
      <c r="H10" s="34">
        <v>0.1</v>
      </c>
      <c r="I10" s="681"/>
      <c r="J10" s="703"/>
      <c r="K10" s="29">
        <v>0.9</v>
      </c>
      <c r="L10" s="225" t="s">
        <v>2542</v>
      </c>
      <c r="M10" s="225" t="s">
        <v>2542</v>
      </c>
      <c r="N10" s="225" t="s">
        <v>2543</v>
      </c>
      <c r="O10" s="221" t="s">
        <v>263</v>
      </c>
      <c r="P10" s="681"/>
      <c r="Q10" s="210"/>
      <c r="R10" s="29">
        <v>0.25</v>
      </c>
      <c r="S10" s="29"/>
      <c r="T10" s="29"/>
      <c r="U10" s="225" t="s">
        <v>2553</v>
      </c>
      <c r="V10" s="225" t="s">
        <v>2553</v>
      </c>
      <c r="W10" s="221" t="s">
        <v>70</v>
      </c>
      <c r="X10" s="221" t="s">
        <v>71</v>
      </c>
      <c r="Y10" s="225">
        <v>0</v>
      </c>
      <c r="Z10" s="225">
        <v>3</v>
      </c>
      <c r="AA10" s="29">
        <v>0.25</v>
      </c>
      <c r="AB10" s="30">
        <f t="shared" si="0"/>
        <v>8.4375000000000006E-2</v>
      </c>
      <c r="AC10" s="225">
        <v>1</v>
      </c>
      <c r="AD10" s="221"/>
      <c r="AE10" s="30">
        <v>8.4375000000000006E-2</v>
      </c>
      <c r="AF10" s="225">
        <v>1</v>
      </c>
      <c r="AG10" s="225"/>
      <c r="AH10" s="30">
        <v>8.4375000000000006E-2</v>
      </c>
      <c r="AI10" s="225">
        <v>1</v>
      </c>
      <c r="AJ10" s="225"/>
      <c r="AK10" s="30">
        <v>8.4375000000000006E-2</v>
      </c>
      <c r="AL10" s="225">
        <v>1</v>
      </c>
      <c r="AM10" s="225"/>
      <c r="AN10" s="35">
        <v>0</v>
      </c>
      <c r="AO10" s="35">
        <v>0</v>
      </c>
      <c r="AP10" s="35"/>
      <c r="AQ10" s="35">
        <v>0</v>
      </c>
      <c r="AR10" s="35"/>
      <c r="AS10" s="35">
        <v>0</v>
      </c>
      <c r="AT10" s="35"/>
      <c r="AU10" s="35">
        <v>0</v>
      </c>
      <c r="AV10" s="225"/>
      <c r="AW10" s="225" t="s">
        <v>2546</v>
      </c>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5"/>
      <c r="DH10" s="220"/>
      <c r="DI10" s="220" t="s">
        <v>2554</v>
      </c>
      <c r="DJ10" s="220"/>
      <c r="DK10" s="220"/>
      <c r="DL10" s="220"/>
      <c r="DM10" s="220"/>
      <c r="DN10" s="220"/>
    </row>
    <row r="11" spans="1:121" s="217" customFormat="1" ht="141" customHeight="1">
      <c r="A11" s="26">
        <v>183</v>
      </c>
      <c r="B11" s="26" t="s">
        <v>257</v>
      </c>
      <c r="C11" s="221" t="s">
        <v>164</v>
      </c>
      <c r="D11" s="210">
        <v>2</v>
      </c>
      <c r="E11" s="34">
        <v>0.15</v>
      </c>
      <c r="F11" s="221" t="s">
        <v>258</v>
      </c>
      <c r="G11" s="214">
        <v>7.2</v>
      </c>
      <c r="H11" s="34">
        <v>0.1</v>
      </c>
      <c r="I11" s="681"/>
      <c r="J11" s="703"/>
      <c r="K11" s="29">
        <v>0.9</v>
      </c>
      <c r="L11" s="225" t="s">
        <v>2542</v>
      </c>
      <c r="M11" s="225" t="s">
        <v>2542</v>
      </c>
      <c r="N11" s="225" t="s">
        <v>2543</v>
      </c>
      <c r="O11" s="221" t="s">
        <v>263</v>
      </c>
      <c r="P11" s="681"/>
      <c r="Q11" s="210"/>
      <c r="R11" s="29">
        <v>0.25</v>
      </c>
      <c r="S11" s="29"/>
      <c r="T11" s="29"/>
      <c r="U11" s="225" t="s">
        <v>2555</v>
      </c>
      <c r="V11" s="225" t="s">
        <v>2555</v>
      </c>
      <c r="W11" s="221" t="s">
        <v>70</v>
      </c>
      <c r="X11" s="221" t="s">
        <v>71</v>
      </c>
      <c r="Y11" s="225" t="s">
        <v>2556</v>
      </c>
      <c r="Z11" s="225" t="s">
        <v>2557</v>
      </c>
      <c r="AA11" s="29">
        <v>0.25</v>
      </c>
      <c r="AB11" s="30">
        <f t="shared" si="0"/>
        <v>8.4375000000000006E-2</v>
      </c>
      <c r="AC11" s="225">
        <v>0</v>
      </c>
      <c r="AD11" s="221"/>
      <c r="AE11" s="30">
        <v>8.4375000000000006E-2</v>
      </c>
      <c r="AF11" s="225">
        <v>0</v>
      </c>
      <c r="AG11" s="225"/>
      <c r="AH11" s="30">
        <v>8.4375000000000006E-2</v>
      </c>
      <c r="AI11" s="225">
        <v>1</v>
      </c>
      <c r="AJ11" s="225"/>
      <c r="AK11" s="30">
        <v>8.4375000000000006E-2</v>
      </c>
      <c r="AL11" s="225">
        <v>0</v>
      </c>
      <c r="AM11" s="225"/>
      <c r="AN11" s="35">
        <v>0</v>
      </c>
      <c r="AO11" s="35">
        <v>0</v>
      </c>
      <c r="AP11" s="35"/>
      <c r="AQ11" s="35">
        <v>0</v>
      </c>
      <c r="AR11" s="35"/>
      <c r="AS11" s="35">
        <v>0</v>
      </c>
      <c r="AT11" s="35"/>
      <c r="AU11" s="35">
        <v>0</v>
      </c>
      <c r="AV11" s="225"/>
      <c r="AW11" s="225" t="s">
        <v>2546</v>
      </c>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5"/>
      <c r="DH11" s="220"/>
      <c r="DI11" s="220"/>
      <c r="DJ11" s="220"/>
      <c r="DK11" s="220"/>
      <c r="DL11" s="220"/>
      <c r="DM11" s="220"/>
      <c r="DN11" s="220"/>
    </row>
    <row r="12" spans="1:121" s="217" customFormat="1" ht="141" customHeight="1">
      <c r="A12" s="26">
        <v>184</v>
      </c>
      <c r="B12" s="26" t="s">
        <v>257</v>
      </c>
      <c r="C12" s="221" t="s">
        <v>164</v>
      </c>
      <c r="D12" s="210">
        <v>2</v>
      </c>
      <c r="E12" s="34">
        <v>0.15</v>
      </c>
      <c r="F12" s="221" t="s">
        <v>258</v>
      </c>
      <c r="G12" s="214">
        <v>7.2</v>
      </c>
      <c r="H12" s="34">
        <v>0.1</v>
      </c>
      <c r="I12" s="681"/>
      <c r="J12" s="703"/>
      <c r="K12" s="29">
        <v>0.9</v>
      </c>
      <c r="L12" s="225" t="s">
        <v>2558</v>
      </c>
      <c r="M12" s="225" t="s">
        <v>2558</v>
      </c>
      <c r="N12" s="225" t="s">
        <v>2559</v>
      </c>
      <c r="O12" s="225" t="s">
        <v>2560</v>
      </c>
      <c r="P12" s="210" t="s">
        <v>2561</v>
      </c>
      <c r="Q12" s="210"/>
      <c r="R12" s="29">
        <v>0.15</v>
      </c>
      <c r="S12" s="29"/>
      <c r="T12" s="29"/>
      <c r="U12" s="197" t="s">
        <v>2562</v>
      </c>
      <c r="V12" s="197" t="s">
        <v>2562</v>
      </c>
      <c r="W12" s="221" t="s">
        <v>70</v>
      </c>
      <c r="X12" s="221" t="s">
        <v>71</v>
      </c>
      <c r="Y12" s="225">
        <v>2</v>
      </c>
      <c r="Z12" s="225">
        <v>3</v>
      </c>
      <c r="AA12" s="29">
        <v>1</v>
      </c>
      <c r="AB12" s="30">
        <f t="shared" si="0"/>
        <v>0.20249999999999999</v>
      </c>
      <c r="AC12" s="225">
        <v>1</v>
      </c>
      <c r="AD12" s="221"/>
      <c r="AE12" s="30">
        <v>0.20249999999999999</v>
      </c>
      <c r="AF12" s="225">
        <v>1</v>
      </c>
      <c r="AG12" s="225"/>
      <c r="AH12" s="30">
        <v>0.20249999999999999</v>
      </c>
      <c r="AI12" s="225">
        <v>1</v>
      </c>
      <c r="AJ12" s="225"/>
      <c r="AK12" s="30">
        <v>0.20249999999999999</v>
      </c>
      <c r="AL12" s="225">
        <v>1</v>
      </c>
      <c r="AM12" s="225"/>
      <c r="AN12" s="35">
        <v>160000</v>
      </c>
      <c r="AO12" s="35">
        <v>40000</v>
      </c>
      <c r="AP12" s="35"/>
      <c r="AQ12" s="35">
        <v>40000</v>
      </c>
      <c r="AR12" s="35"/>
      <c r="AS12" s="35">
        <v>40000</v>
      </c>
      <c r="AT12" s="35"/>
      <c r="AU12" s="35">
        <v>40000</v>
      </c>
      <c r="AV12" s="225"/>
      <c r="AW12" s="225" t="s">
        <v>2546</v>
      </c>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5" t="s">
        <v>2563</v>
      </c>
      <c r="DH12" s="221" t="s">
        <v>2564</v>
      </c>
      <c r="DI12" s="224" t="s">
        <v>2565</v>
      </c>
      <c r="DJ12" s="611">
        <v>41639</v>
      </c>
      <c r="DK12" s="220"/>
      <c r="DL12" s="220"/>
      <c r="DM12" s="220"/>
      <c r="DN12" s="220"/>
    </row>
    <row r="13" spans="1:121" s="217" customFormat="1">
      <c r="A13" s="216"/>
      <c r="B13" s="216"/>
      <c r="C13" s="222"/>
      <c r="D13" s="39"/>
      <c r="E13" s="222"/>
      <c r="F13" s="222"/>
      <c r="G13" s="40"/>
      <c r="H13" s="40"/>
      <c r="I13" s="40"/>
      <c r="J13" s="40"/>
      <c r="K13" s="40"/>
      <c r="L13" s="216"/>
      <c r="M13" s="216"/>
      <c r="N13" s="216"/>
      <c r="O13" s="216"/>
      <c r="R13" s="41"/>
      <c r="S13" s="41"/>
      <c r="T13" s="41"/>
      <c r="X13" s="216"/>
      <c r="Y13" s="222"/>
      <c r="Z13" s="222"/>
      <c r="AA13" s="42"/>
      <c r="AB13" s="43">
        <f>SUM(AB8:AB12)</f>
        <v>0.54</v>
      </c>
      <c r="AC13" s="222"/>
      <c r="AD13" s="222"/>
      <c r="AE13" s="43">
        <f>SUM(AE8:AE12)</f>
        <v>0.54</v>
      </c>
      <c r="AF13" s="222"/>
      <c r="AG13" s="222"/>
      <c r="AH13" s="43">
        <f>SUM(AH8:AH12)</f>
        <v>0.54</v>
      </c>
      <c r="AI13" s="222"/>
      <c r="AJ13" s="222"/>
      <c r="AK13" s="43">
        <f>SUM(AK8:AK12)</f>
        <v>0.54</v>
      </c>
      <c r="AL13" s="222"/>
      <c r="AM13" s="222"/>
      <c r="AN13" s="222"/>
      <c r="AO13" s="222"/>
      <c r="AP13" s="222"/>
      <c r="AQ13" s="222"/>
      <c r="AR13" s="222"/>
      <c r="AS13" s="222"/>
      <c r="AT13" s="222"/>
      <c r="AU13" s="222"/>
      <c r="AV13" s="222"/>
      <c r="AW13" s="222"/>
      <c r="DG13" s="222"/>
    </row>
    <row r="14" spans="1:121" s="217" customFormat="1">
      <c r="A14" s="216"/>
      <c r="B14" s="216"/>
      <c r="C14" s="222"/>
      <c r="D14" s="39"/>
      <c r="E14" s="222"/>
      <c r="F14" s="222"/>
      <c r="G14" s="40"/>
      <c r="H14" s="40"/>
      <c r="I14" s="40"/>
      <c r="J14" s="40"/>
      <c r="K14" s="40"/>
      <c r="L14" s="216"/>
      <c r="M14" s="216"/>
      <c r="N14" s="216"/>
      <c r="O14" s="216"/>
      <c r="R14" s="41"/>
      <c r="S14" s="41"/>
      <c r="T14" s="41"/>
      <c r="X14" s="216"/>
      <c r="Y14" s="222"/>
      <c r="Z14" s="222"/>
      <c r="AA14" s="42"/>
      <c r="AB14" s="222"/>
      <c r="AC14" s="222"/>
      <c r="AD14" s="222"/>
      <c r="AE14" s="222"/>
      <c r="AF14" s="222"/>
      <c r="AG14" s="222"/>
      <c r="AH14" s="222"/>
      <c r="AI14" s="222"/>
      <c r="AJ14" s="222"/>
      <c r="AK14" s="222"/>
      <c r="AL14" s="222"/>
      <c r="AM14" s="222"/>
      <c r="AN14" s="222"/>
      <c r="AO14" s="222"/>
      <c r="AP14" s="222"/>
      <c r="AQ14" s="222"/>
      <c r="AR14" s="222"/>
      <c r="AS14" s="222"/>
      <c r="AT14" s="222"/>
      <c r="AU14" s="222"/>
      <c r="AV14" s="222"/>
      <c r="AW14" s="222"/>
      <c r="DC14" s="696"/>
      <c r="DG14" s="222"/>
    </row>
    <row r="15" spans="1:121" s="217" customFormat="1">
      <c r="A15" s="216"/>
      <c r="B15" s="216"/>
      <c r="C15" s="222"/>
      <c r="D15" s="39"/>
      <c r="E15" s="222"/>
      <c r="F15" s="222"/>
      <c r="G15" s="40"/>
      <c r="H15" s="40"/>
      <c r="I15" s="40"/>
      <c r="J15" s="40"/>
      <c r="K15" s="40"/>
      <c r="L15" s="216"/>
      <c r="M15" s="216"/>
      <c r="N15" s="216"/>
      <c r="O15" s="216"/>
      <c r="R15" s="41"/>
      <c r="S15" s="41"/>
      <c r="T15" s="41"/>
      <c r="X15" s="216"/>
      <c r="Y15" s="222"/>
      <c r="Z15" s="222"/>
      <c r="AA15" s="42"/>
      <c r="AB15" s="222"/>
      <c r="AC15" s="222"/>
      <c r="AD15" s="222"/>
      <c r="AE15" s="222"/>
      <c r="AF15" s="222"/>
      <c r="AG15" s="222"/>
      <c r="AH15" s="222"/>
      <c r="AI15" s="222"/>
      <c r="AJ15" s="222"/>
      <c r="AK15" s="222"/>
      <c r="AL15" s="222"/>
      <c r="AM15" s="222"/>
      <c r="AN15" s="222"/>
      <c r="AO15" s="222"/>
      <c r="AP15" s="222"/>
      <c r="AQ15" s="222"/>
      <c r="AR15" s="222"/>
      <c r="AS15" s="222"/>
      <c r="AT15" s="222"/>
      <c r="AU15" s="222"/>
      <c r="AV15" s="222"/>
      <c r="AW15" s="222"/>
      <c r="DC15" s="696"/>
      <c r="DG15" s="222"/>
    </row>
    <row r="16" spans="1:121" s="217" customFormat="1">
      <c r="A16" s="216"/>
      <c r="B16" s="216"/>
      <c r="C16" s="222"/>
      <c r="D16" s="39"/>
      <c r="E16" s="222"/>
      <c r="F16" s="222"/>
      <c r="G16" s="40"/>
      <c r="H16" s="40"/>
      <c r="I16" s="40"/>
      <c r="J16" s="40"/>
      <c r="K16" s="40"/>
      <c r="L16" s="216"/>
      <c r="M16" s="216"/>
      <c r="N16" s="216"/>
      <c r="O16" s="216"/>
      <c r="R16" s="41"/>
      <c r="S16" s="41"/>
      <c r="T16" s="41"/>
      <c r="X16" s="216"/>
      <c r="Y16" s="222"/>
      <c r="Z16" s="222"/>
      <c r="AA16" s="42"/>
      <c r="AB16" s="222"/>
      <c r="AC16" s="222"/>
      <c r="AD16" s="222"/>
      <c r="AE16" s="222"/>
      <c r="AF16" s="222"/>
      <c r="AG16" s="222"/>
      <c r="AH16" s="222"/>
      <c r="AI16" s="222"/>
      <c r="AJ16" s="222"/>
      <c r="AK16" s="222"/>
      <c r="AL16" s="222"/>
      <c r="AM16" s="222"/>
      <c r="AN16" s="222"/>
      <c r="AO16" s="222"/>
      <c r="AP16" s="222"/>
      <c r="AQ16" s="222"/>
      <c r="AR16" s="222"/>
      <c r="AS16" s="222"/>
      <c r="AT16" s="222"/>
      <c r="AU16" s="222"/>
      <c r="AV16" s="222"/>
      <c r="AW16" s="222"/>
      <c r="DC16" s="696"/>
      <c r="DG16" s="222"/>
    </row>
    <row r="17" spans="1:111" s="217" customFormat="1">
      <c r="A17" s="216"/>
      <c r="B17" s="216"/>
      <c r="C17" s="222"/>
      <c r="D17" s="39"/>
      <c r="E17" s="222"/>
      <c r="F17" s="222"/>
      <c r="G17" s="40"/>
      <c r="H17" s="40"/>
      <c r="I17" s="40"/>
      <c r="J17" s="40"/>
      <c r="K17" s="40"/>
      <c r="L17" s="216"/>
      <c r="M17" s="216"/>
      <c r="N17" s="216"/>
      <c r="O17" s="216"/>
      <c r="R17" s="41"/>
      <c r="S17" s="41"/>
      <c r="T17" s="41"/>
      <c r="X17" s="216"/>
      <c r="Y17" s="222"/>
      <c r="Z17" s="222"/>
      <c r="AA17" s="42"/>
      <c r="AB17" s="222"/>
      <c r="AC17" s="222"/>
      <c r="AD17" s="222"/>
      <c r="AE17" s="222"/>
      <c r="AF17" s="222"/>
      <c r="AG17" s="222"/>
      <c r="AH17" s="222"/>
      <c r="AI17" s="222"/>
      <c r="AJ17" s="222"/>
      <c r="AK17" s="222"/>
      <c r="AL17" s="222"/>
      <c r="AM17" s="222"/>
      <c r="AN17" s="222"/>
      <c r="AO17" s="222"/>
      <c r="AP17" s="222"/>
      <c r="AQ17" s="222"/>
      <c r="AR17" s="222"/>
      <c r="AS17" s="222"/>
      <c r="AT17" s="222"/>
      <c r="AU17" s="222"/>
      <c r="AV17" s="222"/>
      <c r="AW17" s="222"/>
      <c r="DC17" s="696"/>
      <c r="DG17" s="222"/>
    </row>
    <row r="18" spans="1:111" s="217" customFormat="1">
      <c r="A18" s="216"/>
      <c r="B18" s="216"/>
      <c r="C18" s="222"/>
      <c r="D18" s="39"/>
      <c r="E18" s="222"/>
      <c r="F18" s="222"/>
      <c r="G18" s="40"/>
      <c r="H18" s="40"/>
      <c r="I18" s="40"/>
      <c r="J18" s="40"/>
      <c r="K18" s="40"/>
      <c r="L18" s="216"/>
      <c r="M18" s="216"/>
      <c r="N18" s="216"/>
      <c r="O18" s="216"/>
      <c r="R18" s="41"/>
      <c r="S18" s="41"/>
      <c r="T18" s="41"/>
      <c r="X18" s="216"/>
      <c r="Y18" s="222"/>
      <c r="Z18" s="222"/>
      <c r="AA18" s="42"/>
      <c r="AB18" s="222"/>
      <c r="AC18" s="222"/>
      <c r="AD18" s="222"/>
      <c r="AE18" s="222"/>
      <c r="AF18" s="222"/>
      <c r="AG18" s="222"/>
      <c r="AH18" s="222"/>
      <c r="AI18" s="222"/>
      <c r="AJ18" s="222"/>
      <c r="AK18" s="222"/>
      <c r="AL18" s="222"/>
      <c r="AM18" s="222"/>
      <c r="AN18" s="222"/>
      <c r="AO18" s="222"/>
      <c r="AP18" s="222"/>
      <c r="AQ18" s="222"/>
      <c r="AR18" s="222"/>
      <c r="AS18" s="222"/>
      <c r="AT18" s="222"/>
      <c r="AU18" s="222"/>
      <c r="AV18" s="222"/>
      <c r="AW18" s="222"/>
      <c r="DC18" s="696"/>
      <c r="DG18" s="222"/>
    </row>
    <row r="19" spans="1:111" s="217" customFormat="1">
      <c r="A19" s="216"/>
      <c r="B19" s="216"/>
      <c r="C19" s="222"/>
      <c r="D19" s="39"/>
      <c r="E19" s="222"/>
      <c r="F19" s="222"/>
      <c r="G19" s="40"/>
      <c r="H19" s="40"/>
      <c r="I19" s="40"/>
      <c r="J19" s="40"/>
      <c r="K19" s="40"/>
      <c r="L19" s="216"/>
      <c r="M19" s="216"/>
      <c r="N19" s="216"/>
      <c r="O19" s="216"/>
      <c r="R19" s="41"/>
      <c r="S19" s="41"/>
      <c r="T19" s="41"/>
      <c r="X19" s="216"/>
      <c r="Y19" s="222"/>
      <c r="Z19" s="222"/>
      <c r="AA19" s="42"/>
      <c r="AB19" s="222"/>
      <c r="AC19" s="222"/>
      <c r="AD19" s="222"/>
      <c r="AE19" s="222"/>
      <c r="AF19" s="222"/>
      <c r="AG19" s="222"/>
      <c r="AH19" s="222"/>
      <c r="AI19" s="222"/>
      <c r="AJ19" s="222"/>
      <c r="AK19" s="222"/>
      <c r="AL19" s="222"/>
      <c r="AM19" s="222"/>
      <c r="AN19" s="222"/>
      <c r="AO19" s="222"/>
      <c r="AP19" s="222"/>
      <c r="AQ19" s="222"/>
      <c r="AR19" s="222"/>
      <c r="AS19" s="222"/>
      <c r="AT19" s="222"/>
      <c r="AU19" s="222"/>
      <c r="AV19" s="222"/>
      <c r="AW19" s="222"/>
      <c r="DC19" s="696"/>
      <c r="DG19" s="222"/>
    </row>
    <row r="20" spans="1:111" s="217" customFormat="1">
      <c r="A20" s="216"/>
      <c r="B20" s="216"/>
      <c r="C20" s="222"/>
      <c r="D20" s="39"/>
      <c r="E20" s="222"/>
      <c r="F20" s="222"/>
      <c r="G20" s="40"/>
      <c r="H20" s="40"/>
      <c r="I20" s="40"/>
      <c r="J20" s="40"/>
      <c r="K20" s="40"/>
      <c r="L20" s="216"/>
      <c r="M20" s="216"/>
      <c r="N20" s="216"/>
      <c r="O20" s="216"/>
      <c r="R20" s="41"/>
      <c r="S20" s="41"/>
      <c r="T20" s="41"/>
      <c r="X20" s="216"/>
      <c r="Y20" s="222"/>
      <c r="Z20" s="222"/>
      <c r="AA20" s="42"/>
      <c r="AB20" s="222"/>
      <c r="AC20" s="222"/>
      <c r="AD20" s="222"/>
      <c r="AE20" s="222"/>
      <c r="AF20" s="222"/>
      <c r="AG20" s="222"/>
      <c r="AH20" s="222"/>
      <c r="AI20" s="222"/>
      <c r="AJ20" s="222"/>
      <c r="AK20" s="222"/>
      <c r="AL20" s="222"/>
      <c r="AM20" s="222"/>
      <c r="AN20" s="222"/>
      <c r="AO20" s="222"/>
      <c r="AP20" s="222"/>
      <c r="AQ20" s="222"/>
      <c r="AR20" s="222"/>
      <c r="AS20" s="222"/>
      <c r="AT20" s="222"/>
      <c r="AU20" s="222"/>
      <c r="AV20" s="222"/>
      <c r="AW20" s="222"/>
      <c r="DC20" s="696"/>
      <c r="DG20" s="222"/>
    </row>
    <row r="21" spans="1:111" s="217" customFormat="1">
      <c r="A21" s="216"/>
      <c r="B21" s="216"/>
      <c r="C21" s="222"/>
      <c r="D21" s="39"/>
      <c r="E21" s="222"/>
      <c r="F21" s="222"/>
      <c r="G21" s="40"/>
      <c r="H21" s="40"/>
      <c r="I21" s="40"/>
      <c r="J21" s="40"/>
      <c r="K21" s="40"/>
      <c r="L21" s="216"/>
      <c r="M21" s="216"/>
      <c r="N21" s="216"/>
      <c r="O21" s="216"/>
      <c r="R21" s="41"/>
      <c r="S21" s="41"/>
      <c r="T21" s="41"/>
      <c r="X21" s="216"/>
      <c r="Y21" s="222"/>
      <c r="Z21" s="222"/>
      <c r="AA21" s="4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DC21" s="696"/>
      <c r="DG21" s="222"/>
    </row>
    <row r="22" spans="1:111" s="217" customFormat="1">
      <c r="A22" s="216"/>
      <c r="B22" s="216"/>
      <c r="C22" s="222"/>
      <c r="D22" s="39"/>
      <c r="E22" s="222"/>
      <c r="F22" s="222"/>
      <c r="G22" s="40"/>
      <c r="H22" s="40"/>
      <c r="I22" s="40"/>
      <c r="J22" s="40"/>
      <c r="K22" s="40"/>
      <c r="L22" s="216"/>
      <c r="M22" s="216"/>
      <c r="N22" s="216"/>
      <c r="O22" s="216"/>
      <c r="R22" s="41"/>
      <c r="S22" s="41"/>
      <c r="T22" s="41"/>
      <c r="X22" s="216"/>
      <c r="Y22" s="222"/>
      <c r="Z22" s="222"/>
      <c r="AA22" s="42"/>
      <c r="AB22" s="222"/>
      <c r="AC22" s="222"/>
      <c r="AD22" s="222"/>
      <c r="AE22" s="222"/>
      <c r="AF22" s="222"/>
      <c r="AG22" s="222"/>
      <c r="AH22" s="222"/>
      <c r="AI22" s="222"/>
      <c r="AJ22" s="222"/>
      <c r="AK22" s="222"/>
      <c r="AL22" s="222"/>
      <c r="AM22" s="222"/>
      <c r="AN22" s="222"/>
      <c r="AO22" s="222"/>
      <c r="AP22" s="222"/>
      <c r="AQ22" s="222"/>
      <c r="AR22" s="222"/>
      <c r="AS22" s="222"/>
      <c r="AT22" s="222"/>
      <c r="AU22" s="222"/>
      <c r="AV22" s="222"/>
      <c r="AW22" s="222"/>
      <c r="DC22" s="696"/>
      <c r="DG22" s="222"/>
    </row>
    <row r="23" spans="1:111" s="217" customFormat="1">
      <c r="A23" s="216"/>
      <c r="B23" s="216"/>
      <c r="C23" s="222"/>
      <c r="D23" s="39"/>
      <c r="E23" s="222"/>
      <c r="F23" s="222"/>
      <c r="G23" s="40"/>
      <c r="H23" s="40"/>
      <c r="I23" s="40"/>
      <c r="J23" s="40"/>
      <c r="K23" s="40"/>
      <c r="L23" s="216"/>
      <c r="M23" s="216"/>
      <c r="N23" s="216"/>
      <c r="O23" s="216"/>
      <c r="R23" s="41"/>
      <c r="S23" s="41"/>
      <c r="T23" s="41"/>
      <c r="X23" s="216"/>
      <c r="Y23" s="222"/>
      <c r="Z23" s="222"/>
      <c r="AA23" s="42"/>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DC23" s="696"/>
      <c r="DG23" s="222"/>
    </row>
    <row r="24" spans="1:111" s="217" customFormat="1">
      <c r="A24" s="216"/>
      <c r="B24" s="216"/>
      <c r="C24" s="222"/>
      <c r="D24" s="39"/>
      <c r="E24" s="222"/>
      <c r="F24" s="222"/>
      <c r="G24" s="40"/>
      <c r="H24" s="40"/>
      <c r="I24" s="40"/>
      <c r="J24" s="40"/>
      <c r="K24" s="40"/>
      <c r="L24" s="216"/>
      <c r="M24" s="216"/>
      <c r="N24" s="216"/>
      <c r="O24" s="216"/>
      <c r="R24" s="41"/>
      <c r="S24" s="41"/>
      <c r="T24" s="41"/>
      <c r="X24" s="216"/>
      <c r="Y24" s="222"/>
      <c r="Z24" s="222"/>
      <c r="AA24" s="42"/>
      <c r="AB24" s="222"/>
      <c r="AC24" s="222"/>
      <c r="AD24" s="222"/>
      <c r="AE24" s="222"/>
      <c r="AF24" s="222"/>
      <c r="AG24" s="222"/>
      <c r="AH24" s="222"/>
      <c r="AI24" s="222"/>
      <c r="AJ24" s="222"/>
      <c r="AK24" s="222"/>
      <c r="AL24" s="222"/>
      <c r="AM24" s="222"/>
      <c r="AN24" s="222"/>
      <c r="AO24" s="222"/>
      <c r="AP24" s="222"/>
      <c r="AQ24" s="222"/>
      <c r="AR24" s="222"/>
      <c r="AS24" s="222"/>
      <c r="AT24" s="222"/>
      <c r="AU24" s="222"/>
      <c r="AV24" s="222"/>
      <c r="AW24" s="222"/>
      <c r="DC24" s="696"/>
      <c r="DG24" s="222"/>
    </row>
    <row r="25" spans="1:111" s="217" customFormat="1">
      <c r="A25" s="216"/>
      <c r="B25" s="216"/>
      <c r="C25" s="222"/>
      <c r="D25" s="39"/>
      <c r="E25" s="222"/>
      <c r="F25" s="222"/>
      <c r="G25" s="40"/>
      <c r="H25" s="40"/>
      <c r="I25" s="40"/>
      <c r="J25" s="40"/>
      <c r="K25" s="40"/>
      <c r="L25" s="216"/>
      <c r="M25" s="216"/>
      <c r="N25" s="216"/>
      <c r="O25" s="216"/>
      <c r="R25" s="41"/>
      <c r="S25" s="41"/>
      <c r="T25" s="41"/>
      <c r="X25" s="216"/>
      <c r="Y25" s="222"/>
      <c r="Z25" s="222"/>
      <c r="AA25" s="42"/>
      <c r="AB25" s="222"/>
      <c r="AC25" s="222"/>
      <c r="AD25" s="222"/>
      <c r="AE25" s="222"/>
      <c r="AF25" s="222"/>
      <c r="AG25" s="222"/>
      <c r="AH25" s="222"/>
      <c r="AI25" s="222"/>
      <c r="AJ25" s="222"/>
      <c r="AK25" s="222"/>
      <c r="AL25" s="222"/>
      <c r="AM25" s="222"/>
      <c r="AN25" s="222"/>
      <c r="AO25" s="222"/>
      <c r="AP25" s="222"/>
      <c r="AQ25" s="222"/>
      <c r="AR25" s="222"/>
      <c r="AS25" s="222"/>
      <c r="AT25" s="222"/>
      <c r="AU25" s="222"/>
      <c r="AV25" s="222"/>
      <c r="AW25" s="222"/>
      <c r="DG25" s="222"/>
    </row>
    <row r="26" spans="1:111" s="217" customFormat="1">
      <c r="A26" s="216"/>
      <c r="B26" s="216"/>
      <c r="C26" s="222"/>
      <c r="D26" s="39"/>
      <c r="E26" s="222"/>
      <c r="F26" s="222"/>
      <c r="G26" s="40"/>
      <c r="H26" s="40"/>
      <c r="I26" s="40"/>
      <c r="J26" s="40"/>
      <c r="K26" s="40"/>
      <c r="L26" s="695"/>
      <c r="M26" s="695"/>
      <c r="N26" s="695"/>
      <c r="O26" s="695"/>
      <c r="R26" s="41"/>
      <c r="S26" s="41"/>
      <c r="T26" s="41"/>
      <c r="X26" s="216"/>
      <c r="Y26" s="222"/>
      <c r="Z26" s="222"/>
      <c r="AA26" s="42"/>
      <c r="AB26" s="222"/>
      <c r="AC26" s="222"/>
      <c r="AD26" s="222"/>
      <c r="AE26" s="222"/>
      <c r="AF26" s="222"/>
      <c r="AG26" s="222"/>
      <c r="AH26" s="222"/>
      <c r="AI26" s="222"/>
      <c r="AJ26" s="222"/>
      <c r="AK26" s="222"/>
      <c r="AL26" s="222"/>
      <c r="AM26" s="222"/>
      <c r="AN26" s="222"/>
      <c r="AO26" s="222"/>
      <c r="AP26" s="222"/>
      <c r="AQ26" s="222"/>
      <c r="AR26" s="222"/>
      <c r="AS26" s="222"/>
      <c r="AT26" s="222"/>
      <c r="AU26" s="222"/>
      <c r="AV26" s="222"/>
      <c r="AW26" s="222"/>
      <c r="DG26" s="222"/>
    </row>
    <row r="27" spans="1:111" s="217" customFormat="1">
      <c r="A27" s="216"/>
      <c r="B27" s="216"/>
      <c r="C27" s="222"/>
      <c r="D27" s="39"/>
      <c r="E27" s="222"/>
      <c r="F27" s="222"/>
      <c r="G27" s="40"/>
      <c r="H27" s="40"/>
      <c r="I27" s="40"/>
      <c r="J27" s="40"/>
      <c r="K27" s="40"/>
      <c r="L27" s="695"/>
      <c r="M27" s="695"/>
      <c r="N27" s="695"/>
      <c r="O27" s="695"/>
      <c r="R27" s="41"/>
      <c r="S27" s="41"/>
      <c r="T27" s="41"/>
      <c r="X27" s="216"/>
      <c r="Y27" s="222"/>
      <c r="Z27" s="222"/>
      <c r="AA27" s="42"/>
      <c r="AB27" s="222"/>
      <c r="AC27" s="222"/>
      <c r="AD27" s="222"/>
      <c r="AE27" s="222"/>
      <c r="AF27" s="222"/>
      <c r="AG27" s="222"/>
      <c r="AH27" s="222"/>
      <c r="AI27" s="222"/>
      <c r="AJ27" s="222"/>
      <c r="AK27" s="222"/>
      <c r="AL27" s="222"/>
      <c r="AM27" s="222"/>
      <c r="AN27" s="222"/>
      <c r="AO27" s="222"/>
      <c r="AP27" s="222"/>
      <c r="AQ27" s="222"/>
      <c r="AR27" s="222"/>
      <c r="AS27" s="222"/>
      <c r="AT27" s="222"/>
      <c r="AU27" s="222"/>
      <c r="AV27" s="222"/>
      <c r="AW27" s="222"/>
      <c r="DG27" s="222"/>
    </row>
    <row r="28" spans="1:111" s="217" customFormat="1">
      <c r="A28" s="216"/>
      <c r="B28" s="216"/>
      <c r="C28" s="222"/>
      <c r="D28" s="39"/>
      <c r="E28" s="222"/>
      <c r="F28" s="222"/>
      <c r="G28" s="40"/>
      <c r="H28" s="40"/>
      <c r="I28" s="40"/>
      <c r="J28" s="40"/>
      <c r="K28" s="40"/>
      <c r="L28" s="216"/>
      <c r="M28" s="216"/>
      <c r="N28" s="216"/>
      <c r="O28" s="216"/>
      <c r="R28" s="41"/>
      <c r="S28" s="41"/>
      <c r="T28" s="41"/>
      <c r="X28" s="216"/>
      <c r="Y28" s="222"/>
      <c r="Z28" s="222"/>
      <c r="AA28" s="42"/>
      <c r="AB28" s="222"/>
      <c r="AC28" s="222"/>
      <c r="AD28" s="222"/>
      <c r="AE28" s="222"/>
      <c r="AF28" s="222"/>
      <c r="AG28" s="222"/>
      <c r="AH28" s="222"/>
      <c r="AI28" s="222"/>
      <c r="AJ28" s="222"/>
      <c r="AK28" s="222"/>
      <c r="AL28" s="222"/>
      <c r="AM28" s="222"/>
      <c r="AN28" s="222"/>
      <c r="AO28" s="222"/>
      <c r="AP28" s="222"/>
      <c r="AQ28" s="222"/>
      <c r="AR28" s="222"/>
      <c r="AS28" s="222"/>
      <c r="AT28" s="222"/>
      <c r="AU28" s="222"/>
      <c r="AV28" s="222"/>
      <c r="AW28" s="222"/>
      <c r="DG28" s="222"/>
    </row>
    <row r="29" spans="1:111" s="217" customFormat="1">
      <c r="A29" s="216"/>
      <c r="B29" s="216"/>
      <c r="C29" s="222"/>
      <c r="D29" s="39"/>
      <c r="E29" s="222"/>
      <c r="F29" s="222"/>
      <c r="G29" s="40"/>
      <c r="H29" s="40"/>
      <c r="I29" s="40"/>
      <c r="J29" s="40"/>
      <c r="K29" s="40"/>
      <c r="L29" s="216"/>
      <c r="M29" s="216"/>
      <c r="N29" s="216"/>
      <c r="O29" s="216"/>
      <c r="R29" s="41"/>
      <c r="S29" s="41"/>
      <c r="T29" s="41"/>
      <c r="X29" s="216"/>
      <c r="Y29" s="222"/>
      <c r="Z29" s="222"/>
      <c r="AA29" s="42"/>
      <c r="AB29" s="222"/>
      <c r="AC29" s="222"/>
      <c r="AD29" s="222"/>
      <c r="AE29" s="222"/>
      <c r="AF29" s="222"/>
      <c r="AG29" s="222"/>
      <c r="AH29" s="222"/>
      <c r="AI29" s="222"/>
      <c r="AJ29" s="222"/>
      <c r="AK29" s="222"/>
      <c r="AL29" s="222"/>
      <c r="AM29" s="222"/>
      <c r="AN29" s="222"/>
      <c r="AO29" s="222"/>
      <c r="AP29" s="222"/>
      <c r="AQ29" s="222"/>
      <c r="AR29" s="222"/>
      <c r="AS29" s="222"/>
      <c r="AT29" s="222"/>
      <c r="AU29" s="222"/>
      <c r="AV29" s="222"/>
      <c r="AW29" s="222"/>
      <c r="DG29" s="222"/>
    </row>
    <row r="30" spans="1:111" s="217" customFormat="1">
      <c r="A30" s="216"/>
      <c r="B30" s="216"/>
      <c r="C30" s="222"/>
      <c r="D30" s="39"/>
      <c r="E30" s="222"/>
      <c r="F30" s="222"/>
      <c r="G30" s="40"/>
      <c r="H30" s="40"/>
      <c r="I30" s="40"/>
      <c r="J30" s="40"/>
      <c r="K30" s="40"/>
      <c r="L30" s="216"/>
      <c r="M30" s="216"/>
      <c r="N30" s="216"/>
      <c r="O30" s="216"/>
      <c r="R30" s="41"/>
      <c r="S30" s="41"/>
      <c r="T30" s="41"/>
      <c r="X30" s="216"/>
      <c r="Y30" s="222"/>
      <c r="Z30" s="222"/>
      <c r="AA30" s="42"/>
      <c r="AB30" s="222"/>
      <c r="AC30" s="222"/>
      <c r="AD30" s="222"/>
      <c r="AE30" s="222"/>
      <c r="AF30" s="222"/>
      <c r="AG30" s="222"/>
      <c r="AH30" s="222"/>
      <c r="AI30" s="222"/>
      <c r="AJ30" s="222"/>
      <c r="AK30" s="222"/>
      <c r="AL30" s="222"/>
      <c r="AM30" s="222"/>
      <c r="AN30" s="222"/>
      <c r="AO30" s="222"/>
      <c r="AP30" s="222"/>
      <c r="AQ30" s="222"/>
      <c r="AR30" s="222"/>
      <c r="AS30" s="222"/>
      <c r="AT30" s="222"/>
      <c r="AU30" s="222"/>
      <c r="AV30" s="222"/>
      <c r="AW30" s="222"/>
      <c r="DG30" s="222"/>
    </row>
    <row r="31" spans="1:111" s="217" customFormat="1">
      <c r="A31" s="216"/>
      <c r="B31" s="216"/>
      <c r="C31" s="222"/>
      <c r="D31" s="39"/>
      <c r="E31" s="222"/>
      <c r="F31" s="222"/>
      <c r="G31" s="40"/>
      <c r="H31" s="40"/>
      <c r="I31" s="40"/>
      <c r="J31" s="40"/>
      <c r="K31" s="40"/>
      <c r="L31" s="216"/>
      <c r="M31" s="216"/>
      <c r="N31" s="216"/>
      <c r="O31" s="216"/>
      <c r="R31" s="41"/>
      <c r="S31" s="41"/>
      <c r="T31" s="41"/>
      <c r="X31" s="216"/>
      <c r="Y31" s="222"/>
      <c r="Z31" s="222"/>
      <c r="AA31" s="4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DG31" s="222"/>
    </row>
    <row r="32" spans="1:111" s="217" customFormat="1">
      <c r="A32" s="216"/>
      <c r="B32" s="216"/>
      <c r="C32" s="222"/>
      <c r="D32" s="39"/>
      <c r="E32" s="222"/>
      <c r="F32" s="222"/>
      <c r="G32" s="40"/>
      <c r="H32" s="40"/>
      <c r="I32" s="40"/>
      <c r="J32" s="40"/>
      <c r="K32" s="40"/>
      <c r="L32" s="216"/>
      <c r="M32" s="216"/>
      <c r="N32" s="216"/>
      <c r="O32" s="216"/>
      <c r="R32" s="41"/>
      <c r="S32" s="41"/>
      <c r="T32" s="41"/>
      <c r="X32" s="216"/>
      <c r="Y32" s="222"/>
      <c r="Z32" s="222"/>
      <c r="AA32" s="4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DG32" s="222"/>
    </row>
    <row r="33" spans="1:111" s="217" customFormat="1">
      <c r="A33" s="216"/>
      <c r="B33" s="216"/>
      <c r="C33" s="222"/>
      <c r="D33" s="39"/>
      <c r="E33" s="222"/>
      <c r="F33" s="222"/>
      <c r="G33" s="40"/>
      <c r="H33" s="40"/>
      <c r="I33" s="40"/>
      <c r="J33" s="40"/>
      <c r="K33" s="40"/>
      <c r="L33" s="216"/>
      <c r="M33" s="216"/>
      <c r="N33" s="216"/>
      <c r="O33" s="216"/>
      <c r="R33" s="41"/>
      <c r="S33" s="41"/>
      <c r="T33" s="41"/>
      <c r="X33" s="216"/>
      <c r="Y33" s="222"/>
      <c r="Z33" s="222"/>
      <c r="AA33" s="4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DG33" s="222"/>
    </row>
    <row r="34" spans="1:111" s="217" customFormat="1">
      <c r="A34" s="216"/>
      <c r="B34" s="216"/>
      <c r="C34" s="222"/>
      <c r="D34" s="39"/>
      <c r="E34" s="222"/>
      <c r="F34" s="222"/>
      <c r="G34" s="40"/>
      <c r="H34" s="40"/>
      <c r="I34" s="40"/>
      <c r="J34" s="40"/>
      <c r="K34" s="40"/>
      <c r="L34" s="216"/>
      <c r="M34" s="216"/>
      <c r="N34" s="216"/>
      <c r="O34" s="216"/>
      <c r="R34" s="41"/>
      <c r="S34" s="41"/>
      <c r="T34" s="41"/>
      <c r="X34" s="216"/>
      <c r="Y34" s="222"/>
      <c r="Z34" s="222"/>
      <c r="AA34" s="4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DG34" s="222"/>
    </row>
    <row r="35" spans="1:111" s="217" customFormat="1">
      <c r="A35" s="216"/>
      <c r="B35" s="216"/>
      <c r="C35" s="222"/>
      <c r="D35" s="39"/>
      <c r="E35" s="222"/>
      <c r="F35" s="222"/>
      <c r="G35" s="40"/>
      <c r="H35" s="40"/>
      <c r="I35" s="40"/>
      <c r="J35" s="40"/>
      <c r="K35" s="40"/>
      <c r="L35" s="216"/>
      <c r="M35" s="216"/>
      <c r="N35" s="216"/>
      <c r="O35" s="216"/>
      <c r="R35" s="41"/>
      <c r="S35" s="41"/>
      <c r="T35" s="41"/>
      <c r="X35" s="216"/>
      <c r="Y35" s="222"/>
      <c r="Z35" s="222"/>
      <c r="AA35" s="42"/>
      <c r="AB35" s="222"/>
      <c r="AC35" s="222"/>
      <c r="AD35" s="222"/>
      <c r="AE35" s="222"/>
      <c r="AF35" s="222"/>
      <c r="AG35" s="222"/>
      <c r="AH35" s="222"/>
      <c r="AI35" s="222"/>
      <c r="AJ35" s="222"/>
      <c r="AK35" s="222"/>
      <c r="AL35" s="222"/>
      <c r="AM35" s="222"/>
      <c r="AN35" s="222"/>
      <c r="AO35" s="222"/>
      <c r="AP35" s="222"/>
      <c r="AQ35" s="222"/>
      <c r="AR35" s="222"/>
      <c r="AS35" s="222"/>
      <c r="AT35" s="222"/>
      <c r="AU35" s="222"/>
      <c r="AV35" s="222"/>
      <c r="AW35" s="222"/>
      <c r="DG35" s="222"/>
    </row>
    <row r="46" spans="1:111">
      <c r="O46" s="684"/>
    </row>
    <row r="47" spans="1:111">
      <c r="O47" s="684"/>
    </row>
    <row r="54" spans="50:107">
      <c r="DC54" s="685"/>
    </row>
    <row r="55" spans="50:107">
      <c r="DC55" s="685"/>
    </row>
    <row r="56" spans="50:107">
      <c r="DC56" s="685"/>
    </row>
    <row r="57" spans="50:107">
      <c r="AX57" s="685"/>
      <c r="AY57" s="685"/>
      <c r="AZ57" s="685"/>
      <c r="BA57" s="685"/>
      <c r="BB57" s="685"/>
      <c r="BC57" s="685"/>
      <c r="BD57" s="685"/>
      <c r="BE57" s="685"/>
      <c r="BF57" s="685"/>
      <c r="BG57" s="685"/>
      <c r="BH57" s="685"/>
      <c r="BI57" s="685"/>
      <c r="BJ57" s="685"/>
      <c r="BK57" s="685"/>
      <c r="BL57" s="685"/>
      <c r="BM57" s="685"/>
      <c r="BN57" s="685"/>
      <c r="BO57" s="685"/>
      <c r="BP57" s="685"/>
      <c r="BQ57" s="685"/>
      <c r="BR57" s="685"/>
      <c r="BS57" s="685"/>
      <c r="BT57" s="685"/>
      <c r="BU57" s="685"/>
      <c r="BV57" s="685"/>
      <c r="BW57" s="685"/>
      <c r="BX57" s="685"/>
      <c r="BY57" s="685"/>
      <c r="BZ57" s="685"/>
      <c r="CA57" s="685"/>
      <c r="CB57" s="685"/>
      <c r="CC57" s="685"/>
      <c r="CD57" s="685"/>
      <c r="CE57" s="685"/>
      <c r="CF57" s="685"/>
      <c r="CG57" s="685"/>
      <c r="CH57" s="685"/>
      <c r="CI57" s="685"/>
      <c r="CJ57" s="685"/>
      <c r="CK57" s="685"/>
      <c r="CL57" s="685"/>
      <c r="CM57" s="685"/>
      <c r="CN57" s="685"/>
      <c r="CO57" s="685"/>
      <c r="CP57" s="685"/>
      <c r="CQ57" s="685"/>
      <c r="CR57" s="685"/>
      <c r="CS57" s="685"/>
      <c r="CT57" s="685"/>
      <c r="CU57" s="685"/>
      <c r="CV57" s="685"/>
      <c r="CW57" s="685"/>
      <c r="CX57" s="685"/>
      <c r="CY57" s="685"/>
      <c r="CZ57" s="685"/>
      <c r="DA57" s="685"/>
      <c r="DB57" s="685"/>
      <c r="DC57" s="685"/>
    </row>
    <row r="58" spans="50:107">
      <c r="AX58" s="685"/>
      <c r="AY58" s="685"/>
      <c r="AZ58" s="685"/>
      <c r="BA58" s="685"/>
      <c r="BB58" s="685"/>
      <c r="BC58" s="685"/>
      <c r="BD58" s="685"/>
      <c r="BE58" s="685"/>
      <c r="BF58" s="685"/>
      <c r="BG58" s="685"/>
      <c r="BH58" s="685"/>
      <c r="BI58" s="685"/>
      <c r="BJ58" s="685"/>
      <c r="BK58" s="685"/>
      <c r="BL58" s="685"/>
      <c r="BM58" s="685"/>
      <c r="BN58" s="685"/>
      <c r="BO58" s="685"/>
      <c r="BP58" s="685"/>
      <c r="BQ58" s="685"/>
      <c r="BR58" s="685"/>
      <c r="BS58" s="685"/>
      <c r="BT58" s="685"/>
      <c r="BU58" s="685"/>
      <c r="BV58" s="685"/>
      <c r="BW58" s="685"/>
      <c r="BX58" s="685"/>
      <c r="BY58" s="685"/>
      <c r="BZ58" s="685"/>
      <c r="CA58" s="685"/>
      <c r="CB58" s="685"/>
      <c r="CC58" s="685"/>
      <c r="CD58" s="685"/>
      <c r="CE58" s="685"/>
      <c r="CF58" s="685"/>
      <c r="CG58" s="685"/>
      <c r="CH58" s="685"/>
      <c r="CI58" s="685"/>
      <c r="CJ58" s="685"/>
      <c r="CK58" s="685"/>
      <c r="CL58" s="685"/>
      <c r="CM58" s="685"/>
      <c r="CN58" s="685"/>
      <c r="CO58" s="685"/>
      <c r="CP58" s="685"/>
      <c r="CQ58" s="685"/>
      <c r="CR58" s="685"/>
      <c r="CS58" s="685"/>
      <c r="CT58" s="685"/>
      <c r="CU58" s="685"/>
      <c r="CV58" s="685"/>
      <c r="CW58" s="685"/>
      <c r="CX58" s="685"/>
      <c r="CY58" s="685"/>
      <c r="CZ58" s="685"/>
      <c r="DA58" s="685"/>
      <c r="DB58" s="685"/>
      <c r="DC58" s="685"/>
    </row>
    <row r="59" spans="50:107">
      <c r="AX59" s="685"/>
      <c r="AY59" s="685"/>
      <c r="AZ59" s="685"/>
      <c r="BA59" s="685"/>
      <c r="BB59" s="685"/>
      <c r="BC59" s="685"/>
      <c r="BD59" s="685"/>
      <c r="BE59" s="685"/>
      <c r="BF59" s="685"/>
      <c r="BG59" s="685"/>
      <c r="BH59" s="685"/>
      <c r="BI59" s="685"/>
      <c r="BJ59" s="685"/>
      <c r="BK59" s="685"/>
      <c r="BL59" s="685"/>
      <c r="BM59" s="685"/>
      <c r="BN59" s="685"/>
      <c r="BO59" s="685"/>
      <c r="BP59" s="685"/>
      <c r="BQ59" s="685"/>
      <c r="BR59" s="685"/>
      <c r="BS59" s="685"/>
      <c r="BT59" s="685"/>
      <c r="BU59" s="685"/>
      <c r="BV59" s="685"/>
      <c r="BW59" s="685"/>
      <c r="BX59" s="685"/>
      <c r="BY59" s="685"/>
      <c r="BZ59" s="685"/>
      <c r="CA59" s="685"/>
      <c r="CB59" s="685"/>
      <c r="CC59" s="685"/>
      <c r="CD59" s="685"/>
      <c r="CE59" s="685"/>
      <c r="CF59" s="685"/>
      <c r="CG59" s="685"/>
      <c r="CH59" s="685"/>
      <c r="CI59" s="685"/>
      <c r="CJ59" s="685"/>
      <c r="CK59" s="685"/>
      <c r="CL59" s="685"/>
      <c r="CM59" s="685"/>
      <c r="CN59" s="685"/>
      <c r="CO59" s="685"/>
      <c r="CP59" s="685"/>
      <c r="CQ59" s="685"/>
      <c r="CR59" s="685"/>
      <c r="CS59" s="685"/>
      <c r="CT59" s="685"/>
      <c r="CU59" s="685"/>
      <c r="CV59" s="685"/>
      <c r="CW59" s="685"/>
      <c r="CX59" s="685"/>
      <c r="CY59" s="685"/>
      <c r="CZ59" s="685"/>
      <c r="DA59" s="685"/>
      <c r="DB59" s="685"/>
      <c r="DC59" s="685"/>
    </row>
    <row r="60" spans="50:107">
      <c r="AX60" s="685"/>
      <c r="AY60" s="685"/>
      <c r="AZ60" s="685"/>
      <c r="BA60" s="685"/>
      <c r="BB60" s="685"/>
      <c r="BC60" s="685"/>
      <c r="BD60" s="685"/>
      <c r="BE60" s="685"/>
      <c r="BF60" s="685"/>
      <c r="BG60" s="685"/>
      <c r="BH60" s="685"/>
      <c r="BI60" s="685"/>
      <c r="BJ60" s="685"/>
      <c r="BK60" s="685"/>
      <c r="BL60" s="685"/>
      <c r="BM60" s="685"/>
      <c r="BN60" s="685"/>
      <c r="BO60" s="685"/>
      <c r="BP60" s="685"/>
      <c r="BQ60" s="685"/>
      <c r="BR60" s="685"/>
      <c r="BS60" s="685"/>
      <c r="BT60" s="685"/>
      <c r="BU60" s="685"/>
      <c r="BV60" s="685"/>
      <c r="BW60" s="685"/>
      <c r="BX60" s="685"/>
      <c r="BY60" s="685"/>
      <c r="BZ60" s="685"/>
      <c r="CA60" s="685"/>
      <c r="CB60" s="685"/>
      <c r="CC60" s="685"/>
      <c r="CD60" s="685"/>
      <c r="CE60" s="685"/>
      <c r="CF60" s="685"/>
      <c r="CG60" s="685"/>
      <c r="CH60" s="685"/>
      <c r="CI60" s="685"/>
      <c r="CJ60" s="685"/>
      <c r="CK60" s="685"/>
      <c r="CL60" s="685"/>
      <c r="CM60" s="685"/>
      <c r="CN60" s="685"/>
      <c r="CO60" s="685"/>
      <c r="CP60" s="685"/>
      <c r="CQ60" s="685"/>
      <c r="CR60" s="685"/>
      <c r="CS60" s="685"/>
      <c r="CT60" s="685"/>
      <c r="CU60" s="685"/>
      <c r="CV60" s="685"/>
      <c r="CW60" s="685"/>
      <c r="CX60" s="685"/>
      <c r="CY60" s="685"/>
      <c r="CZ60" s="685"/>
      <c r="DA60" s="685"/>
      <c r="DB60" s="685"/>
      <c r="DC60" s="685"/>
    </row>
    <row r="61" spans="50:107">
      <c r="AX61" s="685"/>
      <c r="AY61" s="685"/>
      <c r="AZ61" s="685"/>
      <c r="BA61" s="685"/>
      <c r="BB61" s="685"/>
      <c r="BC61" s="685"/>
      <c r="BD61" s="685"/>
      <c r="BE61" s="685"/>
      <c r="BF61" s="685"/>
      <c r="BG61" s="685"/>
      <c r="BH61" s="685"/>
      <c r="BI61" s="685"/>
      <c r="BJ61" s="685"/>
      <c r="BK61" s="685"/>
      <c r="BL61" s="685"/>
      <c r="BM61" s="685"/>
      <c r="BN61" s="685"/>
      <c r="BO61" s="685"/>
      <c r="BP61" s="685"/>
      <c r="BQ61" s="685"/>
      <c r="BR61" s="685"/>
      <c r="BS61" s="685"/>
      <c r="BT61" s="685"/>
      <c r="BU61" s="685"/>
      <c r="BV61" s="685"/>
      <c r="BW61" s="685"/>
      <c r="BX61" s="685"/>
      <c r="BY61" s="685"/>
      <c r="BZ61" s="685"/>
      <c r="CA61" s="685"/>
      <c r="CB61" s="685"/>
      <c r="CC61" s="685"/>
      <c r="CD61" s="685"/>
      <c r="CE61" s="685"/>
      <c r="CF61" s="685"/>
      <c r="CG61" s="685"/>
      <c r="CH61" s="685"/>
      <c r="CI61" s="685"/>
      <c r="CJ61" s="685"/>
      <c r="CK61" s="685"/>
      <c r="CL61" s="685"/>
      <c r="CM61" s="685"/>
      <c r="CN61" s="685"/>
      <c r="CO61" s="685"/>
      <c r="CP61" s="685"/>
      <c r="CQ61" s="685"/>
      <c r="CR61" s="685"/>
      <c r="CS61" s="685"/>
      <c r="CT61" s="685"/>
      <c r="CU61" s="685"/>
      <c r="CV61" s="685"/>
      <c r="CW61" s="685"/>
      <c r="CX61" s="685"/>
      <c r="CY61" s="685"/>
      <c r="CZ61" s="685"/>
      <c r="DA61" s="685"/>
      <c r="DB61" s="685"/>
      <c r="DC61" s="685"/>
    </row>
    <row r="62" spans="50:107">
      <c r="AX62" s="685"/>
      <c r="AY62" s="685"/>
      <c r="AZ62" s="685"/>
      <c r="BA62" s="685"/>
      <c r="BB62" s="685"/>
      <c r="BC62" s="685"/>
      <c r="BD62" s="685"/>
      <c r="BE62" s="685"/>
      <c r="BF62" s="685"/>
      <c r="BG62" s="685"/>
      <c r="BH62" s="685"/>
      <c r="BI62" s="685"/>
      <c r="BJ62" s="685"/>
      <c r="BK62" s="685"/>
      <c r="BL62" s="685"/>
      <c r="BM62" s="685"/>
      <c r="BN62" s="685"/>
      <c r="BO62" s="685"/>
      <c r="BP62" s="685"/>
      <c r="BQ62" s="685"/>
      <c r="BR62" s="685"/>
      <c r="BS62" s="685"/>
      <c r="BT62" s="685"/>
      <c r="BU62" s="685"/>
      <c r="BV62" s="685"/>
      <c r="BW62" s="685"/>
      <c r="BX62" s="685"/>
      <c r="BY62" s="685"/>
      <c r="BZ62" s="685"/>
      <c r="CA62" s="685"/>
      <c r="CB62" s="685"/>
      <c r="CC62" s="685"/>
      <c r="CD62" s="685"/>
      <c r="CE62" s="685"/>
      <c r="CF62" s="685"/>
      <c r="CG62" s="685"/>
      <c r="CH62" s="685"/>
      <c r="CI62" s="685"/>
      <c r="CJ62" s="685"/>
      <c r="CK62" s="685"/>
      <c r="CL62" s="685"/>
      <c r="CM62" s="685"/>
      <c r="CN62" s="685"/>
      <c r="CO62" s="685"/>
      <c r="CP62" s="685"/>
      <c r="CQ62" s="685"/>
      <c r="CR62" s="685"/>
      <c r="CS62" s="685"/>
      <c r="CT62" s="685"/>
      <c r="CU62" s="685"/>
      <c r="CV62" s="685"/>
      <c r="CW62" s="685"/>
      <c r="CX62" s="685"/>
      <c r="CY62" s="685"/>
      <c r="CZ62" s="685"/>
      <c r="DA62" s="685"/>
      <c r="DB62" s="685"/>
      <c r="DC62" s="685"/>
    </row>
    <row r="63" spans="50:107">
      <c r="AX63" s="685"/>
      <c r="AY63" s="685"/>
      <c r="AZ63" s="685"/>
      <c r="BA63" s="685"/>
      <c r="BB63" s="685"/>
      <c r="BC63" s="685"/>
      <c r="BD63" s="685"/>
      <c r="BE63" s="685"/>
      <c r="BF63" s="685"/>
      <c r="BG63" s="685"/>
      <c r="BH63" s="685"/>
      <c r="BI63" s="685"/>
      <c r="BJ63" s="685"/>
      <c r="BK63" s="685"/>
      <c r="BL63" s="685"/>
      <c r="BM63" s="685"/>
      <c r="BN63" s="685"/>
      <c r="BO63" s="685"/>
      <c r="BP63" s="685"/>
      <c r="BQ63" s="685"/>
      <c r="BR63" s="685"/>
      <c r="BS63" s="685"/>
      <c r="BT63" s="685"/>
      <c r="BU63" s="685"/>
      <c r="BV63" s="685"/>
      <c r="BW63" s="685"/>
      <c r="BX63" s="685"/>
      <c r="BY63" s="685"/>
      <c r="BZ63" s="685"/>
      <c r="CA63" s="685"/>
      <c r="CB63" s="685"/>
      <c r="CC63" s="685"/>
      <c r="CD63" s="685"/>
      <c r="CE63" s="685"/>
      <c r="CF63" s="685"/>
      <c r="CG63" s="685"/>
      <c r="CH63" s="685"/>
      <c r="CI63" s="685"/>
      <c r="CJ63" s="685"/>
      <c r="CK63" s="685"/>
      <c r="CL63" s="685"/>
      <c r="CM63" s="685"/>
      <c r="CN63" s="685"/>
      <c r="CO63" s="685"/>
      <c r="CP63" s="685"/>
      <c r="CQ63" s="685"/>
      <c r="CR63" s="685"/>
      <c r="CS63" s="685"/>
      <c r="CT63" s="685"/>
      <c r="CU63" s="685"/>
      <c r="CV63" s="685"/>
      <c r="CW63" s="685"/>
      <c r="CX63" s="685"/>
      <c r="CY63" s="685"/>
      <c r="CZ63" s="685"/>
      <c r="DA63" s="685"/>
      <c r="DB63" s="685"/>
      <c r="DC63" s="685"/>
    </row>
    <row r="64" spans="50:107">
      <c r="AX64" s="685"/>
      <c r="AY64" s="685"/>
      <c r="AZ64" s="685"/>
      <c r="BA64" s="685"/>
      <c r="BB64" s="685"/>
      <c r="BC64" s="685"/>
      <c r="BD64" s="685"/>
      <c r="BE64" s="685"/>
      <c r="BF64" s="685"/>
      <c r="BG64" s="685"/>
      <c r="BH64" s="685"/>
      <c r="BI64" s="685"/>
      <c r="BJ64" s="685"/>
      <c r="BK64" s="685"/>
      <c r="BL64" s="685"/>
      <c r="BM64" s="685"/>
      <c r="BN64" s="685"/>
      <c r="BO64" s="685"/>
      <c r="BP64" s="685"/>
      <c r="BQ64" s="685"/>
      <c r="BR64" s="685"/>
      <c r="BS64" s="685"/>
      <c r="BT64" s="685"/>
      <c r="BU64" s="685"/>
      <c r="BV64" s="685"/>
      <c r="BW64" s="685"/>
      <c r="BX64" s="685"/>
      <c r="BY64" s="685"/>
      <c r="BZ64" s="685"/>
      <c r="CA64" s="685"/>
      <c r="CB64" s="685"/>
      <c r="CC64" s="685"/>
      <c r="CD64" s="685"/>
      <c r="CE64" s="685"/>
      <c r="CF64" s="685"/>
      <c r="CG64" s="685"/>
      <c r="CH64" s="685"/>
      <c r="CI64" s="685"/>
      <c r="CJ64" s="685"/>
      <c r="CK64" s="685"/>
      <c r="CL64" s="685"/>
      <c r="CM64" s="685"/>
      <c r="CN64" s="685"/>
      <c r="CO64" s="685"/>
      <c r="CP64" s="685"/>
      <c r="CQ64" s="685"/>
      <c r="CR64" s="685"/>
      <c r="CS64" s="685"/>
      <c r="CT64" s="685"/>
      <c r="CU64" s="685"/>
      <c r="CV64" s="685"/>
      <c r="CW64" s="685"/>
      <c r="CX64" s="685"/>
      <c r="CY64" s="685"/>
      <c r="CZ64" s="685"/>
      <c r="DA64" s="685"/>
      <c r="DB64" s="685"/>
      <c r="DC64" s="685"/>
    </row>
    <row r="65" spans="14:107">
      <c r="AX65" s="685"/>
      <c r="AY65" s="685"/>
      <c r="AZ65" s="685"/>
      <c r="BA65" s="685"/>
      <c r="BB65" s="685"/>
      <c r="BC65" s="685"/>
      <c r="BD65" s="685"/>
      <c r="BE65" s="685"/>
      <c r="BF65" s="685"/>
      <c r="BG65" s="685"/>
      <c r="BH65" s="685"/>
      <c r="BI65" s="685"/>
      <c r="BJ65" s="685"/>
      <c r="BK65" s="685"/>
      <c r="BL65" s="685"/>
      <c r="BM65" s="685"/>
      <c r="BN65" s="685"/>
      <c r="BO65" s="685"/>
      <c r="BP65" s="685"/>
      <c r="BQ65" s="685"/>
      <c r="BR65" s="685"/>
      <c r="BS65" s="685"/>
      <c r="BT65" s="685"/>
      <c r="BU65" s="685"/>
      <c r="BV65" s="685"/>
      <c r="BW65" s="685"/>
      <c r="BX65" s="685"/>
      <c r="BY65" s="685"/>
      <c r="BZ65" s="685"/>
      <c r="CA65" s="685"/>
      <c r="CB65" s="685"/>
      <c r="CC65" s="685"/>
      <c r="CD65" s="685"/>
      <c r="CE65" s="685"/>
      <c r="CF65" s="685"/>
      <c r="CG65" s="685"/>
      <c r="CH65" s="685"/>
      <c r="CI65" s="685"/>
      <c r="CJ65" s="685"/>
      <c r="CK65" s="685"/>
      <c r="CL65" s="685"/>
      <c r="CM65" s="685"/>
      <c r="CN65" s="685"/>
      <c r="CO65" s="685"/>
      <c r="CP65" s="685"/>
      <c r="CQ65" s="685"/>
      <c r="CR65" s="685"/>
      <c r="CS65" s="685"/>
      <c r="CT65" s="685"/>
      <c r="CU65" s="685"/>
      <c r="CV65" s="685"/>
      <c r="CW65" s="685"/>
      <c r="CX65" s="685"/>
      <c r="CY65" s="685"/>
      <c r="CZ65" s="685"/>
      <c r="DA65" s="685"/>
      <c r="DB65" s="685"/>
      <c r="DC65" s="685"/>
    </row>
    <row r="66" spans="14:107">
      <c r="AX66" s="685"/>
      <c r="AY66" s="685"/>
      <c r="AZ66" s="685"/>
      <c r="BA66" s="685"/>
      <c r="BB66" s="685"/>
      <c r="BC66" s="685"/>
      <c r="BD66" s="685"/>
      <c r="BE66" s="685"/>
      <c r="BF66" s="685"/>
      <c r="BG66" s="685"/>
      <c r="BH66" s="685"/>
      <c r="BI66" s="685"/>
      <c r="BJ66" s="685"/>
      <c r="BK66" s="685"/>
      <c r="BL66" s="685"/>
      <c r="BM66" s="685"/>
      <c r="BN66" s="685"/>
      <c r="BO66" s="685"/>
      <c r="BP66" s="685"/>
      <c r="BQ66" s="685"/>
      <c r="BR66" s="685"/>
      <c r="BS66" s="685"/>
      <c r="BT66" s="685"/>
      <c r="BU66" s="685"/>
      <c r="BV66" s="685"/>
      <c r="BW66" s="685"/>
      <c r="BX66" s="685"/>
      <c r="BY66" s="685"/>
      <c r="BZ66" s="685"/>
      <c r="CA66" s="685"/>
      <c r="CB66" s="685"/>
      <c r="CC66" s="685"/>
      <c r="CD66" s="685"/>
      <c r="CE66" s="685"/>
      <c r="CF66" s="685"/>
      <c r="CG66" s="685"/>
      <c r="CH66" s="685"/>
      <c r="CI66" s="685"/>
      <c r="CJ66" s="685"/>
      <c r="CK66" s="685"/>
      <c r="CL66" s="685"/>
      <c r="CM66" s="685"/>
      <c r="CN66" s="685"/>
      <c r="CO66" s="685"/>
      <c r="CP66" s="685"/>
      <c r="CQ66" s="685"/>
      <c r="CR66" s="685"/>
      <c r="CS66" s="685"/>
      <c r="CT66" s="685"/>
      <c r="CU66" s="685"/>
      <c r="CV66" s="685"/>
      <c r="CW66" s="685"/>
      <c r="CX66" s="685"/>
      <c r="CY66" s="685"/>
      <c r="CZ66" s="685"/>
      <c r="DA66" s="685"/>
      <c r="DB66" s="685"/>
      <c r="DC66" s="685"/>
    </row>
    <row r="67" spans="14:107">
      <c r="AX67" s="685"/>
      <c r="AY67" s="685"/>
      <c r="AZ67" s="685"/>
      <c r="BA67" s="685"/>
      <c r="BB67" s="685"/>
      <c r="BC67" s="685"/>
      <c r="BD67" s="685"/>
      <c r="BE67" s="685"/>
      <c r="BF67" s="685"/>
      <c r="BG67" s="685"/>
      <c r="BH67" s="685"/>
      <c r="BI67" s="685"/>
      <c r="BJ67" s="685"/>
      <c r="BK67" s="685"/>
      <c r="BL67" s="685"/>
      <c r="BM67" s="685"/>
      <c r="BN67" s="685"/>
      <c r="BO67" s="685"/>
      <c r="BP67" s="685"/>
      <c r="BQ67" s="685"/>
      <c r="BR67" s="685"/>
      <c r="BS67" s="685"/>
      <c r="BT67" s="685"/>
      <c r="BU67" s="685"/>
      <c r="BV67" s="685"/>
      <c r="BW67" s="685"/>
      <c r="BX67" s="685"/>
      <c r="BY67" s="685"/>
      <c r="BZ67" s="685"/>
      <c r="CA67" s="685"/>
      <c r="CB67" s="685"/>
      <c r="CC67" s="685"/>
      <c r="CD67" s="685"/>
      <c r="CE67" s="685"/>
      <c r="CF67" s="685"/>
      <c r="CG67" s="685"/>
      <c r="CH67" s="685"/>
      <c r="CI67" s="685"/>
      <c r="CJ67" s="685"/>
      <c r="CK67" s="685"/>
      <c r="CL67" s="685"/>
      <c r="CM67" s="685"/>
      <c r="CN67" s="685"/>
      <c r="CO67" s="685"/>
      <c r="CP67" s="685"/>
      <c r="CQ67" s="685"/>
      <c r="CR67" s="685"/>
      <c r="CS67" s="685"/>
      <c r="CT67" s="685"/>
      <c r="CU67" s="685"/>
      <c r="CV67" s="685"/>
      <c r="CW67" s="685"/>
      <c r="CX67" s="685"/>
      <c r="CY67" s="685"/>
      <c r="CZ67" s="685"/>
      <c r="DA67" s="685"/>
      <c r="DB67" s="685"/>
      <c r="DC67" s="685"/>
    </row>
    <row r="68" spans="14:107">
      <c r="AX68" s="685"/>
      <c r="AY68" s="685"/>
      <c r="AZ68" s="685"/>
      <c r="BA68" s="685"/>
      <c r="BB68" s="685"/>
      <c r="BC68" s="685"/>
      <c r="BD68" s="685"/>
      <c r="BE68" s="685"/>
      <c r="BF68" s="685"/>
      <c r="BG68" s="685"/>
      <c r="BH68" s="685"/>
      <c r="BI68" s="685"/>
      <c r="BJ68" s="685"/>
      <c r="BK68" s="685"/>
      <c r="BL68" s="685"/>
      <c r="BM68" s="685"/>
      <c r="BN68" s="685"/>
      <c r="BO68" s="685"/>
      <c r="BP68" s="685"/>
      <c r="BQ68" s="685"/>
      <c r="BR68" s="685"/>
      <c r="BS68" s="685"/>
      <c r="BT68" s="685"/>
      <c r="BU68" s="685"/>
      <c r="BV68" s="685"/>
      <c r="BW68" s="685"/>
      <c r="BX68" s="685"/>
      <c r="BY68" s="685"/>
      <c r="BZ68" s="685"/>
      <c r="CA68" s="685"/>
      <c r="CB68" s="685"/>
      <c r="CC68" s="685"/>
      <c r="CD68" s="685"/>
      <c r="CE68" s="685"/>
      <c r="CF68" s="685"/>
      <c r="CG68" s="685"/>
      <c r="CH68" s="685"/>
      <c r="CI68" s="685"/>
      <c r="CJ68" s="685"/>
      <c r="CK68" s="685"/>
      <c r="CL68" s="685"/>
      <c r="CM68" s="685"/>
      <c r="CN68" s="685"/>
      <c r="CO68" s="685"/>
      <c r="CP68" s="685"/>
      <c r="CQ68" s="685"/>
      <c r="CR68" s="685"/>
      <c r="CS68" s="685"/>
      <c r="CT68" s="685"/>
      <c r="CU68" s="685"/>
      <c r="CV68" s="685"/>
      <c r="CW68" s="685"/>
      <c r="CX68" s="685"/>
      <c r="CY68" s="685"/>
      <c r="CZ68" s="685"/>
      <c r="DA68" s="685"/>
      <c r="DB68" s="685"/>
      <c r="DC68" s="685"/>
    </row>
    <row r="69" spans="14:107">
      <c r="AX69" s="685"/>
      <c r="AY69" s="685"/>
      <c r="AZ69" s="685"/>
      <c r="BA69" s="685"/>
      <c r="BB69" s="685"/>
      <c r="BC69" s="685"/>
      <c r="BD69" s="685"/>
      <c r="BE69" s="685"/>
      <c r="BF69" s="685"/>
      <c r="BG69" s="685"/>
      <c r="BH69" s="685"/>
      <c r="BI69" s="685"/>
      <c r="BJ69" s="685"/>
      <c r="BK69" s="685"/>
      <c r="BL69" s="685"/>
      <c r="BM69" s="685"/>
      <c r="BN69" s="685"/>
      <c r="BO69" s="685"/>
      <c r="BP69" s="685"/>
      <c r="BQ69" s="685"/>
      <c r="BR69" s="685"/>
      <c r="BS69" s="685"/>
      <c r="BT69" s="685"/>
      <c r="BU69" s="685"/>
      <c r="BV69" s="685"/>
      <c r="BW69" s="685"/>
      <c r="BX69" s="685"/>
      <c r="BY69" s="685"/>
      <c r="BZ69" s="685"/>
      <c r="CA69" s="685"/>
      <c r="CB69" s="685"/>
      <c r="CC69" s="685"/>
      <c r="CD69" s="685"/>
      <c r="CE69" s="685"/>
      <c r="CF69" s="685"/>
      <c r="CG69" s="685"/>
      <c r="CH69" s="685"/>
      <c r="CI69" s="685"/>
      <c r="CJ69" s="685"/>
      <c r="CK69" s="685"/>
      <c r="CL69" s="685"/>
      <c r="CM69" s="685"/>
      <c r="CN69" s="685"/>
      <c r="CO69" s="685"/>
      <c r="CP69" s="685"/>
      <c r="CQ69" s="685"/>
      <c r="CR69" s="685"/>
      <c r="CS69" s="685"/>
      <c r="CT69" s="685"/>
      <c r="CU69" s="685"/>
      <c r="CV69" s="685"/>
      <c r="CW69" s="685"/>
      <c r="CX69" s="685"/>
      <c r="CY69" s="685"/>
      <c r="CZ69" s="685"/>
      <c r="DA69" s="685"/>
      <c r="DB69" s="685"/>
      <c r="DC69" s="685"/>
    </row>
    <row r="70" spans="14:107">
      <c r="N70" s="684"/>
    </row>
    <row r="71" spans="14:107">
      <c r="N71" s="684"/>
    </row>
    <row r="100" spans="107:107">
      <c r="DC100" s="685"/>
    </row>
    <row r="101" spans="107:107">
      <c r="DC101" s="685"/>
    </row>
    <row r="102" spans="107:107">
      <c r="DC102" s="685"/>
    </row>
    <row r="103" spans="107:107">
      <c r="DC103" s="685"/>
    </row>
    <row r="104" spans="107:107">
      <c r="DC104" s="685"/>
    </row>
    <row r="105" spans="107:107">
      <c r="DC105" s="685"/>
    </row>
    <row r="106" spans="107:107">
      <c r="DC106" s="685"/>
    </row>
    <row r="107" spans="107:107">
      <c r="DC107" s="685"/>
    </row>
    <row r="108" spans="107:107">
      <c r="DC108" s="685"/>
    </row>
    <row r="109" spans="107:107">
      <c r="DC109" s="685"/>
    </row>
    <row r="110" spans="107:107">
      <c r="DC110" s="685"/>
    </row>
    <row r="111" spans="107:107">
      <c r="DC111" s="685"/>
    </row>
    <row r="112" spans="107:107">
      <c r="DC112" s="685"/>
    </row>
    <row r="113" spans="107:107">
      <c r="DC113" s="685"/>
    </row>
    <row r="114" spans="107:107">
      <c r="DC114" s="685"/>
    </row>
    <row r="115" spans="107:107">
      <c r="DC115" s="685"/>
    </row>
    <row r="116" spans="107:107">
      <c r="DC116" s="685"/>
    </row>
    <row r="117" spans="107:107">
      <c r="DC117" s="685"/>
    </row>
    <row r="118" spans="107:107">
      <c r="DC118" s="685"/>
    </row>
    <row r="119" spans="107:107">
      <c r="DC119" s="685"/>
    </row>
    <row r="120" spans="107:107">
      <c r="DC120" s="685"/>
    </row>
    <row r="145" spans="12:106">
      <c r="L145" s="684"/>
      <c r="M145" s="684"/>
      <c r="N145" s="684"/>
      <c r="O145" s="684"/>
    </row>
    <row r="146" spans="12:106">
      <c r="L146" s="684"/>
      <c r="M146" s="684"/>
      <c r="N146" s="684"/>
      <c r="O146" s="684"/>
    </row>
    <row r="149" spans="12:106">
      <c r="L149" s="684"/>
      <c r="M149" s="684"/>
      <c r="N149" s="684"/>
      <c r="O149" s="684"/>
    </row>
    <row r="150" spans="12:106">
      <c r="L150" s="684"/>
      <c r="M150" s="684"/>
      <c r="N150" s="684"/>
      <c r="O150" s="684"/>
    </row>
    <row r="159" spans="12:106">
      <c r="L159" s="684"/>
      <c r="M159" s="684"/>
      <c r="N159" s="684"/>
      <c r="O159" s="684"/>
      <c r="BB159" s="685"/>
      <c r="BL159" s="685"/>
      <c r="BQ159" s="685"/>
      <c r="CA159" s="685"/>
      <c r="CF159" s="685"/>
      <c r="CP159" s="685"/>
      <c r="CS159" s="685"/>
      <c r="DB159" s="685"/>
    </row>
    <row r="160" spans="12:106">
      <c r="L160" s="684"/>
      <c r="M160" s="684"/>
      <c r="N160" s="684"/>
      <c r="O160" s="684"/>
      <c r="BB160" s="685"/>
      <c r="BL160" s="685"/>
      <c r="BQ160" s="685"/>
      <c r="CA160" s="685"/>
      <c r="CF160" s="685"/>
      <c r="CP160" s="685"/>
      <c r="CS160" s="685"/>
      <c r="DB160" s="685"/>
    </row>
    <row r="161" spans="54:106">
      <c r="BB161" s="685"/>
      <c r="BL161" s="685"/>
      <c r="BQ161" s="685"/>
      <c r="CA161" s="685"/>
      <c r="CF161" s="685"/>
      <c r="CP161" s="685"/>
      <c r="CS161" s="685"/>
      <c r="DB161" s="685"/>
    </row>
    <row r="167" spans="54:106">
      <c r="BQ167" s="685"/>
      <c r="CA167" s="685"/>
      <c r="CF167" s="685"/>
      <c r="CP167" s="685"/>
      <c r="CS167" s="685"/>
      <c r="DB167" s="685"/>
    </row>
    <row r="168" spans="54:106">
      <c r="BQ168" s="685"/>
      <c r="CA168" s="685"/>
      <c r="CF168" s="685"/>
      <c r="CP168" s="685"/>
      <c r="CS168" s="685"/>
      <c r="DB168" s="685"/>
    </row>
    <row r="183" spans="12:15">
      <c r="L183" s="684"/>
      <c r="M183" s="684"/>
      <c r="N183" s="684"/>
      <c r="O183" s="684"/>
    </row>
    <row r="184" spans="12:15">
      <c r="L184" s="684"/>
      <c r="M184" s="684"/>
      <c r="N184" s="684"/>
      <c r="O184" s="684"/>
    </row>
    <row r="265" spans="12:15">
      <c r="L265" s="684"/>
      <c r="M265" s="684"/>
      <c r="N265" s="684"/>
      <c r="O265" s="684"/>
    </row>
    <row r="266" spans="12:15">
      <c r="L266" s="684"/>
      <c r="M266" s="684"/>
      <c r="N266" s="684"/>
      <c r="O266" s="684"/>
    </row>
    <row r="336" spans="107:107">
      <c r="DC336" s="685"/>
    </row>
    <row r="337" spans="107:107">
      <c r="DC337" s="685"/>
    </row>
    <row r="338" spans="107:107">
      <c r="DC338" s="685"/>
    </row>
    <row r="339" spans="107:107">
      <c r="DC339" s="685"/>
    </row>
    <row r="340" spans="107:107">
      <c r="DC340" s="685"/>
    </row>
    <row r="341" spans="107:107">
      <c r="DC341" s="685"/>
    </row>
    <row r="342" spans="107:107">
      <c r="DC342" s="685"/>
    </row>
    <row r="343" spans="107:107">
      <c r="DC343" s="685"/>
    </row>
    <row r="344" spans="107:107">
      <c r="DC344" s="685"/>
    </row>
    <row r="345" spans="107:107">
      <c r="DC345" s="685"/>
    </row>
    <row r="346" spans="107:107">
      <c r="DC346" s="685"/>
    </row>
    <row r="347" spans="107:107">
      <c r="DC347" s="685"/>
    </row>
    <row r="348" spans="107:107">
      <c r="DC348" s="685"/>
    </row>
    <row r="349" spans="107:107">
      <c r="DC349" s="685"/>
    </row>
    <row r="350" spans="107:107">
      <c r="DC350" s="685"/>
    </row>
    <row r="351" spans="107:107">
      <c r="DC351" s="685"/>
    </row>
    <row r="1047456" spans="30:30">
      <c r="AD1047456" s="13"/>
    </row>
    <row r="1047457" spans="30:30">
      <c r="AD1047457" s="13"/>
    </row>
    <row r="1047458" spans="30:30">
      <c r="AD1047458" s="221"/>
    </row>
    <row r="1047459" spans="30:30">
      <c r="AD1047459" s="221"/>
    </row>
    <row r="1047460" spans="30:30">
      <c r="AD1047460" s="221"/>
    </row>
    <row r="1047461" spans="30:30">
      <c r="AD1047461" s="221"/>
    </row>
    <row r="1047462" spans="30:30">
      <c r="AD1047462" s="221"/>
    </row>
    <row r="1047463" spans="30:30">
      <c r="AD1047463" s="221"/>
    </row>
    <row r="1047464" spans="30:30">
      <c r="AD1047464" s="221"/>
    </row>
    <row r="1047465" spans="30:30">
      <c r="AD1047465" s="221"/>
    </row>
    <row r="1047466" spans="30:30">
      <c r="AD1047466" s="221"/>
    </row>
    <row r="1047467" spans="30:30">
      <c r="AD1047467" s="221"/>
    </row>
  </sheetData>
  <mergeCells count="226">
    <mergeCell ref="DG2:DL2"/>
    <mergeCell ref="F3:Z3"/>
    <mergeCell ref="N4:V4"/>
    <mergeCell ref="V6:AD6"/>
    <mergeCell ref="DK6:DN6"/>
    <mergeCell ref="I8:I12"/>
    <mergeCell ref="J8:J12"/>
    <mergeCell ref="P8:P11"/>
    <mergeCell ref="DC14:DC24"/>
    <mergeCell ref="L26:L27"/>
    <mergeCell ref="M26:M27"/>
    <mergeCell ref="N26:N27"/>
    <mergeCell ref="O26:O27"/>
    <mergeCell ref="N1:V1"/>
    <mergeCell ref="I2:X2"/>
    <mergeCell ref="O46:O47"/>
    <mergeCell ref="DC54:DC69"/>
    <mergeCell ref="AX57:AX58"/>
    <mergeCell ref="AY57:AY58"/>
    <mergeCell ref="AZ57:AZ58"/>
    <mergeCell ref="BA57:BA58"/>
    <mergeCell ref="BB57:BB58"/>
    <mergeCell ref="BC57:BC58"/>
    <mergeCell ref="BD57:BD58"/>
    <mergeCell ref="BE57:BE58"/>
    <mergeCell ref="BL57:BL58"/>
    <mergeCell ref="BM57:BM58"/>
    <mergeCell ref="BN57:BN58"/>
    <mergeCell ref="BO57:BO58"/>
    <mergeCell ref="BP57:BP58"/>
    <mergeCell ref="BQ57:BQ58"/>
    <mergeCell ref="BF57:BF58"/>
    <mergeCell ref="BG57:BG58"/>
    <mergeCell ref="BH57:BH58"/>
    <mergeCell ref="BI57:BI58"/>
    <mergeCell ref="BJ57:BJ58"/>
    <mergeCell ref="BK57:BK58"/>
    <mergeCell ref="BX57:BX58"/>
    <mergeCell ref="BY57:BY58"/>
    <mergeCell ref="BZ57:BZ58"/>
    <mergeCell ref="CA57:CA58"/>
    <mergeCell ref="CB57:CB58"/>
    <mergeCell ref="CC57:CC58"/>
    <mergeCell ref="BR57:BR58"/>
    <mergeCell ref="BS57:BS58"/>
    <mergeCell ref="BT57:BT58"/>
    <mergeCell ref="BU57:BU58"/>
    <mergeCell ref="BV57:BV58"/>
    <mergeCell ref="BW57:BW58"/>
    <mergeCell ref="CL57:CL58"/>
    <mergeCell ref="CM57:CM58"/>
    <mergeCell ref="CN57:CN58"/>
    <mergeCell ref="CO57:CO58"/>
    <mergeCell ref="CD57:CD58"/>
    <mergeCell ref="CE57:CE58"/>
    <mergeCell ref="CF57:CF58"/>
    <mergeCell ref="CG57:CG58"/>
    <mergeCell ref="CH57:CH58"/>
    <mergeCell ref="CI57:CI58"/>
    <mergeCell ref="DB57:DB58"/>
    <mergeCell ref="CV57:CV58"/>
    <mergeCell ref="CW57:CW58"/>
    <mergeCell ref="CX57:CX58"/>
    <mergeCell ref="CY57:CY58"/>
    <mergeCell ref="CZ57:CZ58"/>
    <mergeCell ref="DA57:DA58"/>
    <mergeCell ref="CP57:CP58"/>
    <mergeCell ref="CQ57:CQ58"/>
    <mergeCell ref="CR57:CR58"/>
    <mergeCell ref="CS57:CS58"/>
    <mergeCell ref="CT57:CT58"/>
    <mergeCell ref="CU57:CU58"/>
    <mergeCell ref="CJ57:CJ58"/>
    <mergeCell ref="CK57:CK58"/>
    <mergeCell ref="AX59:AX63"/>
    <mergeCell ref="AY59:AY63"/>
    <mergeCell ref="AZ59:AZ63"/>
    <mergeCell ref="BA59:BA63"/>
    <mergeCell ref="BB59:BB63"/>
    <mergeCell ref="BC59:BC63"/>
    <mergeCell ref="BD59:BD63"/>
    <mergeCell ref="BE59:BE63"/>
    <mergeCell ref="BF59:BF63"/>
    <mergeCell ref="BM59:BM63"/>
    <mergeCell ref="BN59:BN63"/>
    <mergeCell ref="BO59:BO63"/>
    <mergeCell ref="BP59:BP63"/>
    <mergeCell ref="BQ59:BQ63"/>
    <mergeCell ref="BR59:BR63"/>
    <mergeCell ref="BG59:BG63"/>
    <mergeCell ref="BH59:BH63"/>
    <mergeCell ref="BI59:BI63"/>
    <mergeCell ref="BJ59:BJ63"/>
    <mergeCell ref="BK59:BK63"/>
    <mergeCell ref="BL59:BL63"/>
    <mergeCell ref="BY59:BY63"/>
    <mergeCell ref="BZ59:BZ63"/>
    <mergeCell ref="CA59:CA63"/>
    <mergeCell ref="CB59:CB63"/>
    <mergeCell ref="CC59:CC63"/>
    <mergeCell ref="CD59:CD63"/>
    <mergeCell ref="BS59:BS63"/>
    <mergeCell ref="BT59:BT63"/>
    <mergeCell ref="BU59:BU63"/>
    <mergeCell ref="BV59:BV63"/>
    <mergeCell ref="BW59:BW63"/>
    <mergeCell ref="BX59:BX63"/>
    <mergeCell ref="CK59:CK63"/>
    <mergeCell ref="CL59:CL63"/>
    <mergeCell ref="CM59:CM63"/>
    <mergeCell ref="CN59:CN63"/>
    <mergeCell ref="CO59:CO63"/>
    <mergeCell ref="CP59:CP63"/>
    <mergeCell ref="CE59:CE63"/>
    <mergeCell ref="CF59:CF63"/>
    <mergeCell ref="CG59:CG63"/>
    <mergeCell ref="CH59:CH63"/>
    <mergeCell ref="CI59:CI63"/>
    <mergeCell ref="CJ59:CJ63"/>
    <mergeCell ref="CW59:CW63"/>
    <mergeCell ref="CX59:CX63"/>
    <mergeCell ref="CY59:CY63"/>
    <mergeCell ref="CZ59:CZ63"/>
    <mergeCell ref="DA59:DA63"/>
    <mergeCell ref="DB59:DB63"/>
    <mergeCell ref="CQ59:CQ63"/>
    <mergeCell ref="CR59:CR63"/>
    <mergeCell ref="CS59:CS63"/>
    <mergeCell ref="CT59:CT63"/>
    <mergeCell ref="CU59:CU63"/>
    <mergeCell ref="CV59:CV63"/>
    <mergeCell ref="BD64:BD69"/>
    <mergeCell ref="BE64:BE69"/>
    <mergeCell ref="BF64:BF69"/>
    <mergeCell ref="BG64:BG69"/>
    <mergeCell ref="BH64:BH69"/>
    <mergeCell ref="BI64:BI69"/>
    <mergeCell ref="AX64:AX69"/>
    <mergeCell ref="AY64:AY69"/>
    <mergeCell ref="AZ64:AZ69"/>
    <mergeCell ref="BA64:BA69"/>
    <mergeCell ref="BB64:BB69"/>
    <mergeCell ref="BC64:BC69"/>
    <mergeCell ref="BP64:BP69"/>
    <mergeCell ref="BQ64:BQ69"/>
    <mergeCell ref="BR64:BR69"/>
    <mergeCell ref="BS64:BS69"/>
    <mergeCell ref="BT64:BT69"/>
    <mergeCell ref="BU64:BU69"/>
    <mergeCell ref="BJ64:BJ69"/>
    <mergeCell ref="BK64:BK69"/>
    <mergeCell ref="BL64:BL69"/>
    <mergeCell ref="BM64:BM69"/>
    <mergeCell ref="BN64:BN69"/>
    <mergeCell ref="BO64:BO69"/>
    <mergeCell ref="CB64:CB69"/>
    <mergeCell ref="CC64:CC69"/>
    <mergeCell ref="CD64:CD69"/>
    <mergeCell ref="CE64:CE69"/>
    <mergeCell ref="CF64:CF69"/>
    <mergeCell ref="CG64:CG69"/>
    <mergeCell ref="BV64:BV69"/>
    <mergeCell ref="BW64:BW69"/>
    <mergeCell ref="BX64:BX69"/>
    <mergeCell ref="BY64:BY69"/>
    <mergeCell ref="BZ64:BZ69"/>
    <mergeCell ref="CA64:CA69"/>
    <mergeCell ref="CZ64:CZ69"/>
    <mergeCell ref="DA64:DA69"/>
    <mergeCell ref="DB64:DB69"/>
    <mergeCell ref="N70:N71"/>
    <mergeCell ref="DC100:DC116"/>
    <mergeCell ref="DC117:DC120"/>
    <mergeCell ref="CT64:CT69"/>
    <mergeCell ref="CU64:CU69"/>
    <mergeCell ref="CV64:CV69"/>
    <mergeCell ref="CW64:CW69"/>
    <mergeCell ref="CX64:CX69"/>
    <mergeCell ref="CY64:CY69"/>
    <mergeCell ref="CN64:CN69"/>
    <mergeCell ref="CO64:CO69"/>
    <mergeCell ref="CP64:CP69"/>
    <mergeCell ref="CQ64:CQ69"/>
    <mergeCell ref="CR64:CR69"/>
    <mergeCell ref="CS64:CS69"/>
    <mergeCell ref="CH64:CH69"/>
    <mergeCell ref="CI64:CI69"/>
    <mergeCell ref="CJ64:CJ69"/>
    <mergeCell ref="CK64:CK69"/>
    <mergeCell ref="CL64:CL69"/>
    <mergeCell ref="CM64:CM69"/>
    <mergeCell ref="L159:L160"/>
    <mergeCell ref="M159:M160"/>
    <mergeCell ref="N159:N160"/>
    <mergeCell ref="O159:O160"/>
    <mergeCell ref="BB159:BB161"/>
    <mergeCell ref="BL159:BL161"/>
    <mergeCell ref="L145:L146"/>
    <mergeCell ref="M145:M146"/>
    <mergeCell ref="N145:N146"/>
    <mergeCell ref="O145:O146"/>
    <mergeCell ref="L149:L150"/>
    <mergeCell ref="M149:M150"/>
    <mergeCell ref="N149:N150"/>
    <mergeCell ref="O149:O150"/>
    <mergeCell ref="BQ167:BQ168"/>
    <mergeCell ref="CA167:CA168"/>
    <mergeCell ref="CF167:CF168"/>
    <mergeCell ref="CP167:CP168"/>
    <mergeCell ref="CS167:CS168"/>
    <mergeCell ref="DB167:DB168"/>
    <mergeCell ref="BQ159:BQ161"/>
    <mergeCell ref="CA159:CA161"/>
    <mergeCell ref="CF159:CF161"/>
    <mergeCell ref="CP159:CP161"/>
    <mergeCell ref="CS159:CS161"/>
    <mergeCell ref="DB159:DB161"/>
    <mergeCell ref="DC336:DC351"/>
    <mergeCell ref="L183:L184"/>
    <mergeCell ref="M183:M184"/>
    <mergeCell ref="N183:N184"/>
    <mergeCell ref="O183:O184"/>
    <mergeCell ref="L265:L266"/>
    <mergeCell ref="M265:M266"/>
    <mergeCell ref="N265:N266"/>
    <mergeCell ref="O265:O266"/>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DQ1047526"/>
  <sheetViews>
    <sheetView topLeftCell="C1" workbookViewId="0">
      <selection activeCell="C1" sqref="C1"/>
    </sheetView>
  </sheetViews>
  <sheetFormatPr baseColWidth="10" defaultColWidth="8.28515625" defaultRowHeight="11.25"/>
  <cols>
    <col min="1" max="2" width="0" style="211" hidden="1" customWidth="1"/>
    <col min="3" max="3" width="13.5703125" style="7" customWidth="1"/>
    <col min="4" max="4" width="3.7109375" style="15" customWidth="1"/>
    <col min="5" max="5" width="0" style="7" hidden="1" customWidth="1"/>
    <col min="6" max="6" width="14" style="7" customWidth="1"/>
    <col min="7" max="7" width="3.85546875" style="16" customWidth="1"/>
    <col min="8" max="8" width="0" style="16" hidden="1" customWidth="1"/>
    <col min="9" max="9" width="8.28515625" style="16"/>
    <col min="10" max="10" width="3.7109375" style="16" customWidth="1"/>
    <col min="11" max="11" width="0" style="16" hidden="1" customWidth="1"/>
    <col min="12" max="15" width="0" style="211" hidden="1" customWidth="1"/>
    <col min="16" max="16" width="11.140625" style="212" customWidth="1"/>
    <col min="17" max="17" width="4.140625" style="212" customWidth="1"/>
    <col min="18" max="18" width="0" style="44" hidden="1" customWidth="1"/>
    <col min="19" max="20" width="13.5703125" style="44" customWidth="1"/>
    <col min="21" max="21" width="15.28515625" style="212" customWidth="1"/>
    <col min="22" max="22" width="12.140625" style="212" customWidth="1"/>
    <col min="23" max="23" width="8.28515625" style="212"/>
    <col min="24" max="24" width="8.28515625" style="211"/>
    <col min="25" max="25" width="8.28515625" style="7"/>
    <col min="26" max="26" width="12.7109375" style="7" customWidth="1"/>
    <col min="27" max="27" width="0" style="45" hidden="1" customWidth="1"/>
    <col min="28" max="28" width="0" style="222" hidden="1" customWidth="1"/>
    <col min="29" max="29" width="9.5703125" style="222" customWidth="1"/>
    <col min="30" max="30" width="8.28515625" style="222"/>
    <col min="31" max="38" width="8.28515625" style="222" hidden="1" customWidth="1"/>
    <col min="39" max="48" width="8.28515625" style="7" hidden="1" customWidth="1"/>
    <col min="49" max="49" width="12" style="7" customWidth="1"/>
    <col min="50" max="110" width="8.28515625" style="212" hidden="1" customWidth="1"/>
    <col min="111" max="111" width="10.28515625" style="7" customWidth="1"/>
    <col min="112" max="112" width="11" style="212" customWidth="1"/>
    <col min="113" max="113" width="10.42578125" style="212" customWidth="1"/>
    <col min="114" max="114" width="11.7109375" style="212" customWidth="1"/>
    <col min="115" max="16384" width="8.28515625" style="212"/>
  </cols>
  <sheetData>
    <row r="1" spans="1:121" ht="23.25">
      <c r="A1" s="213"/>
      <c r="B1" s="213"/>
      <c r="C1" s="213"/>
      <c r="D1" s="2"/>
      <c r="E1" s="213"/>
      <c r="F1" s="213"/>
      <c r="G1" s="213"/>
      <c r="H1" s="213"/>
      <c r="I1" s="213"/>
      <c r="J1" s="213"/>
      <c r="K1" s="213"/>
      <c r="L1" s="213"/>
      <c r="M1" s="213"/>
      <c r="N1" s="686" t="s">
        <v>156</v>
      </c>
      <c r="O1" s="686"/>
      <c r="P1" s="686"/>
      <c r="Q1" s="686"/>
      <c r="R1" s="686"/>
      <c r="S1" s="686"/>
      <c r="T1" s="686"/>
      <c r="U1" s="686"/>
      <c r="V1" s="686"/>
      <c r="W1" s="3"/>
      <c r="X1" s="4"/>
      <c r="Y1" s="213"/>
      <c r="Z1" s="213"/>
      <c r="AA1" s="5"/>
      <c r="DG1" s="213"/>
    </row>
    <row r="2" spans="1:121" ht="18.75" customHeight="1">
      <c r="A2" s="213"/>
      <c r="B2" s="213"/>
      <c r="C2" s="213"/>
      <c r="D2" s="2"/>
      <c r="E2" s="213"/>
      <c r="F2" s="213"/>
      <c r="G2" s="213"/>
      <c r="H2" s="213"/>
      <c r="I2" s="687" t="s">
        <v>312</v>
      </c>
      <c r="J2" s="687"/>
      <c r="K2" s="687"/>
      <c r="L2" s="687"/>
      <c r="M2" s="687"/>
      <c r="N2" s="687"/>
      <c r="O2" s="687"/>
      <c r="P2" s="687"/>
      <c r="Q2" s="687"/>
      <c r="R2" s="687"/>
      <c r="S2" s="687"/>
      <c r="T2" s="687"/>
      <c r="U2" s="687"/>
      <c r="V2" s="687"/>
      <c r="W2" s="687"/>
      <c r="X2" s="687"/>
      <c r="Y2" s="213"/>
      <c r="Z2" s="213"/>
      <c r="AA2" s="5"/>
      <c r="DG2" s="688" t="s">
        <v>441</v>
      </c>
      <c r="DH2" s="688"/>
      <c r="DI2" s="688"/>
      <c r="DJ2" s="688"/>
      <c r="DK2" s="688"/>
      <c r="DL2" s="688"/>
    </row>
    <row r="3" spans="1:121" ht="18.75" customHeight="1">
      <c r="A3" s="213"/>
      <c r="B3" s="213"/>
      <c r="C3" s="213"/>
      <c r="D3" s="2"/>
      <c r="E3" s="213"/>
      <c r="F3" s="687" t="s">
        <v>269</v>
      </c>
      <c r="G3" s="687"/>
      <c r="H3" s="687"/>
      <c r="I3" s="687"/>
      <c r="J3" s="687"/>
      <c r="K3" s="687"/>
      <c r="L3" s="687"/>
      <c r="M3" s="687"/>
      <c r="N3" s="687"/>
      <c r="O3" s="687"/>
      <c r="P3" s="687"/>
      <c r="Q3" s="687"/>
      <c r="R3" s="687"/>
      <c r="S3" s="687"/>
      <c r="T3" s="687"/>
      <c r="U3" s="687"/>
      <c r="V3" s="687"/>
      <c r="W3" s="687"/>
      <c r="X3" s="687"/>
      <c r="Y3" s="687"/>
      <c r="Z3" s="687"/>
      <c r="AA3" s="5"/>
      <c r="DG3" s="213"/>
    </row>
    <row r="4" spans="1:121" ht="18.75">
      <c r="A4" s="213"/>
      <c r="B4" s="213"/>
      <c r="C4" s="213"/>
      <c r="D4" s="2"/>
      <c r="E4" s="213"/>
      <c r="F4" s="213"/>
      <c r="G4" s="213"/>
      <c r="H4" s="213"/>
      <c r="I4" s="213"/>
      <c r="J4" s="213"/>
      <c r="K4" s="213"/>
      <c r="L4" s="213"/>
      <c r="M4" s="9"/>
      <c r="N4" s="687" t="s">
        <v>2566</v>
      </c>
      <c r="O4" s="687"/>
      <c r="P4" s="687"/>
      <c r="Q4" s="687"/>
      <c r="R4" s="687"/>
      <c r="S4" s="687"/>
      <c r="T4" s="687"/>
      <c r="U4" s="687"/>
      <c r="V4" s="687"/>
      <c r="W4" s="3"/>
      <c r="X4" s="4"/>
      <c r="Y4" s="10"/>
      <c r="Z4" s="11"/>
      <c r="AA4" s="12"/>
      <c r="AB4" s="13"/>
      <c r="AC4" s="13"/>
      <c r="AD4" s="13"/>
      <c r="AE4" s="13"/>
      <c r="AF4" s="13"/>
      <c r="AG4" s="13"/>
      <c r="AH4" s="13"/>
      <c r="AI4" s="13"/>
      <c r="AJ4" s="13"/>
      <c r="AK4" s="13"/>
      <c r="AL4" s="13"/>
      <c r="AM4" s="9"/>
      <c r="AN4" s="11"/>
      <c r="AO4" s="11"/>
      <c r="AP4" s="11"/>
      <c r="AQ4" s="11"/>
      <c r="AR4" s="11"/>
      <c r="AS4" s="11"/>
      <c r="AT4" s="11"/>
      <c r="AU4" s="11"/>
      <c r="AV4" s="11"/>
      <c r="AW4" s="10"/>
      <c r="AX4" s="212">
        <v>2012</v>
      </c>
      <c r="BM4" s="212">
        <v>2013</v>
      </c>
      <c r="CB4" s="212">
        <v>2014</v>
      </c>
      <c r="CQ4" s="212">
        <v>2015</v>
      </c>
      <c r="DG4" s="11"/>
    </row>
    <row r="5" spans="1:121">
      <c r="A5" s="213"/>
      <c r="B5" s="213"/>
      <c r="C5" s="213"/>
      <c r="D5" s="2"/>
      <c r="E5" s="213"/>
      <c r="F5" s="213"/>
      <c r="G5" s="213"/>
      <c r="H5" s="213"/>
      <c r="I5" s="213"/>
      <c r="J5" s="213"/>
      <c r="K5" s="213"/>
      <c r="L5" s="213"/>
      <c r="M5" s="9"/>
      <c r="N5" s="213"/>
      <c r="O5" s="213"/>
      <c r="P5" s="213"/>
      <c r="Q5" s="213"/>
      <c r="R5" s="213"/>
      <c r="S5" s="213"/>
      <c r="T5" s="213"/>
      <c r="U5" s="213"/>
      <c r="V5" s="213"/>
      <c r="W5" s="3"/>
      <c r="X5" s="4"/>
      <c r="Y5" s="10"/>
      <c r="Z5" s="11"/>
      <c r="AA5" s="12"/>
      <c r="AB5" s="13"/>
      <c r="AC5" s="13"/>
      <c r="AD5" s="13"/>
      <c r="AE5" s="13"/>
      <c r="AF5" s="13"/>
      <c r="AG5" s="13"/>
      <c r="AH5" s="13"/>
      <c r="AI5" s="13"/>
      <c r="AJ5" s="13"/>
      <c r="AK5" s="13"/>
      <c r="AL5" s="13"/>
      <c r="AM5" s="9"/>
      <c r="AN5" s="11"/>
      <c r="AO5" s="11"/>
      <c r="AP5" s="11"/>
      <c r="AQ5" s="11"/>
      <c r="AR5" s="11"/>
      <c r="AS5" s="11"/>
      <c r="AT5" s="11"/>
      <c r="AU5" s="11"/>
      <c r="AV5" s="11"/>
      <c r="AW5" s="10"/>
      <c r="DG5" s="11"/>
    </row>
    <row r="6" spans="1:121">
      <c r="I6" s="213"/>
      <c r="J6" s="213"/>
      <c r="K6" s="213"/>
      <c r="L6" s="9"/>
      <c r="M6" s="9"/>
      <c r="N6" s="213"/>
      <c r="O6" s="9"/>
      <c r="P6" s="17"/>
      <c r="Q6" s="17"/>
      <c r="R6" s="18"/>
      <c r="S6" s="18"/>
      <c r="T6" s="18"/>
      <c r="U6" s="17"/>
      <c r="V6" s="689" t="s">
        <v>0</v>
      </c>
      <c r="W6" s="690"/>
      <c r="X6" s="690"/>
      <c r="Y6" s="690"/>
      <c r="Z6" s="690"/>
      <c r="AA6" s="690"/>
      <c r="AB6" s="690"/>
      <c r="AC6" s="690"/>
      <c r="AD6" s="691"/>
      <c r="AE6" s="13"/>
      <c r="AF6" s="13"/>
      <c r="AG6" s="13"/>
      <c r="AH6" s="13"/>
      <c r="AI6" s="13"/>
      <c r="AJ6" s="13"/>
      <c r="AK6" s="13"/>
      <c r="AL6" s="13"/>
      <c r="AM6" s="9"/>
      <c r="AN6" s="17"/>
      <c r="AO6" s="17"/>
      <c r="AP6" s="17"/>
      <c r="AQ6" s="17"/>
      <c r="AR6" s="17"/>
      <c r="AS6" s="17"/>
      <c r="AT6" s="17"/>
      <c r="AU6" s="17"/>
      <c r="AV6" s="17"/>
      <c r="AW6" s="10"/>
      <c r="DG6" s="212"/>
      <c r="DK6" s="692" t="s">
        <v>1</v>
      </c>
      <c r="DL6" s="692"/>
      <c r="DM6" s="692"/>
      <c r="DN6" s="692"/>
    </row>
    <row r="7" spans="1:121" s="25" customFormat="1" ht="90.75" customHeight="1">
      <c r="A7" s="19" t="s">
        <v>2</v>
      </c>
      <c r="B7" s="19" t="s">
        <v>3</v>
      </c>
      <c r="C7" s="20" t="s">
        <v>4</v>
      </c>
      <c r="D7" s="20" t="s">
        <v>5</v>
      </c>
      <c r="E7" s="20" t="s">
        <v>6</v>
      </c>
      <c r="F7" s="20" t="s">
        <v>7</v>
      </c>
      <c r="G7" s="20" t="s">
        <v>5</v>
      </c>
      <c r="H7" s="20" t="s">
        <v>6</v>
      </c>
      <c r="I7" s="20" t="s">
        <v>8</v>
      </c>
      <c r="J7" s="20" t="s">
        <v>5</v>
      </c>
      <c r="K7" s="20" t="s">
        <v>6</v>
      </c>
      <c r="L7" s="20" t="s">
        <v>9</v>
      </c>
      <c r="M7" s="20" t="s">
        <v>10</v>
      </c>
      <c r="N7" s="20" t="s">
        <v>11</v>
      </c>
      <c r="O7" s="20" t="s">
        <v>12</v>
      </c>
      <c r="P7" s="20" t="s">
        <v>13</v>
      </c>
      <c r="Q7" s="20" t="s">
        <v>14</v>
      </c>
      <c r="R7" s="21" t="s">
        <v>6</v>
      </c>
      <c r="S7" s="21" t="s">
        <v>15</v>
      </c>
      <c r="T7" s="21" t="s">
        <v>16</v>
      </c>
      <c r="U7" s="19" t="s">
        <v>17</v>
      </c>
      <c r="V7" s="19" t="s">
        <v>18</v>
      </c>
      <c r="W7" s="19" t="s">
        <v>19</v>
      </c>
      <c r="X7" s="19" t="s">
        <v>20</v>
      </c>
      <c r="Y7" s="19" t="s">
        <v>155</v>
      </c>
      <c r="Z7" s="19" t="s">
        <v>21</v>
      </c>
      <c r="AA7" s="21" t="s">
        <v>22</v>
      </c>
      <c r="AB7" s="19" t="s">
        <v>23</v>
      </c>
      <c r="AC7" s="19" t="s">
        <v>25</v>
      </c>
      <c r="AD7" s="19" t="s">
        <v>271</v>
      </c>
      <c r="AE7" s="19" t="s">
        <v>24</v>
      </c>
      <c r="AF7" s="19" t="s">
        <v>25</v>
      </c>
      <c r="AG7" s="19" t="s">
        <v>26</v>
      </c>
      <c r="AH7" s="19" t="s">
        <v>27</v>
      </c>
      <c r="AI7" s="19" t="s">
        <v>28</v>
      </c>
      <c r="AJ7" s="19" t="s">
        <v>29</v>
      </c>
      <c r="AK7" s="19" t="s">
        <v>30</v>
      </c>
      <c r="AL7" s="19" t="s">
        <v>31</v>
      </c>
      <c r="AM7" s="19" t="s">
        <v>32</v>
      </c>
      <c r="AN7" s="19" t="s">
        <v>33</v>
      </c>
      <c r="AO7" s="19" t="s">
        <v>34</v>
      </c>
      <c r="AP7" s="19" t="s">
        <v>35</v>
      </c>
      <c r="AQ7" s="19" t="s">
        <v>36</v>
      </c>
      <c r="AR7" s="19" t="s">
        <v>37</v>
      </c>
      <c r="AS7" s="19" t="s">
        <v>38</v>
      </c>
      <c r="AT7" s="19" t="s">
        <v>39</v>
      </c>
      <c r="AU7" s="19" t="s">
        <v>40</v>
      </c>
      <c r="AV7" s="19" t="s">
        <v>41</v>
      </c>
      <c r="AW7" s="19" t="s">
        <v>42</v>
      </c>
      <c r="AX7" s="22" t="s">
        <v>43</v>
      </c>
      <c r="AY7" s="22" t="s">
        <v>44</v>
      </c>
      <c r="AZ7" s="22" t="s">
        <v>45</v>
      </c>
      <c r="BA7" s="22" t="s">
        <v>46</v>
      </c>
      <c r="BB7" s="22" t="s">
        <v>47</v>
      </c>
      <c r="BC7" s="22" t="s">
        <v>48</v>
      </c>
      <c r="BD7" s="22" t="s">
        <v>49</v>
      </c>
      <c r="BE7" s="22" t="s">
        <v>50</v>
      </c>
      <c r="BF7" s="22" t="s">
        <v>51</v>
      </c>
      <c r="BG7" s="22" t="s">
        <v>52</v>
      </c>
      <c r="BH7" s="22" t="s">
        <v>53</v>
      </c>
      <c r="BI7" s="22" t="s">
        <v>54</v>
      </c>
      <c r="BJ7" s="22" t="s">
        <v>55</v>
      </c>
      <c r="BK7" s="22" t="s">
        <v>56</v>
      </c>
      <c r="BL7" s="22" t="s">
        <v>57</v>
      </c>
      <c r="BM7" s="22" t="s">
        <v>43</v>
      </c>
      <c r="BN7" s="22" t="s">
        <v>44</v>
      </c>
      <c r="BO7" s="22" t="s">
        <v>45</v>
      </c>
      <c r="BP7" s="22" t="s">
        <v>46</v>
      </c>
      <c r="BQ7" s="22" t="s">
        <v>47</v>
      </c>
      <c r="BR7" s="22" t="s">
        <v>48</v>
      </c>
      <c r="BS7" s="22" t="s">
        <v>49</v>
      </c>
      <c r="BT7" s="22" t="s">
        <v>50</v>
      </c>
      <c r="BU7" s="22" t="s">
        <v>51</v>
      </c>
      <c r="BV7" s="22" t="s">
        <v>52</v>
      </c>
      <c r="BW7" s="22" t="s">
        <v>53</v>
      </c>
      <c r="BX7" s="22" t="s">
        <v>54</v>
      </c>
      <c r="BY7" s="22" t="s">
        <v>55</v>
      </c>
      <c r="BZ7" s="22" t="s">
        <v>56</v>
      </c>
      <c r="CA7" s="22" t="s">
        <v>58</v>
      </c>
      <c r="CB7" s="22" t="s">
        <v>43</v>
      </c>
      <c r="CC7" s="22" t="s">
        <v>44</v>
      </c>
      <c r="CD7" s="22" t="s">
        <v>45</v>
      </c>
      <c r="CE7" s="22" t="s">
        <v>46</v>
      </c>
      <c r="CF7" s="22" t="s">
        <v>47</v>
      </c>
      <c r="CG7" s="22" t="s">
        <v>48</v>
      </c>
      <c r="CH7" s="22" t="s">
        <v>49</v>
      </c>
      <c r="CI7" s="22" t="s">
        <v>50</v>
      </c>
      <c r="CJ7" s="22" t="s">
        <v>51</v>
      </c>
      <c r="CK7" s="22" t="s">
        <v>52</v>
      </c>
      <c r="CL7" s="22" t="s">
        <v>53</v>
      </c>
      <c r="CM7" s="22" t="s">
        <v>54</v>
      </c>
      <c r="CN7" s="22" t="s">
        <v>55</v>
      </c>
      <c r="CO7" s="22" t="s">
        <v>56</v>
      </c>
      <c r="CP7" s="22" t="s">
        <v>59</v>
      </c>
      <c r="CQ7" s="23" t="s">
        <v>43</v>
      </c>
      <c r="CR7" s="23" t="s">
        <v>44</v>
      </c>
      <c r="CS7" s="23" t="s">
        <v>45</v>
      </c>
      <c r="CT7" s="23" t="s">
        <v>46</v>
      </c>
      <c r="CU7" s="23" t="s">
        <v>47</v>
      </c>
      <c r="CV7" s="23" t="s">
        <v>48</v>
      </c>
      <c r="CW7" s="23" t="s">
        <v>49</v>
      </c>
      <c r="CX7" s="23" t="s">
        <v>50</v>
      </c>
      <c r="CY7" s="23" t="s">
        <v>51</v>
      </c>
      <c r="CZ7" s="23" t="s">
        <v>52</v>
      </c>
      <c r="DA7" s="23" t="s">
        <v>53</v>
      </c>
      <c r="DB7" s="23" t="s">
        <v>54</v>
      </c>
      <c r="DC7" s="23" t="s">
        <v>55</v>
      </c>
      <c r="DD7" s="23" t="s">
        <v>56</v>
      </c>
      <c r="DE7" s="23" t="s">
        <v>60</v>
      </c>
      <c r="DF7" s="23" t="s">
        <v>61</v>
      </c>
      <c r="DG7" s="19" t="s">
        <v>62</v>
      </c>
      <c r="DH7" s="19" t="s">
        <v>63</v>
      </c>
      <c r="DI7" s="19" t="s">
        <v>64</v>
      </c>
      <c r="DJ7" s="19" t="s">
        <v>65</v>
      </c>
      <c r="DK7" s="20" t="s">
        <v>66</v>
      </c>
      <c r="DL7" s="20" t="s">
        <v>67</v>
      </c>
      <c r="DM7" s="20" t="s">
        <v>68</v>
      </c>
      <c r="DN7" s="20" t="s">
        <v>69</v>
      </c>
      <c r="DO7" s="24"/>
      <c r="DP7" s="24"/>
      <c r="DQ7" s="24"/>
    </row>
    <row r="8" spans="1:121" s="217" customFormat="1" ht="123" customHeight="1">
      <c r="A8" s="26">
        <v>1</v>
      </c>
      <c r="B8" s="26" t="s">
        <v>1173</v>
      </c>
      <c r="C8" s="221" t="s">
        <v>1139</v>
      </c>
      <c r="D8" s="210">
        <v>1</v>
      </c>
      <c r="E8" s="29">
        <v>0.05</v>
      </c>
      <c r="F8" s="221" t="s">
        <v>1174</v>
      </c>
      <c r="G8" s="214">
        <v>6.1</v>
      </c>
      <c r="H8" s="29">
        <v>0.3</v>
      </c>
      <c r="I8" s="214" t="s">
        <v>2567</v>
      </c>
      <c r="J8" s="214" t="s">
        <v>2568</v>
      </c>
      <c r="K8" s="29">
        <v>0.2</v>
      </c>
      <c r="L8" s="221" t="s">
        <v>2569</v>
      </c>
      <c r="M8" s="221" t="s">
        <v>2569</v>
      </c>
      <c r="N8" s="221" t="s">
        <v>2570</v>
      </c>
      <c r="O8" s="221" t="s">
        <v>2571</v>
      </c>
      <c r="P8" s="210" t="s">
        <v>2572</v>
      </c>
      <c r="Q8" s="210"/>
      <c r="R8" s="29">
        <v>0.1</v>
      </c>
      <c r="S8" s="29"/>
      <c r="T8" s="29"/>
      <c r="U8" s="221" t="s">
        <v>2569</v>
      </c>
      <c r="V8" s="221" t="s">
        <v>2569</v>
      </c>
      <c r="W8" s="221" t="s">
        <v>70</v>
      </c>
      <c r="X8" s="221" t="s">
        <v>71</v>
      </c>
      <c r="Y8" s="221">
        <v>0</v>
      </c>
      <c r="Z8" s="221" t="s">
        <v>2573</v>
      </c>
      <c r="AA8" s="29">
        <v>1</v>
      </c>
      <c r="AB8" s="30">
        <f>+((((E8*H8)*K8)*R8)*AA8)*100</f>
        <v>3.0000000000000002E-2</v>
      </c>
      <c r="AC8" s="221">
        <v>1</v>
      </c>
      <c r="AD8" s="221"/>
      <c r="AE8" s="30">
        <v>3.0000000000000002E-2</v>
      </c>
      <c r="AF8" s="221">
        <v>1</v>
      </c>
      <c r="AG8" s="221"/>
      <c r="AH8" s="30">
        <v>3.0000000000000002E-2</v>
      </c>
      <c r="AI8" s="221">
        <v>1</v>
      </c>
      <c r="AJ8" s="221"/>
      <c r="AK8" s="30">
        <v>3.0000000000000002E-2</v>
      </c>
      <c r="AL8" s="221">
        <v>1</v>
      </c>
      <c r="AM8" s="221"/>
      <c r="AN8" s="31">
        <v>862000</v>
      </c>
      <c r="AO8" s="31">
        <v>200000</v>
      </c>
      <c r="AP8" s="103"/>
      <c r="AQ8" s="31">
        <v>210000</v>
      </c>
      <c r="AR8" s="103"/>
      <c r="AS8" s="31">
        <v>221000</v>
      </c>
      <c r="AT8" s="103"/>
      <c r="AU8" s="31">
        <v>232000</v>
      </c>
      <c r="AV8" s="612"/>
      <c r="AW8" s="221" t="s">
        <v>2574</v>
      </c>
      <c r="AX8" s="195"/>
      <c r="AY8" s="195"/>
      <c r="AZ8" s="195"/>
      <c r="BA8" s="613">
        <v>200000</v>
      </c>
      <c r="BB8" s="613"/>
      <c r="BC8" s="613"/>
      <c r="BD8" s="613"/>
      <c r="BE8" s="613"/>
      <c r="BF8" s="613"/>
      <c r="BG8" s="613"/>
      <c r="BH8" s="613"/>
      <c r="BI8" s="613"/>
      <c r="BJ8" s="613"/>
      <c r="BK8" s="613"/>
      <c r="BL8" s="613">
        <v>200000</v>
      </c>
      <c r="BM8" s="613"/>
      <c r="BN8" s="613"/>
      <c r="BO8" s="613"/>
      <c r="BP8" s="613">
        <v>210000</v>
      </c>
      <c r="BQ8" s="613"/>
      <c r="BR8" s="613"/>
      <c r="BS8" s="613"/>
      <c r="BT8" s="613"/>
      <c r="BU8" s="613"/>
      <c r="BV8" s="613"/>
      <c r="BW8" s="613"/>
      <c r="BX8" s="613"/>
      <c r="BY8" s="613"/>
      <c r="BZ8" s="613"/>
      <c r="CA8" s="613"/>
      <c r="CB8" s="613"/>
      <c r="CC8" s="613"/>
      <c r="CD8" s="613"/>
      <c r="CE8" s="613">
        <v>221000</v>
      </c>
      <c r="CF8" s="613"/>
      <c r="CG8" s="613"/>
      <c r="CH8" s="613"/>
      <c r="CI8" s="613"/>
      <c r="CJ8" s="613"/>
      <c r="CK8" s="613"/>
      <c r="CL8" s="613"/>
      <c r="CM8" s="613"/>
      <c r="CN8" s="613"/>
      <c r="CO8" s="613"/>
      <c r="CP8" s="613">
        <v>7720.5</v>
      </c>
      <c r="CQ8" s="613"/>
      <c r="CR8" s="613"/>
      <c r="CS8" s="613"/>
      <c r="CT8" s="613">
        <v>232000</v>
      </c>
      <c r="CU8" s="613"/>
      <c r="CV8" s="613"/>
      <c r="CW8" s="613"/>
      <c r="CX8" s="613"/>
      <c r="CY8" s="613"/>
      <c r="CZ8" s="613"/>
      <c r="DA8" s="613"/>
      <c r="DB8" s="613"/>
      <c r="DC8" s="613"/>
      <c r="DD8" s="613"/>
      <c r="DE8" s="613"/>
      <c r="DF8" s="613">
        <v>232000</v>
      </c>
      <c r="DG8" s="221"/>
      <c r="DH8" s="220"/>
      <c r="DI8" s="220"/>
      <c r="DJ8" s="220"/>
      <c r="DK8" s="220"/>
      <c r="DL8" s="220"/>
      <c r="DM8" s="220"/>
      <c r="DN8" s="220"/>
    </row>
    <row r="9" spans="1:121" s="217" customFormat="1" ht="90">
      <c r="A9" s="26">
        <v>9</v>
      </c>
      <c r="B9" s="26" t="s">
        <v>1173</v>
      </c>
      <c r="C9" s="221" t="s">
        <v>1139</v>
      </c>
      <c r="D9" s="210">
        <v>1</v>
      </c>
      <c r="E9" s="29">
        <v>0.05</v>
      </c>
      <c r="F9" s="221" t="s">
        <v>1174</v>
      </c>
      <c r="G9" s="214">
        <v>6.1</v>
      </c>
      <c r="H9" s="29">
        <v>0.3</v>
      </c>
      <c r="I9" s="210"/>
      <c r="J9" s="218"/>
      <c r="K9" s="29">
        <v>0.1</v>
      </c>
      <c r="L9" s="221" t="s">
        <v>2301</v>
      </c>
      <c r="M9" s="221" t="s">
        <v>2301</v>
      </c>
      <c r="N9" s="221" t="s">
        <v>2302</v>
      </c>
      <c r="O9" s="221" t="s">
        <v>2303</v>
      </c>
      <c r="P9" s="210" t="s">
        <v>2575</v>
      </c>
      <c r="Q9" s="210"/>
      <c r="R9" s="29">
        <v>0.1</v>
      </c>
      <c r="S9" s="29"/>
      <c r="T9" s="29"/>
      <c r="U9" s="221" t="s">
        <v>2576</v>
      </c>
      <c r="V9" s="221" t="s">
        <v>2576</v>
      </c>
      <c r="W9" s="221" t="s">
        <v>70</v>
      </c>
      <c r="X9" s="221" t="s">
        <v>72</v>
      </c>
      <c r="Y9" s="221">
        <v>0</v>
      </c>
      <c r="Z9" s="221" t="s">
        <v>2577</v>
      </c>
      <c r="AA9" s="29">
        <v>1</v>
      </c>
      <c r="AB9" s="30">
        <v>0.01</v>
      </c>
      <c r="AC9" s="221">
        <v>0</v>
      </c>
      <c r="AD9" s="221"/>
      <c r="AE9" s="30">
        <v>0.01</v>
      </c>
      <c r="AF9" s="221">
        <v>1</v>
      </c>
      <c r="AG9" s="221"/>
      <c r="AH9" s="30">
        <v>0.01</v>
      </c>
      <c r="AI9" s="221">
        <v>1</v>
      </c>
      <c r="AJ9" s="221"/>
      <c r="AK9" s="30">
        <v>0.01</v>
      </c>
      <c r="AL9" s="221">
        <v>1</v>
      </c>
      <c r="AM9" s="221"/>
      <c r="AN9" s="31">
        <v>100000</v>
      </c>
      <c r="AO9" s="31">
        <v>25000</v>
      </c>
      <c r="AP9" s="103"/>
      <c r="AQ9" s="31">
        <v>25000</v>
      </c>
      <c r="AR9" s="103"/>
      <c r="AS9" s="31">
        <v>25000</v>
      </c>
      <c r="AT9" s="103"/>
      <c r="AU9" s="31">
        <v>25000</v>
      </c>
      <c r="AV9" s="103"/>
      <c r="AW9" s="221" t="s">
        <v>2574</v>
      </c>
      <c r="AX9" s="220"/>
      <c r="AY9" s="220"/>
      <c r="AZ9" s="220"/>
      <c r="BA9" s="613"/>
      <c r="BB9" s="613"/>
      <c r="BC9" s="613"/>
      <c r="BD9" s="613"/>
      <c r="BE9" s="613">
        <v>25000</v>
      </c>
      <c r="BF9" s="613"/>
      <c r="BG9" s="613"/>
      <c r="BH9" s="613"/>
      <c r="BI9" s="613"/>
      <c r="BJ9" s="613"/>
      <c r="BK9" s="613"/>
      <c r="BL9" s="613">
        <v>25000</v>
      </c>
      <c r="BM9" s="613"/>
      <c r="BN9" s="613"/>
      <c r="BO9" s="613"/>
      <c r="BP9" s="613"/>
      <c r="BQ9" s="613"/>
      <c r="BR9" s="613"/>
      <c r="BS9" s="613"/>
      <c r="BT9" s="613">
        <v>25000</v>
      </c>
      <c r="BU9" s="613"/>
      <c r="BV9" s="613"/>
      <c r="BW9" s="613"/>
      <c r="BX9" s="613"/>
      <c r="BY9" s="613"/>
      <c r="BZ9" s="613"/>
      <c r="CA9" s="613">
        <v>25000</v>
      </c>
      <c r="CB9" s="613"/>
      <c r="CC9" s="613"/>
      <c r="CD9" s="613"/>
      <c r="CE9" s="613"/>
      <c r="CF9" s="613"/>
      <c r="CG9" s="613"/>
      <c r="CH9" s="613"/>
      <c r="CI9" s="613">
        <v>25000</v>
      </c>
      <c r="CJ9" s="613"/>
      <c r="CK9" s="613"/>
      <c r="CL9" s="613"/>
      <c r="CM9" s="613"/>
      <c r="CN9" s="613"/>
      <c r="CO9" s="613"/>
      <c r="CP9" s="613">
        <v>25000</v>
      </c>
      <c r="CQ9" s="613"/>
      <c r="CR9" s="613"/>
      <c r="CS9" s="613"/>
      <c r="CT9" s="613"/>
      <c r="CU9" s="613"/>
      <c r="CV9" s="613"/>
      <c r="CW9" s="613"/>
      <c r="CX9" s="613">
        <v>25000</v>
      </c>
      <c r="CY9" s="613"/>
      <c r="CZ9" s="613"/>
      <c r="DA9" s="613"/>
      <c r="DB9" s="613"/>
      <c r="DC9" s="613"/>
      <c r="DD9" s="613"/>
      <c r="DE9" s="613"/>
      <c r="DF9" s="613">
        <v>25000</v>
      </c>
      <c r="DG9" s="221"/>
      <c r="DH9" s="220"/>
      <c r="DI9" s="220"/>
      <c r="DJ9" s="220"/>
      <c r="DK9" s="220"/>
      <c r="DL9" s="220"/>
      <c r="DM9" s="220"/>
      <c r="DN9" s="220"/>
    </row>
    <row r="10" spans="1:121" s="217" customFormat="1" ht="112.5" customHeight="1">
      <c r="A10" s="26">
        <v>22</v>
      </c>
      <c r="B10" s="26" t="s">
        <v>1173</v>
      </c>
      <c r="C10" s="221" t="s">
        <v>1139</v>
      </c>
      <c r="D10" s="210">
        <v>1</v>
      </c>
      <c r="E10" s="29">
        <v>0.05</v>
      </c>
      <c r="F10" s="221" t="s">
        <v>1174</v>
      </c>
      <c r="G10" s="214">
        <v>6.1</v>
      </c>
      <c r="H10" s="29">
        <v>0.3</v>
      </c>
      <c r="I10" s="210" t="s">
        <v>2578</v>
      </c>
      <c r="J10" s="214">
        <v>6.14</v>
      </c>
      <c r="K10" s="29">
        <v>0.1</v>
      </c>
      <c r="L10" s="221" t="s">
        <v>2393</v>
      </c>
      <c r="M10" s="221" t="s">
        <v>2393</v>
      </c>
      <c r="N10" s="221" t="s">
        <v>2394</v>
      </c>
      <c r="O10" s="221" t="s">
        <v>2395</v>
      </c>
      <c r="P10" s="210" t="s">
        <v>2579</v>
      </c>
      <c r="Q10" s="210"/>
      <c r="R10" s="29">
        <v>0.1</v>
      </c>
      <c r="S10" s="29"/>
      <c r="T10" s="29"/>
      <c r="U10" s="221" t="s">
        <v>2393</v>
      </c>
      <c r="V10" s="221" t="s">
        <v>2393</v>
      </c>
      <c r="W10" s="221" t="s">
        <v>70</v>
      </c>
      <c r="X10" s="221" t="s">
        <v>71</v>
      </c>
      <c r="Y10" s="221">
        <v>1</v>
      </c>
      <c r="Z10" s="221" t="s">
        <v>2395</v>
      </c>
      <c r="AA10" s="29">
        <v>0.25</v>
      </c>
      <c r="AB10" s="30">
        <v>0.01</v>
      </c>
      <c r="AC10" s="221">
        <v>1</v>
      </c>
      <c r="AD10" s="221"/>
      <c r="AE10" s="30">
        <v>0.01</v>
      </c>
      <c r="AF10" s="221">
        <v>1</v>
      </c>
      <c r="AG10" s="221"/>
      <c r="AH10" s="30">
        <v>0.01</v>
      </c>
      <c r="AI10" s="221">
        <v>1</v>
      </c>
      <c r="AJ10" s="221"/>
      <c r="AK10" s="30">
        <v>0.01</v>
      </c>
      <c r="AL10" s="221">
        <v>1</v>
      </c>
      <c r="AM10" s="221"/>
      <c r="AN10" s="31">
        <v>80000</v>
      </c>
      <c r="AO10" s="31">
        <v>80000</v>
      </c>
      <c r="AP10" s="103"/>
      <c r="AQ10" s="31">
        <v>0</v>
      </c>
      <c r="AR10" s="103"/>
      <c r="AS10" s="31">
        <v>0</v>
      </c>
      <c r="AT10" s="103"/>
      <c r="AU10" s="31">
        <v>0</v>
      </c>
      <c r="AV10" s="103"/>
      <c r="AW10" s="221" t="s">
        <v>2574</v>
      </c>
      <c r="AX10" s="195"/>
      <c r="AY10" s="195"/>
      <c r="AZ10" s="195"/>
      <c r="BA10" s="613">
        <v>80000</v>
      </c>
      <c r="BB10" s="613"/>
      <c r="BC10" s="613"/>
      <c r="BD10" s="613"/>
      <c r="BE10" s="613"/>
      <c r="BF10" s="613"/>
      <c r="BG10" s="613"/>
      <c r="BH10" s="613"/>
      <c r="BI10" s="613"/>
      <c r="BJ10" s="613"/>
      <c r="BK10" s="613"/>
      <c r="BL10" s="613">
        <v>80000</v>
      </c>
      <c r="BM10" s="613"/>
      <c r="BN10" s="613"/>
      <c r="BO10" s="613"/>
      <c r="BP10" s="613"/>
      <c r="BQ10" s="613"/>
      <c r="BR10" s="613"/>
      <c r="BS10" s="613"/>
      <c r="BT10" s="613"/>
      <c r="BU10" s="613"/>
      <c r="BV10" s="613"/>
      <c r="BW10" s="613"/>
      <c r="BX10" s="613"/>
      <c r="BY10" s="613"/>
      <c r="BZ10" s="613"/>
      <c r="CA10" s="613"/>
      <c r="CB10" s="613"/>
      <c r="CC10" s="613"/>
      <c r="CD10" s="613"/>
      <c r="CE10" s="613">
        <v>0</v>
      </c>
      <c r="CF10" s="613"/>
      <c r="CG10" s="613"/>
      <c r="CH10" s="613"/>
      <c r="CI10" s="613"/>
      <c r="CJ10" s="613"/>
      <c r="CK10" s="613"/>
      <c r="CL10" s="613"/>
      <c r="CM10" s="613"/>
      <c r="CN10" s="613"/>
      <c r="CO10" s="613"/>
      <c r="CP10" s="613"/>
      <c r="CQ10" s="613"/>
      <c r="CR10" s="613"/>
      <c r="CS10" s="613"/>
      <c r="CT10" s="613"/>
      <c r="CU10" s="613"/>
      <c r="CV10" s="613"/>
      <c r="CW10" s="613"/>
      <c r="CX10" s="613"/>
      <c r="CY10" s="613"/>
      <c r="CZ10" s="613">
        <v>0</v>
      </c>
      <c r="DA10" s="613"/>
      <c r="DB10" s="613"/>
      <c r="DC10" s="613"/>
      <c r="DD10" s="613"/>
      <c r="DE10" s="613">
        <v>0</v>
      </c>
      <c r="DF10" s="613">
        <v>0</v>
      </c>
      <c r="DG10" s="221"/>
      <c r="DH10" s="220"/>
      <c r="DI10" s="220"/>
      <c r="DJ10" s="220"/>
      <c r="DK10" s="220"/>
      <c r="DL10" s="220"/>
      <c r="DM10" s="220"/>
      <c r="DN10" s="220"/>
    </row>
    <row r="11" spans="1:121" s="217" customFormat="1" ht="135">
      <c r="A11" s="26">
        <v>27</v>
      </c>
      <c r="B11" s="26" t="s">
        <v>1173</v>
      </c>
      <c r="C11" s="221" t="s">
        <v>1139</v>
      </c>
      <c r="D11" s="210">
        <v>1</v>
      </c>
      <c r="E11" s="29">
        <v>0.05</v>
      </c>
      <c r="F11" s="221" t="s">
        <v>1174</v>
      </c>
      <c r="G11" s="214">
        <v>6.1</v>
      </c>
      <c r="H11" s="29">
        <v>0.3</v>
      </c>
      <c r="I11" s="681" t="s">
        <v>2580</v>
      </c>
      <c r="J11" s="693" t="s">
        <v>2581</v>
      </c>
      <c r="K11" s="29">
        <v>0.1</v>
      </c>
      <c r="L11" s="221" t="s">
        <v>2582</v>
      </c>
      <c r="M11" s="221" t="s">
        <v>2582</v>
      </c>
      <c r="N11" s="221" t="s">
        <v>2583</v>
      </c>
      <c r="O11" s="221" t="s">
        <v>2584</v>
      </c>
      <c r="P11" s="210" t="s">
        <v>2585</v>
      </c>
      <c r="Q11" s="210"/>
      <c r="R11" s="29">
        <v>0.3</v>
      </c>
      <c r="S11" s="29"/>
      <c r="T11" s="29"/>
      <c r="U11" s="221" t="s">
        <v>2582</v>
      </c>
      <c r="V11" s="221" t="s">
        <v>2582</v>
      </c>
      <c r="W11" s="221" t="s">
        <v>70</v>
      </c>
      <c r="X11" s="221" t="s">
        <v>2410</v>
      </c>
      <c r="Y11" s="221">
        <v>0</v>
      </c>
      <c r="Z11" s="221" t="s">
        <v>2584</v>
      </c>
      <c r="AA11" s="29">
        <v>1</v>
      </c>
      <c r="AB11" s="30">
        <f>+((((E11*H11)*K11)*R11)*AA11)*100</f>
        <v>4.4999999999999998E-2</v>
      </c>
      <c r="AC11" s="221">
        <v>0</v>
      </c>
      <c r="AD11" s="221"/>
      <c r="AE11" s="30">
        <v>4.4999999999999998E-2</v>
      </c>
      <c r="AF11" s="221">
        <v>1</v>
      </c>
      <c r="AG11" s="221"/>
      <c r="AH11" s="30">
        <v>4.4999999999999998E-2</v>
      </c>
      <c r="AI11" s="221">
        <v>1</v>
      </c>
      <c r="AJ11" s="221"/>
      <c r="AK11" s="30">
        <v>4.4999999999999998E-2</v>
      </c>
      <c r="AL11" s="221">
        <v>1</v>
      </c>
      <c r="AM11" s="221"/>
      <c r="AN11" s="31">
        <v>6077000</v>
      </c>
      <c r="AO11" s="31">
        <v>1329000</v>
      </c>
      <c r="AP11" s="103"/>
      <c r="AQ11" s="31">
        <v>1000000</v>
      </c>
      <c r="AR11" s="103"/>
      <c r="AS11" s="31">
        <v>500000</v>
      </c>
      <c r="AT11" s="103"/>
      <c r="AU11" s="31">
        <v>500000</v>
      </c>
      <c r="AV11" s="103"/>
      <c r="AW11" s="221" t="s">
        <v>2574</v>
      </c>
      <c r="AX11" s="195"/>
      <c r="AY11" s="195"/>
      <c r="AZ11" s="195"/>
      <c r="BA11" s="220"/>
      <c r="BB11" s="613">
        <v>1329000</v>
      </c>
      <c r="BC11" s="613"/>
      <c r="BD11" s="613"/>
      <c r="BE11" s="613"/>
      <c r="BF11" s="613"/>
      <c r="BG11" s="613"/>
      <c r="BH11" s="613"/>
      <c r="BI11" s="613"/>
      <c r="BJ11" s="613"/>
      <c r="BK11" s="613"/>
      <c r="BL11" s="613">
        <v>1329000</v>
      </c>
      <c r="BM11" s="613"/>
      <c r="BN11" s="613"/>
      <c r="BO11" s="613"/>
      <c r="BP11" s="220"/>
      <c r="BQ11" s="613">
        <v>1448000</v>
      </c>
      <c r="BR11" s="613"/>
      <c r="BS11" s="613"/>
      <c r="BT11" s="613"/>
      <c r="BU11" s="613"/>
      <c r="BV11" s="613"/>
      <c r="BW11" s="613"/>
      <c r="BX11" s="613"/>
      <c r="BY11" s="613"/>
      <c r="BZ11" s="613"/>
      <c r="CA11" s="613">
        <v>1448000</v>
      </c>
      <c r="CB11" s="613"/>
      <c r="CC11" s="613"/>
      <c r="CD11" s="613"/>
      <c r="CE11" s="613"/>
      <c r="CF11" s="613">
        <v>1579000</v>
      </c>
      <c r="CG11" s="613"/>
      <c r="CH11" s="613"/>
      <c r="CI11" s="613"/>
      <c r="CJ11" s="613"/>
      <c r="CK11" s="613"/>
      <c r="CL11" s="613"/>
      <c r="CM11" s="613"/>
      <c r="CN11" s="613"/>
      <c r="CO11" s="613"/>
      <c r="CP11" s="613">
        <v>1579000</v>
      </c>
      <c r="CQ11" s="613"/>
      <c r="CR11" s="613"/>
      <c r="CS11" s="613"/>
      <c r="CT11" s="613"/>
      <c r="CU11" s="613">
        <v>1721000</v>
      </c>
      <c r="CV11" s="613"/>
      <c r="CW11" s="613"/>
      <c r="CX11" s="613"/>
      <c r="CY11" s="613"/>
      <c r="CZ11" s="613"/>
      <c r="DA11" s="613"/>
      <c r="DB11" s="613"/>
      <c r="DC11" s="613"/>
      <c r="DD11" s="613"/>
      <c r="DE11" s="613"/>
      <c r="DF11" s="613">
        <v>1721000</v>
      </c>
      <c r="DG11" s="221"/>
      <c r="DH11" s="220"/>
      <c r="DI11" s="220"/>
      <c r="DJ11" s="220"/>
      <c r="DK11" s="220"/>
      <c r="DL11" s="220"/>
      <c r="DM11" s="220"/>
      <c r="DN11" s="220"/>
    </row>
    <row r="12" spans="1:121" s="217" customFormat="1" ht="101.25" customHeight="1">
      <c r="A12" s="26">
        <v>31</v>
      </c>
      <c r="B12" s="26" t="s">
        <v>1173</v>
      </c>
      <c r="C12" s="221" t="s">
        <v>1139</v>
      </c>
      <c r="D12" s="210">
        <v>1</v>
      </c>
      <c r="E12" s="29">
        <v>0.05</v>
      </c>
      <c r="F12" s="221" t="s">
        <v>1174</v>
      </c>
      <c r="G12" s="214">
        <v>6.1</v>
      </c>
      <c r="H12" s="29">
        <v>0.3</v>
      </c>
      <c r="I12" s="1095"/>
      <c r="J12" s="703"/>
      <c r="K12" s="29">
        <v>0.1</v>
      </c>
      <c r="L12" s="221" t="s">
        <v>2426</v>
      </c>
      <c r="M12" s="221" t="s">
        <v>2426</v>
      </c>
      <c r="N12" s="221" t="s">
        <v>2427</v>
      </c>
      <c r="O12" s="221" t="s">
        <v>2428</v>
      </c>
      <c r="P12" s="210" t="s">
        <v>2586</v>
      </c>
      <c r="Q12" s="210"/>
      <c r="R12" s="29">
        <v>0.3</v>
      </c>
      <c r="S12" s="29"/>
      <c r="T12" s="29"/>
      <c r="U12" s="221" t="s">
        <v>2426</v>
      </c>
      <c r="V12" s="221" t="s">
        <v>2426</v>
      </c>
      <c r="W12" s="221" t="s">
        <v>70</v>
      </c>
      <c r="X12" s="221" t="s">
        <v>813</v>
      </c>
      <c r="Y12" s="221">
        <v>1</v>
      </c>
      <c r="Z12" s="221" t="s">
        <v>2428</v>
      </c>
      <c r="AA12" s="29">
        <v>0.5</v>
      </c>
      <c r="AB12" s="30">
        <v>0.01</v>
      </c>
      <c r="AC12" s="221">
        <v>0</v>
      </c>
      <c r="AD12" s="221"/>
      <c r="AE12" s="30">
        <v>0.01</v>
      </c>
      <c r="AF12" s="221">
        <v>1</v>
      </c>
      <c r="AG12" s="221"/>
      <c r="AH12" s="30">
        <v>0.01</v>
      </c>
      <c r="AI12" s="221">
        <v>1</v>
      </c>
      <c r="AJ12" s="221"/>
      <c r="AK12" s="30">
        <v>0.01</v>
      </c>
      <c r="AL12" s="221">
        <v>1</v>
      </c>
      <c r="AM12" s="221"/>
      <c r="AN12" s="31">
        <v>3500000</v>
      </c>
      <c r="AO12" s="31">
        <v>1500000</v>
      </c>
      <c r="AP12" s="103"/>
      <c r="AQ12" s="31">
        <v>1000000</v>
      </c>
      <c r="AR12" s="103"/>
      <c r="AS12" s="31">
        <v>500000</v>
      </c>
      <c r="AT12" s="103"/>
      <c r="AU12" s="31">
        <v>500000</v>
      </c>
      <c r="AV12" s="103"/>
      <c r="AW12" s="221" t="s">
        <v>2574</v>
      </c>
      <c r="AX12" s="220"/>
      <c r="AY12" s="220"/>
      <c r="AZ12" s="220"/>
      <c r="BA12" s="613"/>
      <c r="BB12" s="613"/>
      <c r="BC12" s="613"/>
      <c r="BD12" s="613"/>
      <c r="BE12" s="613"/>
      <c r="BF12" s="613"/>
      <c r="BG12" s="613"/>
      <c r="BH12" s="613">
        <v>1500000</v>
      </c>
      <c r="BI12" s="613"/>
      <c r="BJ12" s="613"/>
      <c r="BK12" s="613"/>
      <c r="BL12" s="613">
        <v>1500000</v>
      </c>
      <c r="BM12" s="613"/>
      <c r="BN12" s="613"/>
      <c r="BO12" s="613"/>
      <c r="BP12" s="613"/>
      <c r="BQ12" s="613"/>
      <c r="BR12" s="613"/>
      <c r="BS12" s="613"/>
      <c r="BT12" s="613"/>
      <c r="BU12" s="613"/>
      <c r="BV12" s="613"/>
      <c r="BW12" s="613">
        <v>1000000</v>
      </c>
      <c r="BX12" s="613"/>
      <c r="BY12" s="613"/>
      <c r="BZ12" s="613"/>
      <c r="CA12" s="613">
        <v>1000000</v>
      </c>
      <c r="CB12" s="613"/>
      <c r="CC12" s="613"/>
      <c r="CD12" s="613"/>
      <c r="CE12" s="613"/>
      <c r="CF12" s="613"/>
      <c r="CG12" s="613"/>
      <c r="CH12" s="613"/>
      <c r="CI12" s="613"/>
      <c r="CJ12" s="613"/>
      <c r="CK12" s="613"/>
      <c r="CL12" s="613">
        <v>500000</v>
      </c>
      <c r="CM12" s="613"/>
      <c r="CN12" s="613"/>
      <c r="CO12" s="613"/>
      <c r="CP12" s="613">
        <v>500000</v>
      </c>
      <c r="CQ12" s="613"/>
      <c r="CR12" s="613"/>
      <c r="CS12" s="613"/>
      <c r="CT12" s="613"/>
      <c r="CU12" s="613"/>
      <c r="CV12" s="613"/>
      <c r="CW12" s="613"/>
      <c r="CX12" s="613"/>
      <c r="CY12" s="613"/>
      <c r="CZ12" s="613"/>
      <c r="DA12" s="613">
        <v>500000</v>
      </c>
      <c r="DB12" s="613"/>
      <c r="DC12" s="613"/>
      <c r="DD12" s="613"/>
      <c r="DE12" s="613"/>
      <c r="DF12" s="613">
        <v>500000</v>
      </c>
      <c r="DG12" s="221"/>
      <c r="DH12" s="220"/>
      <c r="DI12" s="220"/>
      <c r="DJ12" s="220"/>
      <c r="DK12" s="220"/>
      <c r="DL12" s="220"/>
      <c r="DM12" s="220"/>
      <c r="DN12" s="220"/>
    </row>
    <row r="13" spans="1:121" s="217" customFormat="1" ht="168.75">
      <c r="A13" s="26">
        <v>37</v>
      </c>
      <c r="B13" s="26" t="s">
        <v>1173</v>
      </c>
      <c r="C13" s="221" t="s">
        <v>1139</v>
      </c>
      <c r="D13" s="210">
        <v>1</v>
      </c>
      <c r="E13" s="29">
        <v>0.05</v>
      </c>
      <c r="F13" s="221" t="s">
        <v>1174</v>
      </c>
      <c r="G13" s="214">
        <v>6.1</v>
      </c>
      <c r="H13" s="29">
        <v>0.3</v>
      </c>
      <c r="I13" s="1103" t="s">
        <v>2587</v>
      </c>
      <c r="J13" s="1104" t="s">
        <v>2588</v>
      </c>
      <c r="K13" s="29">
        <v>0.1</v>
      </c>
      <c r="L13" s="225" t="s">
        <v>2589</v>
      </c>
      <c r="M13" s="225" t="s">
        <v>2589</v>
      </c>
      <c r="N13" s="225" t="s">
        <v>2590</v>
      </c>
      <c r="O13" s="225" t="s">
        <v>2591</v>
      </c>
      <c r="P13" s="866" t="s">
        <v>2592</v>
      </c>
      <c r="Q13" s="246"/>
      <c r="R13" s="29">
        <v>0.33</v>
      </c>
      <c r="S13" s="29"/>
      <c r="T13" s="29"/>
      <c r="U13" s="225" t="s">
        <v>2593</v>
      </c>
      <c r="V13" s="225" t="s">
        <v>2593</v>
      </c>
      <c r="W13" s="221" t="s">
        <v>70</v>
      </c>
      <c r="X13" s="221" t="s">
        <v>71</v>
      </c>
      <c r="Y13" s="221">
        <v>0</v>
      </c>
      <c r="Z13" s="225" t="s">
        <v>2594</v>
      </c>
      <c r="AA13" s="29">
        <v>0.25</v>
      </c>
      <c r="AB13" s="30">
        <v>0.01</v>
      </c>
      <c r="AC13" s="225">
        <v>0</v>
      </c>
      <c r="AD13" s="221"/>
      <c r="AE13" s="30">
        <v>0.01</v>
      </c>
      <c r="AF13" s="225">
        <v>1</v>
      </c>
      <c r="AG13" s="225"/>
      <c r="AH13" s="30">
        <v>0.01</v>
      </c>
      <c r="AI13" s="225">
        <v>1</v>
      </c>
      <c r="AJ13" s="225"/>
      <c r="AK13" s="30">
        <v>0.01</v>
      </c>
      <c r="AL13" s="225">
        <v>1</v>
      </c>
      <c r="AM13" s="225"/>
      <c r="AN13" s="31">
        <v>0</v>
      </c>
      <c r="AO13" s="31">
        <v>0</v>
      </c>
      <c r="AP13" s="614"/>
      <c r="AQ13" s="31">
        <v>0</v>
      </c>
      <c r="AR13" s="614"/>
      <c r="AS13" s="31">
        <v>0</v>
      </c>
      <c r="AT13" s="614"/>
      <c r="AU13" s="31">
        <v>0</v>
      </c>
      <c r="AV13" s="614"/>
      <c r="AW13" s="225" t="s">
        <v>2574</v>
      </c>
      <c r="AX13" s="195"/>
      <c r="AY13" s="195"/>
      <c r="AZ13" s="195"/>
      <c r="BA13" s="613"/>
      <c r="BB13" s="613"/>
      <c r="BC13" s="613"/>
      <c r="BD13" s="613"/>
      <c r="BE13" s="613">
        <v>0</v>
      </c>
      <c r="BF13" s="613"/>
      <c r="BG13" s="613"/>
      <c r="BH13" s="613"/>
      <c r="BI13" s="613"/>
      <c r="BJ13" s="613"/>
      <c r="BK13" s="613"/>
      <c r="BL13" s="613">
        <v>0</v>
      </c>
      <c r="BM13" s="613"/>
      <c r="BN13" s="613"/>
      <c r="BO13" s="613"/>
      <c r="BP13" s="613"/>
      <c r="BQ13" s="613"/>
      <c r="BR13" s="613"/>
      <c r="BS13" s="613"/>
      <c r="BT13" s="613">
        <v>0</v>
      </c>
      <c r="BU13" s="613"/>
      <c r="BV13" s="613"/>
      <c r="BW13" s="613"/>
      <c r="BX13" s="613"/>
      <c r="BY13" s="613"/>
      <c r="BZ13" s="613"/>
      <c r="CA13" s="613">
        <v>0</v>
      </c>
      <c r="CB13" s="613"/>
      <c r="CC13" s="613"/>
      <c r="CD13" s="613"/>
      <c r="CE13" s="613"/>
      <c r="CF13" s="613"/>
      <c r="CG13" s="613"/>
      <c r="CH13" s="613"/>
      <c r="CI13" s="613">
        <v>0</v>
      </c>
      <c r="CJ13" s="613"/>
      <c r="CK13" s="613"/>
      <c r="CL13" s="613"/>
      <c r="CM13" s="613"/>
      <c r="CN13" s="613"/>
      <c r="CO13" s="613"/>
      <c r="CP13" s="613">
        <v>0</v>
      </c>
      <c r="CQ13" s="613"/>
      <c r="CR13" s="613"/>
      <c r="CS13" s="613"/>
      <c r="CT13" s="613"/>
      <c r="CU13" s="613">
        <v>0</v>
      </c>
      <c r="CV13" s="613"/>
      <c r="CW13" s="613"/>
      <c r="CX13" s="613"/>
      <c r="CY13" s="613"/>
      <c r="CZ13" s="613"/>
      <c r="DA13" s="613"/>
      <c r="DB13" s="613"/>
      <c r="DC13" s="613"/>
      <c r="DD13" s="613"/>
      <c r="DE13" s="613">
        <v>0</v>
      </c>
      <c r="DF13" s="613">
        <v>0</v>
      </c>
      <c r="DG13" s="225"/>
      <c r="DH13" s="220"/>
      <c r="DI13" s="220"/>
      <c r="DJ13" s="220"/>
      <c r="DK13" s="220"/>
      <c r="DL13" s="220"/>
      <c r="DM13" s="220"/>
      <c r="DN13" s="220"/>
    </row>
    <row r="14" spans="1:121" s="217" customFormat="1" ht="225">
      <c r="A14" s="26">
        <v>38</v>
      </c>
      <c r="B14" s="26" t="s">
        <v>1173</v>
      </c>
      <c r="C14" s="221" t="s">
        <v>1139</v>
      </c>
      <c r="D14" s="210">
        <v>1</v>
      </c>
      <c r="E14" s="29">
        <v>0.05</v>
      </c>
      <c r="F14" s="221" t="s">
        <v>1174</v>
      </c>
      <c r="G14" s="214">
        <v>6.1</v>
      </c>
      <c r="H14" s="29">
        <v>0.3</v>
      </c>
      <c r="I14" s="1103"/>
      <c r="J14" s="1105"/>
      <c r="K14" s="29">
        <v>0.1</v>
      </c>
      <c r="L14" s="225" t="s">
        <v>2589</v>
      </c>
      <c r="M14" s="225" t="s">
        <v>2589</v>
      </c>
      <c r="N14" s="225" t="s">
        <v>2590</v>
      </c>
      <c r="O14" s="225" t="s">
        <v>2595</v>
      </c>
      <c r="P14" s="866"/>
      <c r="Q14" s="246"/>
      <c r="R14" s="29">
        <v>0.33</v>
      </c>
      <c r="S14" s="29"/>
      <c r="T14" s="29"/>
      <c r="U14" s="225" t="s">
        <v>2596</v>
      </c>
      <c r="V14" s="225" t="s">
        <v>2596</v>
      </c>
      <c r="W14" s="221" t="s">
        <v>70</v>
      </c>
      <c r="X14" s="221" t="s">
        <v>71</v>
      </c>
      <c r="Y14" s="221">
        <v>0</v>
      </c>
      <c r="Z14" s="225" t="s">
        <v>2597</v>
      </c>
      <c r="AA14" s="29">
        <v>0.25</v>
      </c>
      <c r="AB14" s="30">
        <v>0.01</v>
      </c>
      <c r="AC14" s="225">
        <v>10</v>
      </c>
      <c r="AD14" s="221"/>
      <c r="AE14" s="30">
        <v>0.01</v>
      </c>
      <c r="AF14" s="225">
        <v>20</v>
      </c>
      <c r="AG14" s="225"/>
      <c r="AH14" s="30">
        <v>0.01</v>
      </c>
      <c r="AI14" s="225">
        <v>30</v>
      </c>
      <c r="AJ14" s="225"/>
      <c r="AK14" s="30">
        <v>0.01</v>
      </c>
      <c r="AL14" s="225">
        <v>50</v>
      </c>
      <c r="AM14" s="225"/>
      <c r="AN14" s="225">
        <v>0</v>
      </c>
      <c r="AO14" s="225">
        <v>0</v>
      </c>
      <c r="AP14" s="225"/>
      <c r="AQ14" s="225">
        <v>0</v>
      </c>
      <c r="AR14" s="225"/>
      <c r="AS14" s="225">
        <v>0</v>
      </c>
      <c r="AT14" s="225"/>
      <c r="AU14" s="225">
        <v>0</v>
      </c>
      <c r="AV14" s="225"/>
      <c r="AW14" s="225" t="s">
        <v>2598</v>
      </c>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195"/>
      <c r="CR14" s="195"/>
      <c r="CS14" s="195"/>
      <c r="CT14" s="195"/>
      <c r="CU14" s="195">
        <v>8769.2000000000007</v>
      </c>
      <c r="CV14" s="195"/>
      <c r="CW14" s="195"/>
      <c r="CX14" s="195"/>
      <c r="CY14" s="195">
        <v>39300</v>
      </c>
      <c r="CZ14" s="195"/>
      <c r="DA14" s="195"/>
      <c r="DB14" s="195"/>
      <c r="DC14" s="195"/>
      <c r="DD14" s="195"/>
      <c r="DE14" s="195">
        <v>0</v>
      </c>
      <c r="DF14" s="195">
        <v>48069.2</v>
      </c>
      <c r="DG14" s="225"/>
      <c r="DH14" s="220"/>
      <c r="DI14" s="220"/>
      <c r="DJ14" s="220"/>
      <c r="DK14" s="220"/>
      <c r="DL14" s="220"/>
      <c r="DM14" s="220"/>
      <c r="DN14" s="220"/>
    </row>
    <row r="15" spans="1:121" s="217" customFormat="1" ht="236.25">
      <c r="A15" s="26">
        <v>39</v>
      </c>
      <c r="B15" s="26" t="s">
        <v>1173</v>
      </c>
      <c r="C15" s="221" t="s">
        <v>1139</v>
      </c>
      <c r="D15" s="210">
        <v>1</v>
      </c>
      <c r="E15" s="29">
        <v>0.05</v>
      </c>
      <c r="F15" s="221" t="s">
        <v>1174</v>
      </c>
      <c r="G15" s="214">
        <v>6.1</v>
      </c>
      <c r="H15" s="29">
        <v>0.3</v>
      </c>
      <c r="I15" s="1103"/>
      <c r="J15" s="1105"/>
      <c r="K15" s="29">
        <v>0.1</v>
      </c>
      <c r="L15" s="225" t="s">
        <v>2599</v>
      </c>
      <c r="M15" s="225" t="s">
        <v>2599</v>
      </c>
      <c r="N15" s="225" t="s">
        <v>2600</v>
      </c>
      <c r="O15" s="861" t="s">
        <v>2601</v>
      </c>
      <c r="P15" s="866"/>
      <c r="Q15" s="246"/>
      <c r="R15" s="29">
        <v>0.33</v>
      </c>
      <c r="S15" s="29"/>
      <c r="T15" s="29"/>
      <c r="U15" s="225" t="s">
        <v>2602</v>
      </c>
      <c r="V15" s="225" t="s">
        <v>2602</v>
      </c>
      <c r="W15" s="221" t="s">
        <v>70</v>
      </c>
      <c r="X15" s="221" t="s">
        <v>71</v>
      </c>
      <c r="Y15" s="221">
        <v>0</v>
      </c>
      <c r="Z15" s="225" t="s">
        <v>2603</v>
      </c>
      <c r="AA15" s="29">
        <v>0.25</v>
      </c>
      <c r="AB15" s="30">
        <v>0.01</v>
      </c>
      <c r="AC15" s="225">
        <v>1</v>
      </c>
      <c r="AD15" s="221"/>
      <c r="AE15" s="30">
        <v>0.01</v>
      </c>
      <c r="AF15" s="225">
        <v>1</v>
      </c>
      <c r="AG15" s="225"/>
      <c r="AH15" s="30">
        <v>0.01</v>
      </c>
      <c r="AI15" s="225">
        <v>1</v>
      </c>
      <c r="AJ15" s="225"/>
      <c r="AK15" s="30">
        <v>0.01</v>
      </c>
      <c r="AL15" s="225">
        <v>1</v>
      </c>
      <c r="AM15" s="225"/>
      <c r="AN15" s="225">
        <v>0</v>
      </c>
      <c r="AO15" s="225">
        <v>0</v>
      </c>
      <c r="AP15" s="225"/>
      <c r="AQ15" s="225">
        <v>0</v>
      </c>
      <c r="AR15" s="225"/>
      <c r="AS15" s="225">
        <v>0</v>
      </c>
      <c r="AT15" s="225"/>
      <c r="AU15" s="225">
        <v>0</v>
      </c>
      <c r="AV15" s="225"/>
      <c r="AW15" s="225" t="s">
        <v>2598</v>
      </c>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195"/>
      <c r="CR15" s="195"/>
      <c r="CS15" s="195"/>
      <c r="CT15" s="195"/>
      <c r="CU15" s="195"/>
      <c r="CV15" s="195"/>
      <c r="CW15" s="195"/>
      <c r="CX15" s="195"/>
      <c r="CY15" s="195">
        <v>13947.150000000001</v>
      </c>
      <c r="CZ15" s="195"/>
      <c r="DA15" s="195"/>
      <c r="DB15" s="195"/>
      <c r="DC15" s="195"/>
      <c r="DD15" s="195">
        <v>2022.5</v>
      </c>
      <c r="DE15" s="195">
        <v>0</v>
      </c>
      <c r="DF15" s="195">
        <v>15969.650000000001</v>
      </c>
      <c r="DG15" s="225"/>
      <c r="DH15" s="220"/>
      <c r="DI15" s="220"/>
      <c r="DJ15" s="220"/>
      <c r="DK15" s="220"/>
      <c r="DL15" s="220"/>
      <c r="DM15" s="220"/>
      <c r="DN15" s="220"/>
    </row>
    <row r="16" spans="1:121" s="217" customFormat="1" ht="236.25">
      <c r="A16" s="26">
        <v>40</v>
      </c>
      <c r="B16" s="26" t="s">
        <v>1173</v>
      </c>
      <c r="C16" s="221" t="s">
        <v>1139</v>
      </c>
      <c r="D16" s="210">
        <v>1</v>
      </c>
      <c r="E16" s="29">
        <v>0.05</v>
      </c>
      <c r="F16" s="221" t="s">
        <v>1174</v>
      </c>
      <c r="G16" s="214">
        <v>6.1</v>
      </c>
      <c r="H16" s="29">
        <v>0.3</v>
      </c>
      <c r="I16" s="1103"/>
      <c r="J16" s="1105"/>
      <c r="K16" s="29">
        <v>0.1</v>
      </c>
      <c r="L16" s="225" t="s">
        <v>2599</v>
      </c>
      <c r="M16" s="225" t="s">
        <v>2599</v>
      </c>
      <c r="N16" s="225" t="s">
        <v>2600</v>
      </c>
      <c r="O16" s="861"/>
      <c r="P16" s="866"/>
      <c r="Q16" s="246"/>
      <c r="R16" s="29">
        <v>0.33</v>
      </c>
      <c r="S16" s="29"/>
      <c r="T16" s="29"/>
      <c r="U16" s="225" t="s">
        <v>2604</v>
      </c>
      <c r="V16" s="225" t="s">
        <v>2604</v>
      </c>
      <c r="W16" s="221" t="s">
        <v>70</v>
      </c>
      <c r="X16" s="221" t="s">
        <v>71</v>
      </c>
      <c r="Y16" s="221">
        <v>0</v>
      </c>
      <c r="Z16" s="225" t="s">
        <v>2605</v>
      </c>
      <c r="AA16" s="29">
        <v>0.25</v>
      </c>
      <c r="AB16" s="30">
        <v>0.01</v>
      </c>
      <c r="AC16" s="225">
        <v>1</v>
      </c>
      <c r="AD16" s="221"/>
      <c r="AE16" s="30">
        <v>0.01</v>
      </c>
      <c r="AF16" s="225">
        <v>1</v>
      </c>
      <c r="AG16" s="225"/>
      <c r="AH16" s="30">
        <v>0.01</v>
      </c>
      <c r="AI16" s="225">
        <v>1</v>
      </c>
      <c r="AJ16" s="225"/>
      <c r="AK16" s="30">
        <v>0.01</v>
      </c>
      <c r="AL16" s="225">
        <v>1</v>
      </c>
      <c r="AM16" s="225"/>
      <c r="AN16" s="225">
        <v>0</v>
      </c>
      <c r="AO16" s="225">
        <v>0</v>
      </c>
      <c r="AP16" s="225"/>
      <c r="AQ16" s="225">
        <v>0</v>
      </c>
      <c r="AR16" s="225"/>
      <c r="AS16" s="225">
        <v>0</v>
      </c>
      <c r="AT16" s="225"/>
      <c r="AU16" s="225">
        <v>0</v>
      </c>
      <c r="AV16" s="225"/>
      <c r="AW16" s="225" t="s">
        <v>2598</v>
      </c>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195"/>
      <c r="CR16" s="195"/>
      <c r="CS16" s="195"/>
      <c r="CT16" s="195"/>
      <c r="CU16" s="195">
        <v>2490.3407670000006</v>
      </c>
      <c r="CV16" s="195"/>
      <c r="CW16" s="195"/>
      <c r="CX16" s="195"/>
      <c r="CY16" s="195"/>
      <c r="CZ16" s="195"/>
      <c r="DA16" s="195"/>
      <c r="DB16" s="195"/>
      <c r="DC16" s="195"/>
      <c r="DD16" s="195">
        <v>1076.8</v>
      </c>
      <c r="DE16" s="195"/>
      <c r="DF16" s="195">
        <v>3567.1407670000008</v>
      </c>
      <c r="DG16" s="225"/>
      <c r="DH16" s="220"/>
      <c r="DI16" s="220"/>
      <c r="DJ16" s="220"/>
      <c r="DK16" s="220"/>
      <c r="DL16" s="220"/>
      <c r="DM16" s="220"/>
      <c r="DN16" s="220"/>
    </row>
    <row r="17" spans="1:118" s="217" customFormat="1" ht="236.25">
      <c r="A17" s="26">
        <v>41</v>
      </c>
      <c r="B17" s="26" t="s">
        <v>1173</v>
      </c>
      <c r="C17" s="221" t="s">
        <v>1139</v>
      </c>
      <c r="D17" s="210">
        <v>1</v>
      </c>
      <c r="E17" s="29">
        <v>0.05</v>
      </c>
      <c r="F17" s="221" t="s">
        <v>1174</v>
      </c>
      <c r="G17" s="214">
        <v>6.1</v>
      </c>
      <c r="H17" s="29">
        <v>0.3</v>
      </c>
      <c r="I17" s="1103"/>
      <c r="J17" s="1105"/>
      <c r="K17" s="29">
        <v>0.1</v>
      </c>
      <c r="L17" s="225" t="s">
        <v>1195</v>
      </c>
      <c r="M17" s="225" t="s">
        <v>1195</v>
      </c>
      <c r="N17" s="225" t="s">
        <v>2606</v>
      </c>
      <c r="O17" s="225" t="s">
        <v>2607</v>
      </c>
      <c r="P17" s="866" t="s">
        <v>2608</v>
      </c>
      <c r="Q17" s="246"/>
      <c r="R17" s="29">
        <v>0.34</v>
      </c>
      <c r="S17" s="29"/>
      <c r="T17" s="29"/>
      <c r="U17" s="225" t="s">
        <v>2609</v>
      </c>
      <c r="V17" s="225" t="s">
        <v>2609</v>
      </c>
      <c r="W17" s="221" t="s">
        <v>70</v>
      </c>
      <c r="X17" s="221" t="s">
        <v>71</v>
      </c>
      <c r="Y17" s="221">
        <v>0</v>
      </c>
      <c r="Z17" s="225" t="s">
        <v>2610</v>
      </c>
      <c r="AA17" s="29">
        <v>0.5</v>
      </c>
      <c r="AB17" s="30">
        <f>+((((E17*H17)*K17)*R17)*AA17)*100</f>
        <v>2.5500000000000002E-2</v>
      </c>
      <c r="AC17" s="225">
        <v>25</v>
      </c>
      <c r="AD17" s="221"/>
      <c r="AE17" s="30">
        <v>2.5500000000000002E-2</v>
      </c>
      <c r="AF17" s="225">
        <v>50</v>
      </c>
      <c r="AG17" s="225"/>
      <c r="AH17" s="30">
        <v>2.5500000000000002E-2</v>
      </c>
      <c r="AI17" s="225">
        <v>75</v>
      </c>
      <c r="AJ17" s="225"/>
      <c r="AK17" s="30">
        <v>2.5500000000000002E-2</v>
      </c>
      <c r="AL17" s="225">
        <v>100</v>
      </c>
      <c r="AM17" s="225"/>
      <c r="AN17" s="225">
        <v>0</v>
      </c>
      <c r="AO17" s="225">
        <v>0</v>
      </c>
      <c r="AP17" s="225"/>
      <c r="AQ17" s="225">
        <v>0</v>
      </c>
      <c r="AR17" s="225"/>
      <c r="AS17" s="225">
        <v>0</v>
      </c>
      <c r="AT17" s="225"/>
      <c r="AU17" s="225">
        <v>0</v>
      </c>
      <c r="AV17" s="225"/>
      <c r="AW17" s="225" t="s">
        <v>2598</v>
      </c>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195"/>
      <c r="CR17" s="195"/>
      <c r="CS17" s="195"/>
      <c r="CT17" s="195"/>
      <c r="CU17" s="195">
        <v>3077.1767500000005</v>
      </c>
      <c r="CV17" s="195"/>
      <c r="CW17" s="195"/>
      <c r="CX17" s="195"/>
      <c r="CY17" s="195"/>
      <c r="CZ17" s="195"/>
      <c r="DA17" s="195"/>
      <c r="DB17" s="195"/>
      <c r="DC17" s="195"/>
      <c r="DD17" s="195"/>
      <c r="DE17" s="195">
        <v>0</v>
      </c>
      <c r="DF17" s="195">
        <v>3077.1767500000005</v>
      </c>
      <c r="DG17" s="225"/>
      <c r="DH17" s="220"/>
      <c r="DI17" s="220"/>
      <c r="DJ17" s="220"/>
      <c r="DK17" s="220"/>
      <c r="DL17" s="220"/>
      <c r="DM17" s="220"/>
      <c r="DN17" s="220"/>
    </row>
    <row r="18" spans="1:118" s="217" customFormat="1" ht="191.25">
      <c r="A18" s="26">
        <v>42</v>
      </c>
      <c r="B18" s="26" t="s">
        <v>1173</v>
      </c>
      <c r="C18" s="221" t="s">
        <v>1139</v>
      </c>
      <c r="D18" s="210">
        <v>1</v>
      </c>
      <c r="E18" s="29">
        <v>0.05</v>
      </c>
      <c r="F18" s="221" t="s">
        <v>1174</v>
      </c>
      <c r="G18" s="214">
        <v>6.1</v>
      </c>
      <c r="H18" s="29">
        <v>0.3</v>
      </c>
      <c r="I18" s="1103"/>
      <c r="J18" s="1105"/>
      <c r="K18" s="29">
        <v>0.1</v>
      </c>
      <c r="L18" s="225" t="s">
        <v>1195</v>
      </c>
      <c r="M18" s="225" t="s">
        <v>1195</v>
      </c>
      <c r="N18" s="225" t="s">
        <v>2606</v>
      </c>
      <c r="O18" s="225" t="s">
        <v>2607</v>
      </c>
      <c r="P18" s="866"/>
      <c r="Q18" s="246"/>
      <c r="R18" s="29">
        <v>0.34</v>
      </c>
      <c r="S18" s="29"/>
      <c r="T18" s="29"/>
      <c r="U18" s="225" t="s">
        <v>2611</v>
      </c>
      <c r="V18" s="225" t="s">
        <v>2611</v>
      </c>
      <c r="W18" s="221" t="s">
        <v>70</v>
      </c>
      <c r="X18" s="221" t="s">
        <v>71</v>
      </c>
      <c r="Y18" s="221">
        <v>0</v>
      </c>
      <c r="Z18" s="225" t="s">
        <v>2612</v>
      </c>
      <c r="AA18" s="29">
        <v>0.5</v>
      </c>
      <c r="AB18" s="30">
        <f>+((((E18*H18)*K18)*R18)*AA18)*100</f>
        <v>2.5500000000000002E-2</v>
      </c>
      <c r="AC18" s="225">
        <v>4</v>
      </c>
      <c r="AD18" s="221"/>
      <c r="AE18" s="30">
        <v>2.5500000000000002E-2</v>
      </c>
      <c r="AF18" s="225">
        <v>8</v>
      </c>
      <c r="AG18" s="225"/>
      <c r="AH18" s="30">
        <v>2.5500000000000002E-2</v>
      </c>
      <c r="AI18" s="225">
        <v>12</v>
      </c>
      <c r="AJ18" s="225"/>
      <c r="AK18" s="30">
        <v>2.5500000000000002E-2</v>
      </c>
      <c r="AL18" s="225">
        <v>16</v>
      </c>
      <c r="AM18" s="225"/>
      <c r="AN18" s="225">
        <v>0</v>
      </c>
      <c r="AO18" s="225">
        <v>0</v>
      </c>
      <c r="AP18" s="225"/>
      <c r="AQ18" s="225">
        <v>0</v>
      </c>
      <c r="AR18" s="225"/>
      <c r="AS18" s="225">
        <v>0</v>
      </c>
      <c r="AT18" s="225"/>
      <c r="AU18" s="225">
        <v>0</v>
      </c>
      <c r="AV18" s="225"/>
      <c r="AW18" s="225" t="s">
        <v>2598</v>
      </c>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195"/>
      <c r="CR18" s="195">
        <v>1350</v>
      </c>
      <c r="CS18" s="195">
        <v>0</v>
      </c>
      <c r="CT18" s="195">
        <v>5528.6875</v>
      </c>
      <c r="CU18" s="195">
        <v>32584.504046280003</v>
      </c>
      <c r="CV18" s="195"/>
      <c r="CW18" s="195"/>
      <c r="CX18" s="195">
        <v>7009.3200000000006</v>
      </c>
      <c r="CY18" s="195">
        <v>462942.46888</v>
      </c>
      <c r="CZ18" s="195">
        <v>53348</v>
      </c>
      <c r="DA18" s="195">
        <v>1000</v>
      </c>
      <c r="DB18" s="195">
        <v>22000</v>
      </c>
      <c r="DC18" s="195">
        <v>2000</v>
      </c>
      <c r="DD18" s="195">
        <v>4870.9548000000004</v>
      </c>
      <c r="DE18" s="195">
        <v>0</v>
      </c>
      <c r="DF18" s="195">
        <v>592633.93522628001</v>
      </c>
      <c r="DG18" s="225"/>
      <c r="DH18" s="220"/>
      <c r="DI18" s="220"/>
      <c r="DJ18" s="220"/>
      <c r="DK18" s="220"/>
      <c r="DL18" s="220"/>
      <c r="DM18" s="220"/>
      <c r="DN18" s="220"/>
    </row>
    <row r="19" spans="1:118" s="217" customFormat="1" ht="213.75">
      <c r="A19" s="26">
        <v>43</v>
      </c>
      <c r="B19" s="26" t="s">
        <v>1173</v>
      </c>
      <c r="C19" s="221" t="s">
        <v>1139</v>
      </c>
      <c r="D19" s="210">
        <v>1</v>
      </c>
      <c r="E19" s="29">
        <v>0.05</v>
      </c>
      <c r="F19" s="221" t="s">
        <v>1174</v>
      </c>
      <c r="G19" s="214">
        <v>6.1</v>
      </c>
      <c r="H19" s="29">
        <v>0.3</v>
      </c>
      <c r="I19" s="1103"/>
      <c r="J19" s="1105"/>
      <c r="K19" s="29">
        <v>0.1</v>
      </c>
      <c r="L19" s="225" t="s">
        <v>2613</v>
      </c>
      <c r="M19" s="225" t="s">
        <v>2613</v>
      </c>
      <c r="N19" s="225" t="s">
        <v>2606</v>
      </c>
      <c r="O19" s="225" t="s">
        <v>2614</v>
      </c>
      <c r="P19" s="866" t="s">
        <v>2615</v>
      </c>
      <c r="Q19" s="246"/>
      <c r="R19" s="29">
        <v>0.33</v>
      </c>
      <c r="S19" s="29"/>
      <c r="T19" s="29"/>
      <c r="U19" s="225" t="s">
        <v>2616</v>
      </c>
      <c r="V19" s="225" t="s">
        <v>2616</v>
      </c>
      <c r="W19" s="221" t="s">
        <v>70</v>
      </c>
      <c r="X19" s="221" t="s">
        <v>71</v>
      </c>
      <c r="Y19" s="221">
        <v>0</v>
      </c>
      <c r="Z19" s="225" t="s">
        <v>2617</v>
      </c>
      <c r="AA19" s="29">
        <v>0.25</v>
      </c>
      <c r="AB19" s="30">
        <v>0.01</v>
      </c>
      <c r="AC19" s="225">
        <v>0</v>
      </c>
      <c r="AD19" s="221"/>
      <c r="AE19" s="30">
        <v>0.01</v>
      </c>
      <c r="AF19" s="225">
        <v>1</v>
      </c>
      <c r="AG19" s="225"/>
      <c r="AH19" s="30">
        <v>0.01</v>
      </c>
      <c r="AI19" s="225">
        <v>1</v>
      </c>
      <c r="AJ19" s="225"/>
      <c r="AK19" s="30">
        <v>0.01</v>
      </c>
      <c r="AL19" s="225">
        <v>1</v>
      </c>
      <c r="AM19" s="225"/>
      <c r="AN19" s="225">
        <v>0</v>
      </c>
      <c r="AO19" s="225">
        <v>0</v>
      </c>
      <c r="AP19" s="225"/>
      <c r="AQ19" s="225">
        <v>0</v>
      </c>
      <c r="AR19" s="225"/>
      <c r="AS19" s="225">
        <v>0</v>
      </c>
      <c r="AT19" s="225"/>
      <c r="AU19" s="225">
        <v>0</v>
      </c>
      <c r="AV19" s="225"/>
      <c r="AW19" s="225" t="s">
        <v>2598</v>
      </c>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195"/>
      <c r="CR19" s="195"/>
      <c r="CS19" s="195"/>
      <c r="CT19" s="195">
        <v>679.50290000000007</v>
      </c>
      <c r="CU19" s="195"/>
      <c r="CV19" s="195"/>
      <c r="CW19" s="195"/>
      <c r="CX19" s="195">
        <v>2200</v>
      </c>
      <c r="CY19" s="195"/>
      <c r="CZ19" s="195"/>
      <c r="DA19" s="195"/>
      <c r="DB19" s="195"/>
      <c r="DC19" s="195"/>
      <c r="DD19" s="195"/>
      <c r="DE19" s="195">
        <v>0</v>
      </c>
      <c r="DF19" s="195">
        <v>2879.5029</v>
      </c>
      <c r="DG19" s="225"/>
      <c r="DH19" s="220"/>
      <c r="DI19" s="220"/>
      <c r="DJ19" s="220"/>
      <c r="DK19" s="220"/>
      <c r="DL19" s="220"/>
      <c r="DM19" s="220"/>
      <c r="DN19" s="220"/>
    </row>
    <row r="20" spans="1:118" s="217" customFormat="1" ht="213.75">
      <c r="A20" s="26">
        <v>44</v>
      </c>
      <c r="B20" s="26" t="s">
        <v>1173</v>
      </c>
      <c r="C20" s="221" t="s">
        <v>1139</v>
      </c>
      <c r="D20" s="210">
        <v>1</v>
      </c>
      <c r="E20" s="29">
        <v>0.05</v>
      </c>
      <c r="F20" s="221" t="s">
        <v>1174</v>
      </c>
      <c r="G20" s="214">
        <v>6.1</v>
      </c>
      <c r="H20" s="29">
        <v>0.3</v>
      </c>
      <c r="I20" s="1103"/>
      <c r="J20" s="1105"/>
      <c r="K20" s="29">
        <v>0.1</v>
      </c>
      <c r="L20" s="225" t="s">
        <v>2613</v>
      </c>
      <c r="M20" s="225" t="s">
        <v>2613</v>
      </c>
      <c r="N20" s="225" t="s">
        <v>2606</v>
      </c>
      <c r="O20" s="225" t="s">
        <v>2614</v>
      </c>
      <c r="P20" s="866"/>
      <c r="Q20" s="246"/>
      <c r="R20" s="29">
        <v>0.33</v>
      </c>
      <c r="S20" s="29"/>
      <c r="T20" s="29"/>
      <c r="U20" s="225" t="s">
        <v>1212</v>
      </c>
      <c r="V20" s="225" t="s">
        <v>1212</v>
      </c>
      <c r="W20" s="221" t="s">
        <v>70</v>
      </c>
      <c r="X20" s="221" t="s">
        <v>71</v>
      </c>
      <c r="Y20" s="221">
        <v>0</v>
      </c>
      <c r="Z20" s="225" t="s">
        <v>2618</v>
      </c>
      <c r="AA20" s="29">
        <v>0.25</v>
      </c>
      <c r="AB20" s="30">
        <v>0.01</v>
      </c>
      <c r="AC20" s="225">
        <v>25</v>
      </c>
      <c r="AD20" s="221"/>
      <c r="AE20" s="30">
        <v>0.01</v>
      </c>
      <c r="AF20" s="225">
        <v>50</v>
      </c>
      <c r="AG20" s="225"/>
      <c r="AH20" s="30">
        <v>0.01</v>
      </c>
      <c r="AI20" s="225">
        <v>75</v>
      </c>
      <c r="AJ20" s="225"/>
      <c r="AK20" s="30">
        <v>0.01</v>
      </c>
      <c r="AL20" s="225">
        <v>100</v>
      </c>
      <c r="AM20" s="225"/>
      <c r="AN20" s="225">
        <v>0</v>
      </c>
      <c r="AO20" s="225">
        <v>0</v>
      </c>
      <c r="AP20" s="225"/>
      <c r="AQ20" s="225">
        <v>0</v>
      </c>
      <c r="AR20" s="225"/>
      <c r="AS20" s="225">
        <v>0</v>
      </c>
      <c r="AT20" s="225"/>
      <c r="AU20" s="225">
        <v>0</v>
      </c>
      <c r="AV20" s="225"/>
      <c r="AW20" s="225" t="s">
        <v>2598</v>
      </c>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195"/>
      <c r="CR20" s="195"/>
      <c r="CS20" s="195"/>
      <c r="CT20" s="195"/>
      <c r="CU20" s="195"/>
      <c r="CV20" s="195"/>
      <c r="CW20" s="195"/>
      <c r="CX20" s="195">
        <v>0</v>
      </c>
      <c r="CY20" s="195"/>
      <c r="CZ20" s="195"/>
      <c r="DA20" s="195"/>
      <c r="DB20" s="195"/>
      <c r="DC20" s="195"/>
      <c r="DD20" s="195"/>
      <c r="DE20" s="195"/>
      <c r="DF20" s="195">
        <v>0</v>
      </c>
      <c r="DG20" s="225"/>
      <c r="DH20" s="220"/>
      <c r="DI20" s="220"/>
      <c r="DJ20" s="220"/>
      <c r="DK20" s="220"/>
      <c r="DL20" s="220"/>
      <c r="DM20" s="220"/>
      <c r="DN20" s="220"/>
    </row>
    <row r="21" spans="1:118" s="217" customFormat="1" ht="236.25">
      <c r="A21" s="26">
        <v>45</v>
      </c>
      <c r="B21" s="26" t="s">
        <v>1173</v>
      </c>
      <c r="C21" s="221" t="s">
        <v>1139</v>
      </c>
      <c r="D21" s="210">
        <v>1</v>
      </c>
      <c r="E21" s="29">
        <v>0.05</v>
      </c>
      <c r="F21" s="221" t="s">
        <v>1174</v>
      </c>
      <c r="G21" s="214">
        <v>6.1</v>
      </c>
      <c r="H21" s="29">
        <v>0.3</v>
      </c>
      <c r="I21" s="1103"/>
      <c r="J21" s="1105"/>
      <c r="K21" s="29">
        <v>0.1</v>
      </c>
      <c r="L21" s="225" t="s">
        <v>2613</v>
      </c>
      <c r="M21" s="225" t="s">
        <v>2613</v>
      </c>
      <c r="N21" s="225" t="s">
        <v>2606</v>
      </c>
      <c r="O21" s="225" t="s">
        <v>2619</v>
      </c>
      <c r="P21" s="866"/>
      <c r="Q21" s="246"/>
      <c r="R21" s="29">
        <v>0.33</v>
      </c>
      <c r="S21" s="29"/>
      <c r="T21" s="29"/>
      <c r="U21" s="225" t="s">
        <v>1214</v>
      </c>
      <c r="V21" s="225" t="s">
        <v>1214</v>
      </c>
      <c r="W21" s="221" t="s">
        <v>70</v>
      </c>
      <c r="X21" s="221" t="s">
        <v>71</v>
      </c>
      <c r="Y21" s="221">
        <v>0</v>
      </c>
      <c r="Z21" s="225" t="s">
        <v>2620</v>
      </c>
      <c r="AA21" s="29">
        <v>0.25</v>
      </c>
      <c r="AB21" s="30">
        <v>0.01</v>
      </c>
      <c r="AC21" s="225">
        <v>1</v>
      </c>
      <c r="AD21" s="221"/>
      <c r="AE21" s="30">
        <v>0.01</v>
      </c>
      <c r="AF21" s="225">
        <v>2</v>
      </c>
      <c r="AG21" s="225"/>
      <c r="AH21" s="30">
        <v>0.01</v>
      </c>
      <c r="AI21" s="225">
        <v>3</v>
      </c>
      <c r="AJ21" s="225"/>
      <c r="AK21" s="30">
        <v>0.01</v>
      </c>
      <c r="AL21" s="225">
        <v>4</v>
      </c>
      <c r="AM21" s="225"/>
      <c r="AN21" s="225">
        <v>0</v>
      </c>
      <c r="AO21" s="225">
        <v>0</v>
      </c>
      <c r="AP21" s="225"/>
      <c r="AQ21" s="225">
        <v>0</v>
      </c>
      <c r="AR21" s="225"/>
      <c r="AS21" s="225">
        <v>0</v>
      </c>
      <c r="AT21" s="225"/>
      <c r="AU21" s="225">
        <v>0</v>
      </c>
      <c r="AV21" s="225"/>
      <c r="AW21" s="225" t="s">
        <v>2598</v>
      </c>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195"/>
      <c r="CR21" s="195"/>
      <c r="CS21" s="195"/>
      <c r="CT21" s="195">
        <v>50</v>
      </c>
      <c r="CU21" s="195"/>
      <c r="CV21" s="195"/>
      <c r="CW21" s="195"/>
      <c r="CX21" s="195"/>
      <c r="CY21" s="195"/>
      <c r="CZ21" s="195"/>
      <c r="DA21" s="195"/>
      <c r="DB21" s="195"/>
      <c r="DC21" s="195"/>
      <c r="DD21" s="195"/>
      <c r="DE21" s="195"/>
      <c r="DF21" s="195">
        <v>50</v>
      </c>
      <c r="DG21" s="225"/>
      <c r="DH21" s="220"/>
      <c r="DI21" s="220"/>
      <c r="DJ21" s="220"/>
      <c r="DK21" s="220"/>
      <c r="DL21" s="220"/>
      <c r="DM21" s="220"/>
      <c r="DN21" s="220"/>
    </row>
    <row r="22" spans="1:118" s="217" customFormat="1" ht="236.25">
      <c r="A22" s="26">
        <v>46</v>
      </c>
      <c r="B22" s="26" t="s">
        <v>1173</v>
      </c>
      <c r="C22" s="221" t="s">
        <v>1139</v>
      </c>
      <c r="D22" s="210">
        <v>1</v>
      </c>
      <c r="E22" s="29">
        <v>0.05</v>
      </c>
      <c r="F22" s="221" t="s">
        <v>1174</v>
      </c>
      <c r="G22" s="214">
        <v>6.1</v>
      </c>
      <c r="H22" s="29">
        <v>0.3</v>
      </c>
      <c r="I22" s="1103"/>
      <c r="J22" s="1106"/>
      <c r="K22" s="29">
        <v>0.1</v>
      </c>
      <c r="L22" s="225" t="s">
        <v>2613</v>
      </c>
      <c r="M22" s="225" t="s">
        <v>2613</v>
      </c>
      <c r="N22" s="225" t="s">
        <v>2606</v>
      </c>
      <c r="O22" s="225" t="s">
        <v>2619</v>
      </c>
      <c r="P22" s="866"/>
      <c r="Q22" s="246"/>
      <c r="R22" s="29">
        <v>0.33</v>
      </c>
      <c r="S22" s="29"/>
      <c r="T22" s="29"/>
      <c r="U22" s="225" t="s">
        <v>1214</v>
      </c>
      <c r="V22" s="225" t="s">
        <v>1214</v>
      </c>
      <c r="W22" s="221" t="s">
        <v>70</v>
      </c>
      <c r="X22" s="221" t="s">
        <v>71</v>
      </c>
      <c r="Y22" s="221">
        <v>0</v>
      </c>
      <c r="Z22" s="225" t="s">
        <v>2621</v>
      </c>
      <c r="AA22" s="29">
        <v>0.25</v>
      </c>
      <c r="AB22" s="30">
        <v>0.01</v>
      </c>
      <c r="AC22" s="225">
        <v>1</v>
      </c>
      <c r="AD22" s="221"/>
      <c r="AE22" s="30">
        <v>0.01</v>
      </c>
      <c r="AF22" s="225">
        <v>2</v>
      </c>
      <c r="AG22" s="225"/>
      <c r="AH22" s="30">
        <v>0.01</v>
      </c>
      <c r="AI22" s="225">
        <v>3</v>
      </c>
      <c r="AJ22" s="225"/>
      <c r="AK22" s="30">
        <v>0.01</v>
      </c>
      <c r="AL22" s="225">
        <v>4</v>
      </c>
      <c r="AM22" s="225"/>
      <c r="AN22" s="225">
        <v>0</v>
      </c>
      <c r="AO22" s="225">
        <v>0</v>
      </c>
      <c r="AP22" s="225"/>
      <c r="AQ22" s="225">
        <v>0</v>
      </c>
      <c r="AR22" s="225"/>
      <c r="AS22" s="225">
        <v>0</v>
      </c>
      <c r="AT22" s="225"/>
      <c r="AU22" s="225">
        <v>0</v>
      </c>
      <c r="AV22" s="225"/>
      <c r="AW22" s="225" t="s">
        <v>2598</v>
      </c>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195"/>
      <c r="CR22" s="195"/>
      <c r="CS22" s="195"/>
      <c r="CT22" s="195"/>
      <c r="CU22" s="195"/>
      <c r="CV22" s="195"/>
      <c r="CW22" s="195"/>
      <c r="CX22" s="195">
        <v>2</v>
      </c>
      <c r="CY22" s="195"/>
      <c r="CZ22" s="195"/>
      <c r="DA22" s="195"/>
      <c r="DB22" s="195"/>
      <c r="DC22" s="195"/>
      <c r="DD22" s="195"/>
      <c r="DE22" s="195">
        <v>0</v>
      </c>
      <c r="DF22" s="195">
        <v>2</v>
      </c>
      <c r="DG22" s="225"/>
      <c r="DH22" s="220"/>
      <c r="DI22" s="220"/>
      <c r="DJ22" s="220"/>
      <c r="DK22" s="220"/>
      <c r="DL22" s="220"/>
      <c r="DM22" s="220"/>
      <c r="DN22" s="220"/>
    </row>
    <row r="23" spans="1:118" s="217" customFormat="1" ht="409.5">
      <c r="A23" s="26">
        <v>185</v>
      </c>
      <c r="B23" s="26" t="s">
        <v>257</v>
      </c>
      <c r="C23" s="221" t="s">
        <v>164</v>
      </c>
      <c r="D23" s="210">
        <v>2</v>
      </c>
      <c r="E23" s="34">
        <v>0.15</v>
      </c>
      <c r="F23" s="221" t="s">
        <v>258</v>
      </c>
      <c r="G23" s="214">
        <v>7.2</v>
      </c>
      <c r="H23" s="34">
        <v>0.1</v>
      </c>
      <c r="I23" s="210"/>
      <c r="J23" s="215"/>
      <c r="K23" s="29">
        <v>0.9</v>
      </c>
      <c r="L23" s="225" t="s">
        <v>2622</v>
      </c>
      <c r="M23" s="225" t="s">
        <v>2622</v>
      </c>
      <c r="N23" s="225" t="s">
        <v>2623</v>
      </c>
      <c r="O23" s="225" t="s">
        <v>2624</v>
      </c>
      <c r="P23" s="210" t="s">
        <v>2625</v>
      </c>
      <c r="Q23" s="210"/>
      <c r="R23" s="29">
        <v>0.4</v>
      </c>
      <c r="S23" s="29"/>
      <c r="T23" s="29"/>
      <c r="U23" s="197" t="s">
        <v>2626</v>
      </c>
      <c r="V23" s="197" t="s">
        <v>2626</v>
      </c>
      <c r="W23" s="221" t="s">
        <v>70</v>
      </c>
      <c r="X23" s="221" t="s">
        <v>71</v>
      </c>
      <c r="Y23" s="225">
        <v>0</v>
      </c>
      <c r="Z23" s="225">
        <v>15</v>
      </c>
      <c r="AA23" s="29">
        <v>1</v>
      </c>
      <c r="AB23" s="30">
        <f t="shared" ref="AB23:AB43" si="0">+((((E23*H23)*K23)*R23)*AA23)*100</f>
        <v>0.54</v>
      </c>
      <c r="AC23" s="225">
        <v>4</v>
      </c>
      <c r="AD23" s="221"/>
      <c r="AE23" s="30">
        <v>0.54</v>
      </c>
      <c r="AF23" s="225">
        <v>7</v>
      </c>
      <c r="AG23" s="225"/>
      <c r="AH23" s="30">
        <v>0.54</v>
      </c>
      <c r="AI23" s="225">
        <v>10</v>
      </c>
      <c r="AJ23" s="225"/>
      <c r="AK23" s="30">
        <v>0.54</v>
      </c>
      <c r="AL23" s="225">
        <v>15</v>
      </c>
      <c r="AM23" s="225"/>
      <c r="AN23" s="35">
        <v>100000</v>
      </c>
      <c r="AO23" s="35">
        <v>100000</v>
      </c>
      <c r="AP23" s="35"/>
      <c r="AQ23" s="35">
        <v>0</v>
      </c>
      <c r="AR23" s="35"/>
      <c r="AS23" s="35">
        <v>0</v>
      </c>
      <c r="AT23" s="35"/>
      <c r="AU23" s="35">
        <v>0</v>
      </c>
      <c r="AV23" s="614"/>
      <c r="AW23" s="225" t="s">
        <v>2627</v>
      </c>
      <c r="AX23" s="220"/>
      <c r="AY23" s="220"/>
      <c r="AZ23" s="220"/>
      <c r="BA23" s="613"/>
      <c r="BB23" s="613"/>
      <c r="BC23" s="613"/>
      <c r="BD23" s="613"/>
      <c r="BE23" s="613"/>
      <c r="BF23" s="613"/>
      <c r="BG23" s="613"/>
      <c r="BH23" s="613"/>
      <c r="BI23" s="613"/>
      <c r="BJ23" s="613"/>
      <c r="BK23" s="613"/>
      <c r="BL23" s="613">
        <v>0</v>
      </c>
      <c r="BM23" s="613"/>
      <c r="BN23" s="613"/>
      <c r="BO23" s="613"/>
      <c r="BP23" s="613"/>
      <c r="BQ23" s="613"/>
      <c r="BR23" s="613"/>
      <c r="BS23" s="613"/>
      <c r="BT23" s="613"/>
      <c r="BU23" s="613"/>
      <c r="BV23" s="613"/>
      <c r="BW23" s="613"/>
      <c r="BX23" s="613"/>
      <c r="BY23" s="613"/>
      <c r="BZ23" s="613"/>
      <c r="CA23" s="613">
        <v>0</v>
      </c>
      <c r="CB23" s="613"/>
      <c r="CC23" s="613"/>
      <c r="CD23" s="613"/>
      <c r="CE23" s="613"/>
      <c r="CF23" s="613"/>
      <c r="CG23" s="613"/>
      <c r="CH23" s="613"/>
      <c r="CI23" s="613"/>
      <c r="CJ23" s="613"/>
      <c r="CK23" s="613"/>
      <c r="CL23" s="613"/>
      <c r="CM23" s="613"/>
      <c r="CN23" s="613"/>
      <c r="CO23" s="613"/>
      <c r="CP23" s="613">
        <v>0</v>
      </c>
      <c r="CQ23" s="613"/>
      <c r="CR23" s="613"/>
      <c r="CS23" s="613"/>
      <c r="CT23" s="613"/>
      <c r="CU23" s="613">
        <v>0</v>
      </c>
      <c r="CV23" s="613"/>
      <c r="CW23" s="613"/>
      <c r="CX23" s="613"/>
      <c r="CY23" s="613"/>
      <c r="CZ23" s="613"/>
      <c r="DA23" s="613"/>
      <c r="DB23" s="613"/>
      <c r="DC23" s="613"/>
      <c r="DD23" s="613"/>
      <c r="DE23" s="613"/>
      <c r="DF23" s="613">
        <v>0</v>
      </c>
      <c r="DG23" s="225"/>
      <c r="DH23" s="220"/>
      <c r="DI23" s="220"/>
      <c r="DJ23" s="220"/>
      <c r="DK23" s="220"/>
      <c r="DL23" s="220"/>
      <c r="DM23" s="220"/>
      <c r="DN23" s="220"/>
    </row>
    <row r="24" spans="1:118" s="217" customFormat="1" ht="157.5">
      <c r="A24" s="26">
        <v>197</v>
      </c>
      <c r="B24" s="26" t="s">
        <v>272</v>
      </c>
      <c r="C24" s="221" t="s">
        <v>164</v>
      </c>
      <c r="D24" s="210">
        <v>2</v>
      </c>
      <c r="E24" s="34">
        <v>0.15</v>
      </c>
      <c r="F24" s="221" t="s">
        <v>2628</v>
      </c>
      <c r="G24" s="214">
        <v>7.3</v>
      </c>
      <c r="H24" s="34">
        <v>0.1</v>
      </c>
      <c r="I24" s="681" t="s">
        <v>2629</v>
      </c>
      <c r="J24" s="693" t="s">
        <v>2630</v>
      </c>
      <c r="K24" s="29">
        <v>0.8</v>
      </c>
      <c r="L24" s="221" t="s">
        <v>2631</v>
      </c>
      <c r="M24" s="221" t="s">
        <v>2631</v>
      </c>
      <c r="N24" s="221" t="s">
        <v>2632</v>
      </c>
      <c r="O24" s="221" t="s">
        <v>2633</v>
      </c>
      <c r="P24" s="210" t="s">
        <v>2634</v>
      </c>
      <c r="Q24" s="210"/>
      <c r="R24" s="29">
        <v>0.4</v>
      </c>
      <c r="S24" s="29"/>
      <c r="T24" s="29"/>
      <c r="U24" s="102" t="s">
        <v>2635</v>
      </c>
      <c r="V24" s="102" t="s">
        <v>2635</v>
      </c>
      <c r="W24" s="221" t="s">
        <v>70</v>
      </c>
      <c r="X24" s="221" t="s">
        <v>71</v>
      </c>
      <c r="Y24" s="164">
        <v>0</v>
      </c>
      <c r="Z24" s="102" t="s">
        <v>2636</v>
      </c>
      <c r="AA24" s="29">
        <v>1</v>
      </c>
      <c r="AB24" s="30">
        <f t="shared" si="0"/>
        <v>0.48000000000000004</v>
      </c>
      <c r="AC24" s="221">
        <v>0</v>
      </c>
      <c r="AD24" s="221"/>
      <c r="AE24" s="30">
        <v>0.48000000000000004</v>
      </c>
      <c r="AF24" s="221">
        <v>1</v>
      </c>
      <c r="AG24" s="102"/>
      <c r="AH24" s="30">
        <v>0.48000000000000004</v>
      </c>
      <c r="AI24" s="221">
        <v>1</v>
      </c>
      <c r="AJ24" s="102"/>
      <c r="AK24" s="30">
        <v>0.48000000000000004</v>
      </c>
      <c r="AL24" s="221">
        <v>1</v>
      </c>
      <c r="AM24" s="102"/>
      <c r="AN24" s="35">
        <v>2000000</v>
      </c>
      <c r="AO24" s="35">
        <v>0</v>
      </c>
      <c r="AP24" s="35"/>
      <c r="AQ24" s="35">
        <v>2000000</v>
      </c>
      <c r="AR24" s="35"/>
      <c r="AS24" s="35">
        <v>0</v>
      </c>
      <c r="AT24" s="35"/>
      <c r="AU24" s="35">
        <v>0</v>
      </c>
      <c r="AV24" s="103"/>
      <c r="AW24" s="207" t="s">
        <v>2627</v>
      </c>
      <c r="AX24" s="220"/>
      <c r="AY24" s="220"/>
      <c r="AZ24" s="220"/>
      <c r="BA24" s="613"/>
      <c r="BB24" s="613"/>
      <c r="BC24" s="613"/>
      <c r="BD24" s="613"/>
      <c r="BE24" s="613"/>
      <c r="BF24" s="613"/>
      <c r="BG24" s="613"/>
      <c r="BH24" s="613"/>
      <c r="BI24" s="613"/>
      <c r="BJ24" s="613"/>
      <c r="BK24" s="613"/>
      <c r="BL24" s="613">
        <v>0</v>
      </c>
      <c r="BM24" s="613"/>
      <c r="BN24" s="613"/>
      <c r="BO24" s="613"/>
      <c r="BP24" s="613"/>
      <c r="BQ24" s="613"/>
      <c r="BR24" s="613"/>
      <c r="BS24" s="613"/>
      <c r="BT24" s="613"/>
      <c r="BU24" s="613"/>
      <c r="BV24" s="613">
        <v>2000000</v>
      </c>
      <c r="BW24" s="613"/>
      <c r="BX24" s="613"/>
      <c r="BY24" s="613"/>
      <c r="BZ24" s="613"/>
      <c r="CA24" s="613">
        <v>2000000</v>
      </c>
      <c r="CB24" s="613"/>
      <c r="CC24" s="613"/>
      <c r="CD24" s="613"/>
      <c r="CE24" s="613"/>
      <c r="CF24" s="613"/>
      <c r="CG24" s="613"/>
      <c r="CH24" s="613"/>
      <c r="CI24" s="613"/>
      <c r="CJ24" s="613"/>
      <c r="CK24" s="613"/>
      <c r="CL24" s="613"/>
      <c r="CM24" s="613"/>
      <c r="CN24" s="613"/>
      <c r="CO24" s="613"/>
      <c r="CP24" s="613">
        <v>0</v>
      </c>
      <c r="CQ24" s="613"/>
      <c r="CR24" s="613"/>
      <c r="CS24" s="613"/>
      <c r="CT24" s="613"/>
      <c r="CU24" s="613"/>
      <c r="CV24" s="613"/>
      <c r="CW24" s="613"/>
      <c r="CX24" s="613"/>
      <c r="CY24" s="613"/>
      <c r="CZ24" s="613"/>
      <c r="DA24" s="613"/>
      <c r="DB24" s="613"/>
      <c r="DC24" s="1098"/>
      <c r="DD24" s="613"/>
      <c r="DE24" s="613"/>
      <c r="DF24" s="613">
        <v>0</v>
      </c>
      <c r="DG24" s="102"/>
      <c r="DH24" s="220"/>
      <c r="DI24" s="220"/>
      <c r="DJ24" s="220"/>
      <c r="DK24" s="220"/>
      <c r="DL24" s="220"/>
      <c r="DM24" s="220"/>
      <c r="DN24" s="220"/>
    </row>
    <row r="25" spans="1:118" s="217" customFormat="1" ht="123.75">
      <c r="A25" s="26">
        <v>198</v>
      </c>
      <c r="B25" s="26" t="s">
        <v>272</v>
      </c>
      <c r="C25" s="221" t="s">
        <v>164</v>
      </c>
      <c r="D25" s="210">
        <v>2</v>
      </c>
      <c r="E25" s="34">
        <v>0.15</v>
      </c>
      <c r="F25" s="221" t="s">
        <v>2628</v>
      </c>
      <c r="G25" s="214">
        <v>7.3</v>
      </c>
      <c r="H25" s="34">
        <v>0.1</v>
      </c>
      <c r="I25" s="681"/>
      <c r="J25" s="703"/>
      <c r="K25" s="29">
        <v>0.8</v>
      </c>
      <c r="L25" s="839" t="s">
        <v>2637</v>
      </c>
      <c r="M25" s="839" t="s">
        <v>2637</v>
      </c>
      <c r="N25" s="839" t="s">
        <v>2638</v>
      </c>
      <c r="O25" s="839" t="s">
        <v>2639</v>
      </c>
      <c r="P25" s="681" t="s">
        <v>2640</v>
      </c>
      <c r="Q25" s="210"/>
      <c r="R25" s="29">
        <v>0.2</v>
      </c>
      <c r="S25" s="29"/>
      <c r="T25" s="29"/>
      <c r="U25" s="102" t="s">
        <v>2641</v>
      </c>
      <c r="V25" s="102" t="s">
        <v>2641</v>
      </c>
      <c r="W25" s="221" t="s">
        <v>70</v>
      </c>
      <c r="X25" s="221" t="s">
        <v>71</v>
      </c>
      <c r="Y25" s="164">
        <v>0</v>
      </c>
      <c r="Z25" s="34">
        <v>1</v>
      </c>
      <c r="AA25" s="29">
        <v>0.5</v>
      </c>
      <c r="AB25" s="30">
        <f t="shared" si="0"/>
        <v>0.12000000000000001</v>
      </c>
      <c r="AC25" s="34">
        <v>0.2</v>
      </c>
      <c r="AD25" s="221"/>
      <c r="AE25" s="30">
        <v>0.12000000000000001</v>
      </c>
      <c r="AF25" s="34">
        <v>0.4</v>
      </c>
      <c r="AG25" s="34"/>
      <c r="AH25" s="30">
        <v>0.12000000000000001</v>
      </c>
      <c r="AI25" s="34">
        <v>0.6</v>
      </c>
      <c r="AJ25" s="34"/>
      <c r="AK25" s="30">
        <v>0.12000000000000001</v>
      </c>
      <c r="AL25" s="34">
        <v>1</v>
      </c>
      <c r="AM25" s="34"/>
      <c r="AN25" s="35">
        <v>0</v>
      </c>
      <c r="AO25" s="35">
        <v>0</v>
      </c>
      <c r="AP25" s="35"/>
      <c r="AQ25" s="35">
        <v>0</v>
      </c>
      <c r="AR25" s="35"/>
      <c r="AS25" s="35">
        <v>0</v>
      </c>
      <c r="AT25" s="35"/>
      <c r="AU25" s="35">
        <v>0</v>
      </c>
      <c r="AV25" s="103"/>
      <c r="AW25" s="207" t="s">
        <v>2627</v>
      </c>
      <c r="AX25" s="220"/>
      <c r="AY25" s="220"/>
      <c r="AZ25" s="220"/>
      <c r="BA25" s="613"/>
      <c r="BB25" s="613"/>
      <c r="BC25" s="613"/>
      <c r="BD25" s="613"/>
      <c r="BE25" s="613"/>
      <c r="BF25" s="613"/>
      <c r="BG25" s="613"/>
      <c r="BH25" s="613"/>
      <c r="BI25" s="613"/>
      <c r="BJ25" s="613"/>
      <c r="BK25" s="613"/>
      <c r="BL25" s="613">
        <v>0</v>
      </c>
      <c r="BM25" s="613"/>
      <c r="BN25" s="613"/>
      <c r="BO25" s="613"/>
      <c r="BP25" s="613"/>
      <c r="BQ25" s="613"/>
      <c r="BR25" s="613"/>
      <c r="BS25" s="613"/>
      <c r="BT25" s="613"/>
      <c r="BU25" s="613"/>
      <c r="BV25" s="613"/>
      <c r="BW25" s="613"/>
      <c r="BX25" s="613"/>
      <c r="BY25" s="613"/>
      <c r="BZ25" s="613"/>
      <c r="CA25" s="613">
        <v>0</v>
      </c>
      <c r="CB25" s="613"/>
      <c r="CC25" s="613"/>
      <c r="CD25" s="613"/>
      <c r="CE25" s="613"/>
      <c r="CF25" s="613"/>
      <c r="CG25" s="613"/>
      <c r="CH25" s="613"/>
      <c r="CI25" s="613"/>
      <c r="CJ25" s="613"/>
      <c r="CK25" s="613"/>
      <c r="CL25" s="613"/>
      <c r="CM25" s="613"/>
      <c r="CN25" s="613"/>
      <c r="CO25" s="613"/>
      <c r="CP25" s="613">
        <v>0</v>
      </c>
      <c r="CQ25" s="613"/>
      <c r="CR25" s="613"/>
      <c r="CS25" s="613"/>
      <c r="CT25" s="613"/>
      <c r="CU25" s="613"/>
      <c r="CV25" s="613"/>
      <c r="CW25" s="613"/>
      <c r="CX25" s="613"/>
      <c r="CY25" s="613"/>
      <c r="CZ25" s="613"/>
      <c r="DA25" s="613"/>
      <c r="DB25" s="613"/>
      <c r="DC25" s="1098"/>
      <c r="DD25" s="613"/>
      <c r="DE25" s="613"/>
      <c r="DF25" s="613">
        <v>0</v>
      </c>
      <c r="DG25" s="34"/>
      <c r="DH25" s="220"/>
      <c r="DI25" s="220"/>
      <c r="DJ25" s="220"/>
      <c r="DK25" s="220"/>
      <c r="DL25" s="220"/>
      <c r="DM25" s="220"/>
      <c r="DN25" s="220"/>
    </row>
    <row r="26" spans="1:118" s="217" customFormat="1" ht="112.5">
      <c r="A26" s="26">
        <v>199</v>
      </c>
      <c r="B26" s="26" t="s">
        <v>272</v>
      </c>
      <c r="C26" s="221" t="s">
        <v>164</v>
      </c>
      <c r="D26" s="210">
        <v>2</v>
      </c>
      <c r="E26" s="34">
        <v>0.15</v>
      </c>
      <c r="F26" s="221" t="s">
        <v>2628</v>
      </c>
      <c r="G26" s="214">
        <v>7.3</v>
      </c>
      <c r="H26" s="34">
        <v>0.1</v>
      </c>
      <c r="I26" s="681"/>
      <c r="J26" s="703"/>
      <c r="K26" s="29">
        <v>0.8</v>
      </c>
      <c r="L26" s="839"/>
      <c r="M26" s="839"/>
      <c r="N26" s="1101"/>
      <c r="O26" s="839"/>
      <c r="P26" s="1102"/>
      <c r="Q26" s="616"/>
      <c r="R26" s="29">
        <v>0.2</v>
      </c>
      <c r="S26" s="29"/>
      <c r="T26" s="29"/>
      <c r="U26" s="102" t="s">
        <v>2642</v>
      </c>
      <c r="V26" s="102" t="s">
        <v>2642</v>
      </c>
      <c r="W26" s="221" t="s">
        <v>70</v>
      </c>
      <c r="X26" s="221" t="s">
        <v>71</v>
      </c>
      <c r="Y26" s="164">
        <v>0</v>
      </c>
      <c r="Z26" s="34">
        <v>1</v>
      </c>
      <c r="AA26" s="29">
        <v>0.5</v>
      </c>
      <c r="AB26" s="30">
        <f t="shared" si="0"/>
        <v>0.12000000000000001</v>
      </c>
      <c r="AC26" s="34">
        <v>0.2</v>
      </c>
      <c r="AD26" s="221"/>
      <c r="AE26" s="30">
        <v>0.12000000000000001</v>
      </c>
      <c r="AF26" s="34">
        <v>0.4</v>
      </c>
      <c r="AG26" s="34"/>
      <c r="AH26" s="30">
        <v>0.12000000000000001</v>
      </c>
      <c r="AI26" s="34">
        <v>0.6</v>
      </c>
      <c r="AJ26" s="34"/>
      <c r="AK26" s="30">
        <v>0.12000000000000001</v>
      </c>
      <c r="AL26" s="34">
        <v>1</v>
      </c>
      <c r="AM26" s="34"/>
      <c r="AN26" s="35">
        <v>0</v>
      </c>
      <c r="AO26" s="35">
        <v>0</v>
      </c>
      <c r="AP26" s="35"/>
      <c r="AQ26" s="35">
        <v>0</v>
      </c>
      <c r="AR26" s="35"/>
      <c r="AS26" s="35">
        <v>0</v>
      </c>
      <c r="AT26" s="35"/>
      <c r="AU26" s="35">
        <v>0</v>
      </c>
      <c r="AV26" s="103"/>
      <c r="AW26" s="207" t="s">
        <v>2627</v>
      </c>
      <c r="AX26" s="836"/>
      <c r="AY26" s="836"/>
      <c r="AZ26" s="836"/>
      <c r="BA26" s="1098"/>
      <c r="BB26" s="1098"/>
      <c r="BC26" s="1098"/>
      <c r="BD26" s="1098"/>
      <c r="BE26" s="1098"/>
      <c r="BF26" s="1098"/>
      <c r="BG26" s="1098">
        <v>0</v>
      </c>
      <c r="BH26" s="1098"/>
      <c r="BI26" s="1098"/>
      <c r="BJ26" s="1098"/>
      <c r="BK26" s="1098"/>
      <c r="BL26" s="1098">
        <v>0</v>
      </c>
      <c r="BM26" s="1098"/>
      <c r="BN26" s="1098"/>
      <c r="BO26" s="1098"/>
      <c r="BP26" s="1098"/>
      <c r="BQ26" s="1098"/>
      <c r="BR26" s="1098"/>
      <c r="BS26" s="1098"/>
      <c r="BT26" s="1098"/>
      <c r="BU26" s="1098"/>
      <c r="BV26" s="1098">
        <v>0</v>
      </c>
      <c r="BW26" s="1098"/>
      <c r="BX26" s="1098"/>
      <c r="BY26" s="1098"/>
      <c r="BZ26" s="1098"/>
      <c r="CA26" s="1098">
        <v>0</v>
      </c>
      <c r="CB26" s="1098"/>
      <c r="CC26" s="1098"/>
      <c r="CD26" s="1098"/>
      <c r="CE26" s="1098"/>
      <c r="CF26" s="1098"/>
      <c r="CG26" s="1098"/>
      <c r="CH26" s="1098"/>
      <c r="CI26" s="1098"/>
      <c r="CJ26" s="1098"/>
      <c r="CK26" s="1098"/>
      <c r="CL26" s="1098"/>
      <c r="CM26" s="1098"/>
      <c r="CN26" s="1098"/>
      <c r="CO26" s="1098"/>
      <c r="CP26" s="1098">
        <v>0</v>
      </c>
      <c r="CQ26" s="1098"/>
      <c r="CR26" s="1098"/>
      <c r="CS26" s="1098"/>
      <c r="CT26" s="1098"/>
      <c r="CU26" s="1098"/>
      <c r="CV26" s="1098"/>
      <c r="CW26" s="1098"/>
      <c r="CX26" s="1098"/>
      <c r="CY26" s="1098"/>
      <c r="CZ26" s="1098"/>
      <c r="DA26" s="1098"/>
      <c r="DB26" s="1098"/>
      <c r="DC26" s="1098"/>
      <c r="DD26" s="613"/>
      <c r="DE26" s="613"/>
      <c r="DF26" s="613">
        <v>0</v>
      </c>
      <c r="DG26" s="34"/>
      <c r="DH26" s="220"/>
      <c r="DI26" s="220"/>
      <c r="DJ26" s="220"/>
      <c r="DK26" s="220"/>
      <c r="DL26" s="220"/>
      <c r="DM26" s="220"/>
      <c r="DN26" s="220"/>
    </row>
    <row r="27" spans="1:118" s="217" customFormat="1" ht="409.5">
      <c r="A27" s="26">
        <v>200</v>
      </c>
      <c r="B27" s="26" t="s">
        <v>272</v>
      </c>
      <c r="C27" s="221" t="s">
        <v>164</v>
      </c>
      <c r="D27" s="210">
        <v>2</v>
      </c>
      <c r="E27" s="34">
        <v>0.15</v>
      </c>
      <c r="F27" s="221" t="s">
        <v>2628</v>
      </c>
      <c r="G27" s="214">
        <v>7.3</v>
      </c>
      <c r="H27" s="34">
        <v>0.1</v>
      </c>
      <c r="I27" s="681"/>
      <c r="J27" s="694"/>
      <c r="K27" s="29">
        <v>0.8</v>
      </c>
      <c r="L27" s="225" t="s">
        <v>2643</v>
      </c>
      <c r="M27" s="225" t="s">
        <v>2643</v>
      </c>
      <c r="N27" s="225" t="s">
        <v>2644</v>
      </c>
      <c r="O27" s="225" t="s">
        <v>2645</v>
      </c>
      <c r="P27" s="210" t="s">
        <v>2646</v>
      </c>
      <c r="Q27" s="210"/>
      <c r="R27" s="29">
        <v>0.4</v>
      </c>
      <c r="S27" s="29"/>
      <c r="T27" s="29"/>
      <c r="U27" s="221" t="s">
        <v>2647</v>
      </c>
      <c r="V27" s="221" t="s">
        <v>2647</v>
      </c>
      <c r="W27" s="221" t="s">
        <v>70</v>
      </c>
      <c r="X27" s="221" t="s">
        <v>71</v>
      </c>
      <c r="Y27" s="164">
        <v>0</v>
      </c>
      <c r="Z27" s="206">
        <v>1</v>
      </c>
      <c r="AA27" s="29">
        <v>1</v>
      </c>
      <c r="AB27" s="30">
        <f t="shared" si="0"/>
        <v>0.48000000000000004</v>
      </c>
      <c r="AC27" s="206">
        <v>0</v>
      </c>
      <c r="AD27" s="221"/>
      <c r="AE27" s="30">
        <v>0.48000000000000004</v>
      </c>
      <c r="AF27" s="206">
        <v>1</v>
      </c>
      <c r="AG27" s="206"/>
      <c r="AH27" s="30">
        <v>0.48000000000000004</v>
      </c>
      <c r="AI27" s="206">
        <v>1</v>
      </c>
      <c r="AJ27" s="206"/>
      <c r="AK27" s="30">
        <v>0.48000000000000004</v>
      </c>
      <c r="AL27" s="206">
        <v>1</v>
      </c>
      <c r="AM27" s="206"/>
      <c r="AN27" s="35">
        <v>4000000</v>
      </c>
      <c r="AO27" s="35">
        <v>2000000</v>
      </c>
      <c r="AP27" s="35"/>
      <c r="AQ27" s="35">
        <v>2000000</v>
      </c>
      <c r="AR27" s="35"/>
      <c r="AS27" s="35">
        <v>0</v>
      </c>
      <c r="AT27" s="35"/>
      <c r="AU27" s="35">
        <v>0</v>
      </c>
      <c r="AV27" s="103"/>
      <c r="AW27" s="207" t="s">
        <v>2627</v>
      </c>
      <c r="AX27" s="836"/>
      <c r="AY27" s="836"/>
      <c r="AZ27" s="836"/>
      <c r="BA27" s="1098"/>
      <c r="BB27" s="1098"/>
      <c r="BC27" s="1098"/>
      <c r="BD27" s="1098"/>
      <c r="BE27" s="1098"/>
      <c r="BF27" s="1098"/>
      <c r="BG27" s="1098">
        <v>2000000</v>
      </c>
      <c r="BH27" s="1098"/>
      <c r="BI27" s="1098"/>
      <c r="BJ27" s="1098"/>
      <c r="BK27" s="1098"/>
      <c r="BL27" s="1098">
        <v>2000000</v>
      </c>
      <c r="BM27" s="1098"/>
      <c r="BN27" s="1098"/>
      <c r="BO27" s="1098"/>
      <c r="BP27" s="1098"/>
      <c r="BQ27" s="1098"/>
      <c r="BR27" s="1098"/>
      <c r="BS27" s="1098"/>
      <c r="BT27" s="1098"/>
      <c r="BU27" s="1098"/>
      <c r="BV27" s="1098">
        <v>2000000</v>
      </c>
      <c r="BW27" s="1098"/>
      <c r="BX27" s="1098"/>
      <c r="BY27" s="1098"/>
      <c r="BZ27" s="1098"/>
      <c r="CA27" s="1098">
        <v>2000000</v>
      </c>
      <c r="CB27" s="1098"/>
      <c r="CC27" s="1098"/>
      <c r="CD27" s="1098"/>
      <c r="CE27" s="1098"/>
      <c r="CF27" s="1098"/>
      <c r="CG27" s="1098"/>
      <c r="CH27" s="1098"/>
      <c r="CI27" s="1098"/>
      <c r="CJ27" s="1098"/>
      <c r="CK27" s="1098"/>
      <c r="CL27" s="1098"/>
      <c r="CM27" s="1098"/>
      <c r="CN27" s="1098"/>
      <c r="CO27" s="1098"/>
      <c r="CP27" s="1098">
        <v>0</v>
      </c>
      <c r="CQ27" s="1098"/>
      <c r="CR27" s="1098"/>
      <c r="CS27" s="1098"/>
      <c r="CT27" s="1098"/>
      <c r="CU27" s="1098"/>
      <c r="CV27" s="1098"/>
      <c r="CW27" s="1098"/>
      <c r="CX27" s="1098"/>
      <c r="CY27" s="1098"/>
      <c r="CZ27" s="1098"/>
      <c r="DA27" s="1098"/>
      <c r="DB27" s="1098"/>
      <c r="DC27" s="1098"/>
      <c r="DD27" s="613"/>
      <c r="DE27" s="613"/>
      <c r="DF27" s="613">
        <v>0</v>
      </c>
      <c r="DG27" s="206"/>
      <c r="DH27" s="220"/>
      <c r="DI27" s="220"/>
      <c r="DJ27" s="220"/>
      <c r="DK27" s="220"/>
      <c r="DL27" s="220"/>
      <c r="DM27" s="220"/>
      <c r="DN27" s="220"/>
    </row>
    <row r="28" spans="1:118" s="217" customFormat="1" ht="247.5">
      <c r="A28" s="26">
        <v>201</v>
      </c>
      <c r="B28" s="26" t="s">
        <v>272</v>
      </c>
      <c r="C28" s="221" t="s">
        <v>164</v>
      </c>
      <c r="D28" s="210">
        <v>2</v>
      </c>
      <c r="E28" s="34">
        <v>0.15</v>
      </c>
      <c r="F28" s="221" t="s">
        <v>2628</v>
      </c>
      <c r="G28" s="214">
        <v>7.3</v>
      </c>
      <c r="H28" s="34">
        <v>0.1</v>
      </c>
      <c r="I28" s="681" t="s">
        <v>2648</v>
      </c>
      <c r="J28" s="693" t="s">
        <v>2649</v>
      </c>
      <c r="K28" s="29">
        <v>0.2</v>
      </c>
      <c r="L28" s="221" t="s">
        <v>2650</v>
      </c>
      <c r="M28" s="221" t="s">
        <v>2650</v>
      </c>
      <c r="N28" s="221" t="s">
        <v>2651</v>
      </c>
      <c r="O28" s="221" t="s">
        <v>2652</v>
      </c>
      <c r="P28" s="210" t="s">
        <v>2653</v>
      </c>
      <c r="Q28" s="210"/>
      <c r="R28" s="29">
        <v>0.4</v>
      </c>
      <c r="S28" s="29"/>
      <c r="T28" s="29"/>
      <c r="U28" s="221" t="s">
        <v>2654</v>
      </c>
      <c r="V28" s="221" t="s">
        <v>2654</v>
      </c>
      <c r="W28" s="221" t="s">
        <v>70</v>
      </c>
      <c r="X28" s="221" t="s">
        <v>71</v>
      </c>
      <c r="Y28" s="164">
        <v>0</v>
      </c>
      <c r="Z28" s="102" t="s">
        <v>2655</v>
      </c>
      <c r="AA28" s="29">
        <v>1</v>
      </c>
      <c r="AB28" s="30">
        <f t="shared" si="0"/>
        <v>0.12000000000000001</v>
      </c>
      <c r="AC28" s="221">
        <v>0</v>
      </c>
      <c r="AD28" s="221"/>
      <c r="AE28" s="30">
        <v>0.12000000000000001</v>
      </c>
      <c r="AF28" s="221">
        <v>1</v>
      </c>
      <c r="AG28" s="102"/>
      <c r="AH28" s="30">
        <v>0.12000000000000001</v>
      </c>
      <c r="AI28" s="221">
        <v>1</v>
      </c>
      <c r="AJ28" s="102"/>
      <c r="AK28" s="30">
        <v>0.12000000000000001</v>
      </c>
      <c r="AL28" s="221">
        <v>1</v>
      </c>
      <c r="AM28" s="102"/>
      <c r="AN28" s="35">
        <v>0</v>
      </c>
      <c r="AO28" s="35">
        <v>0</v>
      </c>
      <c r="AP28" s="35"/>
      <c r="AQ28" s="35">
        <v>0</v>
      </c>
      <c r="AR28" s="35"/>
      <c r="AS28" s="35">
        <v>0</v>
      </c>
      <c r="AT28" s="35"/>
      <c r="AU28" s="35">
        <v>0</v>
      </c>
      <c r="AV28" s="103"/>
      <c r="AW28" s="207" t="s">
        <v>2627</v>
      </c>
      <c r="AX28" s="836"/>
      <c r="AY28" s="836"/>
      <c r="AZ28" s="836"/>
      <c r="BA28" s="1098"/>
      <c r="BB28" s="1098"/>
      <c r="BC28" s="1098"/>
      <c r="BD28" s="1098"/>
      <c r="BE28" s="1098"/>
      <c r="BF28" s="1098"/>
      <c r="BG28" s="1098"/>
      <c r="BH28" s="1098"/>
      <c r="BI28" s="1098"/>
      <c r="BJ28" s="1098"/>
      <c r="BK28" s="1098"/>
      <c r="BL28" s="1098"/>
      <c r="BM28" s="1098"/>
      <c r="BN28" s="1098"/>
      <c r="BO28" s="1098"/>
      <c r="BP28" s="1098"/>
      <c r="BQ28" s="1098"/>
      <c r="BR28" s="1098"/>
      <c r="BS28" s="1098"/>
      <c r="BT28" s="1098"/>
      <c r="BU28" s="1098"/>
      <c r="BV28" s="1098"/>
      <c r="BW28" s="1098"/>
      <c r="BX28" s="1098"/>
      <c r="BY28" s="1098"/>
      <c r="BZ28" s="1098"/>
      <c r="CA28" s="1098"/>
      <c r="CB28" s="1098"/>
      <c r="CC28" s="1098"/>
      <c r="CD28" s="1098"/>
      <c r="CE28" s="1098"/>
      <c r="CF28" s="1098"/>
      <c r="CG28" s="1098"/>
      <c r="CH28" s="1098"/>
      <c r="CI28" s="1098"/>
      <c r="CJ28" s="1098"/>
      <c r="CK28" s="1098"/>
      <c r="CL28" s="1098"/>
      <c r="CM28" s="1098"/>
      <c r="CN28" s="1098"/>
      <c r="CO28" s="1098"/>
      <c r="CP28" s="1098"/>
      <c r="CQ28" s="1098"/>
      <c r="CR28" s="1098"/>
      <c r="CS28" s="1098"/>
      <c r="CT28" s="1098"/>
      <c r="CU28" s="1098"/>
      <c r="CV28" s="1098"/>
      <c r="CW28" s="1098"/>
      <c r="CX28" s="1098"/>
      <c r="CY28" s="1098"/>
      <c r="CZ28" s="1098"/>
      <c r="DA28" s="1098"/>
      <c r="DB28" s="1098"/>
      <c r="DC28" s="1098"/>
      <c r="DD28" s="613"/>
      <c r="DE28" s="613"/>
      <c r="DF28" s="613"/>
      <c r="DG28" s="102"/>
      <c r="DH28" s="220"/>
      <c r="DI28" s="220"/>
      <c r="DJ28" s="220"/>
      <c r="DK28" s="220"/>
      <c r="DL28" s="220"/>
      <c r="DM28" s="220"/>
      <c r="DN28" s="220"/>
    </row>
    <row r="29" spans="1:118" s="217" customFormat="1" ht="270">
      <c r="A29" s="26">
        <v>202</v>
      </c>
      <c r="B29" s="26" t="s">
        <v>272</v>
      </c>
      <c r="C29" s="221" t="s">
        <v>164</v>
      </c>
      <c r="D29" s="210">
        <v>2</v>
      </c>
      <c r="E29" s="34">
        <v>0.15</v>
      </c>
      <c r="F29" s="221" t="s">
        <v>2628</v>
      </c>
      <c r="G29" s="214">
        <v>7.3</v>
      </c>
      <c r="H29" s="34">
        <v>0.1</v>
      </c>
      <c r="I29" s="1095"/>
      <c r="J29" s="703"/>
      <c r="K29" s="29">
        <v>0.2</v>
      </c>
      <c r="L29" s="221" t="s">
        <v>2650</v>
      </c>
      <c r="M29" s="221" t="s">
        <v>2650</v>
      </c>
      <c r="N29" s="221" t="s">
        <v>2656</v>
      </c>
      <c r="O29" s="221" t="s">
        <v>2652</v>
      </c>
      <c r="P29" s="210" t="s">
        <v>2657</v>
      </c>
      <c r="Q29" s="210"/>
      <c r="R29" s="29">
        <v>0.4</v>
      </c>
      <c r="S29" s="29"/>
      <c r="T29" s="29"/>
      <c r="U29" s="221" t="s">
        <v>2658</v>
      </c>
      <c r="V29" s="221" t="s">
        <v>2658</v>
      </c>
      <c r="W29" s="221" t="s">
        <v>70</v>
      </c>
      <c r="X29" s="221" t="s">
        <v>71</v>
      </c>
      <c r="Y29" s="164">
        <v>0</v>
      </c>
      <c r="Z29" s="102" t="s">
        <v>2659</v>
      </c>
      <c r="AA29" s="29">
        <v>1</v>
      </c>
      <c r="AB29" s="30">
        <f t="shared" si="0"/>
        <v>0.12000000000000001</v>
      </c>
      <c r="AC29" s="221">
        <v>0</v>
      </c>
      <c r="AD29" s="221"/>
      <c r="AE29" s="30">
        <v>0.12000000000000001</v>
      </c>
      <c r="AF29" s="221">
        <v>1</v>
      </c>
      <c r="AG29" s="102"/>
      <c r="AH29" s="30">
        <v>0.12000000000000001</v>
      </c>
      <c r="AI29" s="221">
        <v>1</v>
      </c>
      <c r="AJ29" s="102"/>
      <c r="AK29" s="30">
        <v>0.12000000000000001</v>
      </c>
      <c r="AL29" s="221">
        <v>1</v>
      </c>
      <c r="AM29" s="102"/>
      <c r="AN29" s="35">
        <v>0</v>
      </c>
      <c r="AO29" s="35">
        <v>0</v>
      </c>
      <c r="AP29" s="35"/>
      <c r="AQ29" s="35">
        <v>0</v>
      </c>
      <c r="AR29" s="35"/>
      <c r="AS29" s="35">
        <v>0</v>
      </c>
      <c r="AT29" s="35"/>
      <c r="AU29" s="35">
        <v>0</v>
      </c>
      <c r="AV29" s="103"/>
      <c r="AW29" s="207" t="s">
        <v>2627</v>
      </c>
      <c r="AX29" s="836"/>
      <c r="AY29" s="836"/>
      <c r="AZ29" s="836"/>
      <c r="BA29" s="1098"/>
      <c r="BB29" s="1098"/>
      <c r="BC29" s="1098"/>
      <c r="BD29" s="1098"/>
      <c r="BE29" s="1098"/>
      <c r="BF29" s="1098"/>
      <c r="BG29" s="1098"/>
      <c r="BH29" s="1098"/>
      <c r="BI29" s="1098"/>
      <c r="BJ29" s="1098"/>
      <c r="BK29" s="1098"/>
      <c r="BL29" s="1098"/>
      <c r="BM29" s="1098"/>
      <c r="BN29" s="1098"/>
      <c r="BO29" s="1098"/>
      <c r="BP29" s="1098"/>
      <c r="BQ29" s="1098"/>
      <c r="BR29" s="1098"/>
      <c r="BS29" s="1098"/>
      <c r="BT29" s="1098"/>
      <c r="BU29" s="1098"/>
      <c r="BV29" s="1098"/>
      <c r="BW29" s="1098"/>
      <c r="BX29" s="1098"/>
      <c r="BY29" s="1098"/>
      <c r="BZ29" s="1098"/>
      <c r="CA29" s="1098"/>
      <c r="CB29" s="1098"/>
      <c r="CC29" s="1098"/>
      <c r="CD29" s="1098"/>
      <c r="CE29" s="1098"/>
      <c r="CF29" s="1098"/>
      <c r="CG29" s="1098"/>
      <c r="CH29" s="1098"/>
      <c r="CI29" s="1098"/>
      <c r="CJ29" s="1098"/>
      <c r="CK29" s="1098"/>
      <c r="CL29" s="1098"/>
      <c r="CM29" s="1098"/>
      <c r="CN29" s="1098"/>
      <c r="CO29" s="1098"/>
      <c r="CP29" s="1098"/>
      <c r="CQ29" s="1098"/>
      <c r="CR29" s="1098"/>
      <c r="CS29" s="1098"/>
      <c r="CT29" s="1098"/>
      <c r="CU29" s="1098"/>
      <c r="CV29" s="1098"/>
      <c r="CW29" s="1098"/>
      <c r="CX29" s="1098"/>
      <c r="CY29" s="1098"/>
      <c r="CZ29" s="1098"/>
      <c r="DA29" s="1098"/>
      <c r="DB29" s="1098"/>
      <c r="DC29" s="1098"/>
      <c r="DD29" s="613"/>
      <c r="DE29" s="613"/>
      <c r="DF29" s="613"/>
      <c r="DG29" s="102"/>
      <c r="DH29" s="220"/>
      <c r="DI29" s="220"/>
      <c r="DJ29" s="220"/>
      <c r="DK29" s="220"/>
      <c r="DL29" s="220"/>
      <c r="DM29" s="220"/>
      <c r="DN29" s="220"/>
    </row>
    <row r="30" spans="1:118" s="217" customFormat="1" ht="191.25">
      <c r="A30" s="26">
        <v>203</v>
      </c>
      <c r="B30" s="26" t="s">
        <v>272</v>
      </c>
      <c r="C30" s="221" t="s">
        <v>164</v>
      </c>
      <c r="D30" s="210">
        <v>2</v>
      </c>
      <c r="E30" s="34">
        <v>0.15</v>
      </c>
      <c r="F30" s="221" t="s">
        <v>2628</v>
      </c>
      <c r="G30" s="214">
        <v>7.3</v>
      </c>
      <c r="H30" s="34">
        <v>0.1</v>
      </c>
      <c r="I30" s="1095"/>
      <c r="J30" s="694"/>
      <c r="K30" s="29">
        <v>0.2</v>
      </c>
      <c r="L30" s="221" t="s">
        <v>2650</v>
      </c>
      <c r="M30" s="221" t="s">
        <v>2650</v>
      </c>
      <c r="N30" s="221" t="s">
        <v>2660</v>
      </c>
      <c r="O30" s="221" t="s">
        <v>2652</v>
      </c>
      <c r="P30" s="210" t="s">
        <v>2661</v>
      </c>
      <c r="Q30" s="210"/>
      <c r="R30" s="29">
        <v>0.2</v>
      </c>
      <c r="S30" s="29"/>
      <c r="T30" s="29"/>
      <c r="U30" s="102" t="s">
        <v>2662</v>
      </c>
      <c r="V30" s="102" t="s">
        <v>2662</v>
      </c>
      <c r="W30" s="221" t="s">
        <v>70</v>
      </c>
      <c r="X30" s="221" t="s">
        <v>71</v>
      </c>
      <c r="Y30" s="164">
        <v>0</v>
      </c>
      <c r="Z30" s="102" t="s">
        <v>2663</v>
      </c>
      <c r="AA30" s="29">
        <v>1</v>
      </c>
      <c r="AB30" s="30">
        <f t="shared" si="0"/>
        <v>6.0000000000000005E-2</v>
      </c>
      <c r="AC30" s="221">
        <v>0</v>
      </c>
      <c r="AD30" s="221"/>
      <c r="AE30" s="30">
        <v>6.0000000000000005E-2</v>
      </c>
      <c r="AF30" s="221">
        <v>1</v>
      </c>
      <c r="AG30" s="102"/>
      <c r="AH30" s="30">
        <v>6.0000000000000005E-2</v>
      </c>
      <c r="AI30" s="221">
        <v>1</v>
      </c>
      <c r="AJ30" s="102"/>
      <c r="AK30" s="30">
        <v>6.0000000000000005E-2</v>
      </c>
      <c r="AL30" s="221">
        <v>1</v>
      </c>
      <c r="AM30" s="102"/>
      <c r="AN30" s="35">
        <v>0</v>
      </c>
      <c r="AO30" s="35">
        <v>0</v>
      </c>
      <c r="AP30" s="35"/>
      <c r="AQ30" s="35">
        <v>0</v>
      </c>
      <c r="AR30" s="35"/>
      <c r="AS30" s="35">
        <v>0</v>
      </c>
      <c r="AT30" s="35"/>
      <c r="AU30" s="35">
        <v>0</v>
      </c>
      <c r="AV30" s="103"/>
      <c r="AW30" s="207" t="s">
        <v>2627</v>
      </c>
      <c r="AX30" s="836"/>
      <c r="AY30" s="836"/>
      <c r="AZ30" s="836"/>
      <c r="BA30" s="1098"/>
      <c r="BB30" s="1098"/>
      <c r="BC30" s="1098"/>
      <c r="BD30" s="1098"/>
      <c r="BE30" s="1098"/>
      <c r="BF30" s="1098"/>
      <c r="BG30" s="1098"/>
      <c r="BH30" s="1098"/>
      <c r="BI30" s="1098"/>
      <c r="BJ30" s="1098"/>
      <c r="BK30" s="1098"/>
      <c r="BL30" s="1098"/>
      <c r="BM30" s="1098"/>
      <c r="BN30" s="1098"/>
      <c r="BO30" s="1098"/>
      <c r="BP30" s="1098"/>
      <c r="BQ30" s="1098"/>
      <c r="BR30" s="1098"/>
      <c r="BS30" s="1098"/>
      <c r="BT30" s="1098"/>
      <c r="BU30" s="1098"/>
      <c r="BV30" s="1098"/>
      <c r="BW30" s="1098"/>
      <c r="BX30" s="1098"/>
      <c r="BY30" s="1098"/>
      <c r="BZ30" s="1098"/>
      <c r="CA30" s="1098"/>
      <c r="CB30" s="1098"/>
      <c r="CC30" s="1098"/>
      <c r="CD30" s="1098"/>
      <c r="CE30" s="1098"/>
      <c r="CF30" s="1098"/>
      <c r="CG30" s="1098"/>
      <c r="CH30" s="1098"/>
      <c r="CI30" s="1098"/>
      <c r="CJ30" s="1098"/>
      <c r="CK30" s="1098"/>
      <c r="CL30" s="1098"/>
      <c r="CM30" s="1098"/>
      <c r="CN30" s="1098"/>
      <c r="CO30" s="1098"/>
      <c r="CP30" s="1098"/>
      <c r="CQ30" s="1098"/>
      <c r="CR30" s="1098"/>
      <c r="CS30" s="1098"/>
      <c r="CT30" s="1098"/>
      <c r="CU30" s="1098"/>
      <c r="CV30" s="1098"/>
      <c r="CW30" s="1098"/>
      <c r="CX30" s="1098"/>
      <c r="CY30" s="1098"/>
      <c r="CZ30" s="1098"/>
      <c r="DA30" s="1098"/>
      <c r="DB30" s="1098"/>
      <c r="DC30" s="1098"/>
      <c r="DD30" s="613"/>
      <c r="DE30" s="613"/>
      <c r="DF30" s="613"/>
      <c r="DG30" s="102"/>
      <c r="DH30" s="220"/>
      <c r="DI30" s="220"/>
      <c r="DJ30" s="220"/>
      <c r="DK30" s="220"/>
      <c r="DL30" s="220"/>
      <c r="DM30" s="220"/>
      <c r="DN30" s="220"/>
    </row>
    <row r="31" spans="1:118" s="217" customFormat="1" ht="393.75">
      <c r="A31" s="26">
        <v>282</v>
      </c>
      <c r="B31" s="151" t="s">
        <v>73</v>
      </c>
      <c r="C31" s="219" t="s">
        <v>468</v>
      </c>
      <c r="D31" s="210">
        <v>4</v>
      </c>
      <c r="E31" s="34">
        <v>0.7</v>
      </c>
      <c r="F31" s="219" t="s">
        <v>469</v>
      </c>
      <c r="G31" s="214">
        <v>9.1</v>
      </c>
      <c r="H31" s="152">
        <v>0.13</v>
      </c>
      <c r="I31" s="681" t="s">
        <v>2664</v>
      </c>
      <c r="J31" s="693" t="s">
        <v>2665</v>
      </c>
      <c r="K31" s="29">
        <v>0.1</v>
      </c>
      <c r="L31" s="577" t="s">
        <v>2666</v>
      </c>
      <c r="M31" s="577" t="s">
        <v>2666</v>
      </c>
      <c r="N31" s="221" t="s">
        <v>2667</v>
      </c>
      <c r="O31" s="221" t="s">
        <v>2668</v>
      </c>
      <c r="P31" s="681" t="s">
        <v>2669</v>
      </c>
      <c r="Q31" s="210"/>
      <c r="R31" s="29">
        <v>0.35</v>
      </c>
      <c r="S31" s="29"/>
      <c r="T31" s="29"/>
      <c r="U31" s="221" t="s">
        <v>2670</v>
      </c>
      <c r="V31" s="221" t="s">
        <v>2670</v>
      </c>
      <c r="W31" s="219" t="s">
        <v>70</v>
      </c>
      <c r="X31" s="219" t="s">
        <v>71</v>
      </c>
      <c r="Y31" s="221">
        <v>0</v>
      </c>
      <c r="Z31" s="221" t="s">
        <v>2671</v>
      </c>
      <c r="AA31" s="29">
        <v>0.05</v>
      </c>
      <c r="AB31" s="30">
        <f t="shared" si="0"/>
        <v>1.5924999999999998E-2</v>
      </c>
      <c r="AC31" s="221">
        <v>2</v>
      </c>
      <c r="AD31" s="221"/>
      <c r="AE31" s="30">
        <v>1.5924999999999998E-2</v>
      </c>
      <c r="AF31" s="221">
        <v>4</v>
      </c>
      <c r="AG31" s="221"/>
      <c r="AH31" s="30">
        <v>1.5924999999999998E-2</v>
      </c>
      <c r="AI31" s="221">
        <v>6</v>
      </c>
      <c r="AJ31" s="221"/>
      <c r="AK31" s="30">
        <v>1.5924999999999998E-2</v>
      </c>
      <c r="AL31" s="221">
        <v>8</v>
      </c>
      <c r="AM31" s="221"/>
      <c r="AN31" s="35">
        <v>0</v>
      </c>
      <c r="AO31" s="35">
        <v>0</v>
      </c>
      <c r="AP31" s="35"/>
      <c r="AQ31" s="35">
        <v>0</v>
      </c>
      <c r="AR31" s="35"/>
      <c r="AS31" s="35">
        <v>0</v>
      </c>
      <c r="AT31" s="35"/>
      <c r="AU31" s="35">
        <v>0</v>
      </c>
      <c r="AV31" s="221"/>
      <c r="AW31" s="221" t="s">
        <v>2672</v>
      </c>
      <c r="AX31" s="220"/>
      <c r="AY31" s="220"/>
      <c r="AZ31" s="220"/>
      <c r="BA31" s="220"/>
      <c r="BB31" s="220"/>
      <c r="BC31" s="220"/>
      <c r="BD31" s="220"/>
      <c r="BE31" s="220"/>
      <c r="BF31" s="220"/>
      <c r="BG31" s="220"/>
      <c r="BH31" s="220"/>
      <c r="BI31" s="220"/>
      <c r="BJ31" s="220"/>
      <c r="BK31" s="220"/>
      <c r="BL31" s="220"/>
      <c r="BM31" s="220"/>
      <c r="BN31" s="220"/>
      <c r="BO31" s="220"/>
      <c r="BP31" s="220"/>
      <c r="BQ31" s="617"/>
      <c r="BR31" s="617"/>
      <c r="BS31" s="617"/>
      <c r="BT31" s="617"/>
      <c r="BU31" s="617"/>
      <c r="BV31" s="617"/>
      <c r="BW31" s="617"/>
      <c r="BX31" s="617"/>
      <c r="BY31" s="617"/>
      <c r="BZ31" s="617"/>
      <c r="CA31" s="617"/>
      <c r="CB31" s="617"/>
      <c r="CC31" s="617"/>
      <c r="CD31" s="617"/>
      <c r="CE31" s="617"/>
      <c r="CF31" s="617"/>
      <c r="CG31" s="617"/>
      <c r="CH31" s="617"/>
      <c r="CI31" s="617"/>
      <c r="CJ31" s="617"/>
      <c r="CK31" s="617"/>
      <c r="CL31" s="617"/>
      <c r="CM31" s="617"/>
      <c r="CN31" s="617"/>
      <c r="CO31" s="617"/>
      <c r="CP31" s="617"/>
      <c r="CQ31" s="617"/>
      <c r="CR31" s="220"/>
      <c r="CS31" s="220"/>
      <c r="CT31" s="220"/>
      <c r="CU31" s="220"/>
      <c r="CV31" s="220"/>
      <c r="CW31" s="220"/>
      <c r="CX31" s="220"/>
      <c r="CY31" s="220"/>
      <c r="CZ31" s="220"/>
      <c r="DA31" s="220"/>
      <c r="DB31" s="220"/>
      <c r="DC31" s="220"/>
      <c r="DD31" s="220"/>
      <c r="DE31" s="220"/>
      <c r="DF31" s="220"/>
      <c r="DG31" s="221"/>
      <c r="DH31" s="220"/>
      <c r="DI31" s="220"/>
      <c r="DJ31" s="220"/>
      <c r="DK31" s="220"/>
      <c r="DL31" s="220"/>
      <c r="DM31" s="220"/>
      <c r="DN31" s="220"/>
    </row>
    <row r="32" spans="1:118" s="217" customFormat="1" ht="393.75">
      <c r="A32" s="26">
        <v>283</v>
      </c>
      <c r="B32" s="151" t="s">
        <v>73</v>
      </c>
      <c r="C32" s="219" t="s">
        <v>468</v>
      </c>
      <c r="D32" s="210">
        <v>4</v>
      </c>
      <c r="E32" s="34">
        <v>0.7</v>
      </c>
      <c r="F32" s="219" t="s">
        <v>469</v>
      </c>
      <c r="G32" s="214">
        <v>9.1</v>
      </c>
      <c r="H32" s="152">
        <v>0.13</v>
      </c>
      <c r="I32" s="681"/>
      <c r="J32" s="703"/>
      <c r="K32" s="29">
        <v>0.1</v>
      </c>
      <c r="L32" s="577" t="s">
        <v>2666</v>
      </c>
      <c r="M32" s="577" t="s">
        <v>2666</v>
      </c>
      <c r="N32" s="221" t="s">
        <v>2667</v>
      </c>
      <c r="O32" s="221" t="s">
        <v>2668</v>
      </c>
      <c r="P32" s="681"/>
      <c r="Q32" s="210"/>
      <c r="R32" s="29">
        <v>0.35</v>
      </c>
      <c r="S32" s="29"/>
      <c r="T32" s="29"/>
      <c r="U32" s="221" t="s">
        <v>2673</v>
      </c>
      <c r="V32" s="221" t="s">
        <v>2673</v>
      </c>
      <c r="W32" s="219" t="s">
        <v>70</v>
      </c>
      <c r="X32" s="219" t="s">
        <v>71</v>
      </c>
      <c r="Y32" s="221">
        <v>0</v>
      </c>
      <c r="Z32" s="221" t="s">
        <v>2674</v>
      </c>
      <c r="AA32" s="29">
        <v>0.05</v>
      </c>
      <c r="AB32" s="30">
        <f t="shared" si="0"/>
        <v>1.5924999999999998E-2</v>
      </c>
      <c r="AC32" s="221">
        <v>1</v>
      </c>
      <c r="AD32" s="221"/>
      <c r="AE32" s="30">
        <v>1.5924999999999998E-2</v>
      </c>
      <c r="AF32" s="221">
        <v>3</v>
      </c>
      <c r="AG32" s="221"/>
      <c r="AH32" s="30">
        <v>1.5924999999999998E-2</v>
      </c>
      <c r="AI32" s="221">
        <v>4</v>
      </c>
      <c r="AJ32" s="221"/>
      <c r="AK32" s="30">
        <v>1.5924999999999998E-2</v>
      </c>
      <c r="AL32" s="221">
        <v>6</v>
      </c>
      <c r="AM32" s="221"/>
      <c r="AN32" s="35">
        <v>0</v>
      </c>
      <c r="AO32" s="35">
        <v>0</v>
      </c>
      <c r="AP32" s="35"/>
      <c r="AQ32" s="35">
        <v>0</v>
      </c>
      <c r="AR32" s="35"/>
      <c r="AS32" s="35">
        <v>0</v>
      </c>
      <c r="AT32" s="35"/>
      <c r="AU32" s="35">
        <v>0</v>
      </c>
      <c r="AV32" s="221"/>
      <c r="AW32" s="221" t="s">
        <v>2672</v>
      </c>
      <c r="AX32" s="220"/>
      <c r="AY32" s="220"/>
      <c r="AZ32" s="220"/>
      <c r="BA32" s="220"/>
      <c r="BB32" s="220"/>
      <c r="BC32" s="220"/>
      <c r="BD32" s="220"/>
      <c r="BE32" s="220"/>
      <c r="BF32" s="220"/>
      <c r="BG32" s="220"/>
      <c r="BH32" s="220"/>
      <c r="BI32" s="220"/>
      <c r="BJ32" s="220"/>
      <c r="BK32" s="220"/>
      <c r="BL32" s="220"/>
      <c r="BM32" s="220"/>
      <c r="BN32" s="220"/>
      <c r="BO32" s="220"/>
      <c r="BP32" s="220"/>
      <c r="BQ32" s="617"/>
      <c r="BR32" s="617"/>
      <c r="BS32" s="617"/>
      <c r="BT32" s="617"/>
      <c r="BU32" s="617"/>
      <c r="BV32" s="617"/>
      <c r="BW32" s="617"/>
      <c r="BX32" s="617"/>
      <c r="BY32" s="617"/>
      <c r="BZ32" s="617"/>
      <c r="CA32" s="617"/>
      <c r="CB32" s="617"/>
      <c r="CC32" s="617"/>
      <c r="CD32" s="617"/>
      <c r="CE32" s="617"/>
      <c r="CF32" s="617"/>
      <c r="CG32" s="617"/>
      <c r="CH32" s="617"/>
      <c r="CI32" s="617"/>
      <c r="CJ32" s="617"/>
      <c r="CK32" s="617"/>
      <c r="CL32" s="617"/>
      <c r="CM32" s="617"/>
      <c r="CN32" s="617"/>
      <c r="CO32" s="617"/>
      <c r="CP32" s="617"/>
      <c r="CQ32" s="617"/>
      <c r="CR32" s="220"/>
      <c r="CS32" s="220"/>
      <c r="CT32" s="220"/>
      <c r="CU32" s="220"/>
      <c r="CV32" s="220"/>
      <c r="CW32" s="220"/>
      <c r="CX32" s="220"/>
      <c r="CY32" s="220"/>
      <c r="CZ32" s="220"/>
      <c r="DA32" s="220"/>
      <c r="DB32" s="220"/>
      <c r="DC32" s="220"/>
      <c r="DD32" s="220"/>
      <c r="DE32" s="220"/>
      <c r="DF32" s="220"/>
      <c r="DG32" s="221"/>
      <c r="DH32" s="220"/>
      <c r="DI32" s="220"/>
      <c r="DJ32" s="220"/>
      <c r="DK32" s="220"/>
      <c r="DL32" s="220"/>
      <c r="DM32" s="220"/>
      <c r="DN32" s="220"/>
    </row>
    <row r="33" spans="1:118" s="217" customFormat="1" ht="393.75">
      <c r="A33" s="26">
        <v>284</v>
      </c>
      <c r="B33" s="151" t="s">
        <v>73</v>
      </c>
      <c r="C33" s="219" t="s">
        <v>468</v>
      </c>
      <c r="D33" s="210">
        <v>4</v>
      </c>
      <c r="E33" s="34">
        <v>0.7</v>
      </c>
      <c r="F33" s="219" t="s">
        <v>469</v>
      </c>
      <c r="G33" s="214">
        <v>9.1</v>
      </c>
      <c r="H33" s="152">
        <v>0.13</v>
      </c>
      <c r="I33" s="681"/>
      <c r="J33" s="703"/>
      <c r="K33" s="29">
        <v>0.1</v>
      </c>
      <c r="L33" s="577" t="s">
        <v>2666</v>
      </c>
      <c r="M33" s="577" t="s">
        <v>2666</v>
      </c>
      <c r="N33" s="221" t="s">
        <v>2667</v>
      </c>
      <c r="O33" s="221" t="s">
        <v>2668</v>
      </c>
      <c r="P33" s="681"/>
      <c r="Q33" s="210"/>
      <c r="R33" s="29">
        <v>0.35</v>
      </c>
      <c r="S33" s="29"/>
      <c r="T33" s="29"/>
      <c r="U33" s="221" t="s">
        <v>2675</v>
      </c>
      <c r="V33" s="221" t="s">
        <v>2675</v>
      </c>
      <c r="W33" s="219" t="s">
        <v>70</v>
      </c>
      <c r="X33" s="219" t="s">
        <v>71</v>
      </c>
      <c r="Y33" s="221">
        <v>0</v>
      </c>
      <c r="Z33" s="221" t="s">
        <v>2676</v>
      </c>
      <c r="AA33" s="29">
        <v>0.3</v>
      </c>
      <c r="AB33" s="30">
        <f t="shared" si="0"/>
        <v>9.5549999999999996E-2</v>
      </c>
      <c r="AC33" s="221">
        <v>0</v>
      </c>
      <c r="AD33" s="221"/>
      <c r="AE33" s="30">
        <v>9.5549999999999996E-2</v>
      </c>
      <c r="AF33" s="221">
        <v>1</v>
      </c>
      <c r="AG33" s="221"/>
      <c r="AH33" s="30">
        <v>9.5549999999999996E-2</v>
      </c>
      <c r="AI33" s="221">
        <v>2</v>
      </c>
      <c r="AJ33" s="221"/>
      <c r="AK33" s="30">
        <v>9.5549999999999996E-2</v>
      </c>
      <c r="AL33" s="221">
        <v>3</v>
      </c>
      <c r="AM33" s="221"/>
      <c r="AN33" s="35">
        <v>2000000</v>
      </c>
      <c r="AO33" s="35">
        <v>0</v>
      </c>
      <c r="AP33" s="35"/>
      <c r="AQ33" s="35">
        <v>1500000</v>
      </c>
      <c r="AR33" s="35"/>
      <c r="AS33" s="35">
        <v>500000</v>
      </c>
      <c r="AT33" s="35"/>
      <c r="AU33" s="35">
        <v>0</v>
      </c>
      <c r="AV33" s="221"/>
      <c r="AW33" s="221" t="s">
        <v>2672</v>
      </c>
      <c r="AX33" s="836"/>
      <c r="AY33" s="836"/>
      <c r="AZ33" s="836"/>
      <c r="BA33" s="836"/>
      <c r="BB33" s="836"/>
      <c r="BC33" s="836"/>
      <c r="BD33" s="836"/>
      <c r="BE33" s="836"/>
      <c r="BF33" s="836"/>
      <c r="BG33" s="836"/>
      <c r="BH33" s="836"/>
      <c r="BI33" s="836"/>
      <c r="BJ33" s="836"/>
      <c r="BK33" s="836"/>
      <c r="BL33" s="836"/>
      <c r="BM33" s="836"/>
      <c r="BN33" s="836"/>
      <c r="BO33" s="836"/>
      <c r="BP33" s="836"/>
      <c r="BQ33" s="1099"/>
      <c r="BR33" s="1099"/>
      <c r="BS33" s="1099"/>
      <c r="BT33" s="1099">
        <v>1500000</v>
      </c>
      <c r="BU33" s="1099"/>
      <c r="BV33" s="1099"/>
      <c r="BW33" s="1099"/>
      <c r="BX33" s="1099"/>
      <c r="BY33" s="1099"/>
      <c r="BZ33" s="1099"/>
      <c r="CA33" s="1099">
        <v>1500000</v>
      </c>
      <c r="CB33" s="1099"/>
      <c r="CC33" s="1099"/>
      <c r="CD33" s="1099"/>
      <c r="CE33" s="1099"/>
      <c r="CF33" s="1099"/>
      <c r="CG33" s="1099"/>
      <c r="CH33" s="1099"/>
      <c r="CI33" s="1099">
        <v>500000</v>
      </c>
      <c r="CJ33" s="1099"/>
      <c r="CK33" s="1099"/>
      <c r="CL33" s="1099"/>
      <c r="CM33" s="1099"/>
      <c r="CN33" s="1099"/>
      <c r="CO33" s="1099"/>
      <c r="CP33" s="1099">
        <v>500000</v>
      </c>
      <c r="CQ33" s="1099"/>
      <c r="CR33" s="836"/>
      <c r="CS33" s="836"/>
      <c r="CT33" s="836"/>
      <c r="CU33" s="836"/>
      <c r="CV33" s="836"/>
      <c r="CW33" s="836"/>
      <c r="CX33" s="836"/>
      <c r="CY33" s="836"/>
      <c r="CZ33" s="836"/>
      <c r="DA33" s="836"/>
      <c r="DB33" s="836"/>
      <c r="DC33" s="220"/>
      <c r="DD33" s="220"/>
      <c r="DE33" s="220"/>
      <c r="DF33" s="220"/>
      <c r="DG33" s="221"/>
      <c r="DH33" s="220"/>
      <c r="DI33" s="220"/>
      <c r="DJ33" s="220"/>
      <c r="DK33" s="220"/>
      <c r="DL33" s="220"/>
      <c r="DM33" s="220"/>
      <c r="DN33" s="220"/>
    </row>
    <row r="34" spans="1:118" s="217" customFormat="1" ht="393.75">
      <c r="A34" s="26">
        <v>285</v>
      </c>
      <c r="B34" s="151" t="s">
        <v>73</v>
      </c>
      <c r="C34" s="219" t="s">
        <v>468</v>
      </c>
      <c r="D34" s="210">
        <v>4</v>
      </c>
      <c r="E34" s="34">
        <v>0.7</v>
      </c>
      <c r="F34" s="219" t="s">
        <v>469</v>
      </c>
      <c r="G34" s="214">
        <v>9.1</v>
      </c>
      <c r="H34" s="152">
        <v>0.13</v>
      </c>
      <c r="I34" s="681"/>
      <c r="J34" s="703"/>
      <c r="K34" s="29">
        <v>0.1</v>
      </c>
      <c r="L34" s="577" t="s">
        <v>2666</v>
      </c>
      <c r="M34" s="577" t="s">
        <v>2666</v>
      </c>
      <c r="N34" s="221" t="s">
        <v>2667</v>
      </c>
      <c r="O34" s="221" t="s">
        <v>2668</v>
      </c>
      <c r="P34" s="681"/>
      <c r="Q34" s="210"/>
      <c r="R34" s="29">
        <v>0.35</v>
      </c>
      <c r="S34" s="29"/>
      <c r="T34" s="29"/>
      <c r="U34" s="221" t="s">
        <v>2677</v>
      </c>
      <c r="V34" s="221" t="s">
        <v>2677</v>
      </c>
      <c r="W34" s="219" t="s">
        <v>70</v>
      </c>
      <c r="X34" s="219" t="s">
        <v>71</v>
      </c>
      <c r="Y34" s="221">
        <v>0</v>
      </c>
      <c r="Z34" s="221" t="s">
        <v>2678</v>
      </c>
      <c r="AA34" s="29">
        <v>0.3</v>
      </c>
      <c r="AB34" s="30">
        <f t="shared" si="0"/>
        <v>9.5549999999999996E-2</v>
      </c>
      <c r="AC34" s="221">
        <v>0</v>
      </c>
      <c r="AD34" s="221"/>
      <c r="AE34" s="30">
        <v>9.5549999999999996E-2</v>
      </c>
      <c r="AF34" s="221">
        <v>0</v>
      </c>
      <c r="AG34" s="221"/>
      <c r="AH34" s="30">
        <v>9.5549999999999996E-2</v>
      </c>
      <c r="AI34" s="221">
        <v>1</v>
      </c>
      <c r="AJ34" s="221"/>
      <c r="AK34" s="30">
        <v>9.5549999999999996E-2</v>
      </c>
      <c r="AL34" s="221">
        <v>2</v>
      </c>
      <c r="AM34" s="221"/>
      <c r="AN34" s="35">
        <v>3300000</v>
      </c>
      <c r="AO34" s="35">
        <v>0</v>
      </c>
      <c r="AP34" s="35"/>
      <c r="AQ34" s="35">
        <v>2300000</v>
      </c>
      <c r="AR34" s="35"/>
      <c r="AS34" s="35">
        <v>1000000</v>
      </c>
      <c r="AT34" s="35"/>
      <c r="AU34" s="35">
        <v>0</v>
      </c>
      <c r="AV34" s="221"/>
      <c r="AW34" s="221" t="s">
        <v>2672</v>
      </c>
      <c r="AX34" s="836"/>
      <c r="AY34" s="836"/>
      <c r="AZ34" s="836"/>
      <c r="BA34" s="836"/>
      <c r="BB34" s="836"/>
      <c r="BC34" s="836"/>
      <c r="BD34" s="836"/>
      <c r="BE34" s="836"/>
      <c r="BF34" s="836"/>
      <c r="BG34" s="836"/>
      <c r="BH34" s="836"/>
      <c r="BI34" s="836"/>
      <c r="BJ34" s="836"/>
      <c r="BK34" s="836"/>
      <c r="BL34" s="836"/>
      <c r="BM34" s="836"/>
      <c r="BN34" s="836"/>
      <c r="BO34" s="836"/>
      <c r="BP34" s="836"/>
      <c r="BQ34" s="1099"/>
      <c r="BR34" s="1099"/>
      <c r="BS34" s="1099"/>
      <c r="BT34" s="1099">
        <v>2300000</v>
      </c>
      <c r="BU34" s="1099"/>
      <c r="BV34" s="1099"/>
      <c r="BW34" s="1099"/>
      <c r="BX34" s="1099"/>
      <c r="BY34" s="1099"/>
      <c r="BZ34" s="1099"/>
      <c r="CA34" s="1099">
        <v>2300000</v>
      </c>
      <c r="CB34" s="1099"/>
      <c r="CC34" s="1099"/>
      <c r="CD34" s="1099"/>
      <c r="CE34" s="1099"/>
      <c r="CF34" s="1099"/>
      <c r="CG34" s="1099"/>
      <c r="CH34" s="1099"/>
      <c r="CI34" s="1099">
        <v>1000000</v>
      </c>
      <c r="CJ34" s="1099"/>
      <c r="CK34" s="1099"/>
      <c r="CL34" s="1099"/>
      <c r="CM34" s="1099"/>
      <c r="CN34" s="1099"/>
      <c r="CO34" s="1099"/>
      <c r="CP34" s="1099">
        <v>1000000</v>
      </c>
      <c r="CQ34" s="1099"/>
      <c r="CR34" s="836"/>
      <c r="CS34" s="836"/>
      <c r="CT34" s="836"/>
      <c r="CU34" s="836"/>
      <c r="CV34" s="836"/>
      <c r="CW34" s="836"/>
      <c r="CX34" s="836"/>
      <c r="CY34" s="836"/>
      <c r="CZ34" s="836"/>
      <c r="DA34" s="836"/>
      <c r="DB34" s="836"/>
      <c r="DC34" s="220"/>
      <c r="DD34" s="220"/>
      <c r="DE34" s="220"/>
      <c r="DF34" s="220"/>
      <c r="DG34" s="221"/>
      <c r="DH34" s="220"/>
      <c r="DI34" s="220"/>
      <c r="DJ34" s="220"/>
      <c r="DK34" s="220"/>
      <c r="DL34" s="220"/>
      <c r="DM34" s="220"/>
      <c r="DN34" s="220"/>
    </row>
    <row r="35" spans="1:118" s="217" customFormat="1" ht="393.75">
      <c r="A35" s="26">
        <v>286</v>
      </c>
      <c r="B35" s="151" t="s">
        <v>73</v>
      </c>
      <c r="C35" s="219" t="s">
        <v>468</v>
      </c>
      <c r="D35" s="210">
        <v>4</v>
      </c>
      <c r="E35" s="34">
        <v>0.7</v>
      </c>
      <c r="F35" s="219" t="s">
        <v>469</v>
      </c>
      <c r="G35" s="214">
        <v>9.1</v>
      </c>
      <c r="H35" s="152">
        <v>0.13</v>
      </c>
      <c r="I35" s="681"/>
      <c r="J35" s="703"/>
      <c r="K35" s="29">
        <v>0.1</v>
      </c>
      <c r="L35" s="577" t="s">
        <v>2666</v>
      </c>
      <c r="M35" s="577" t="s">
        <v>2666</v>
      </c>
      <c r="N35" s="221" t="s">
        <v>2667</v>
      </c>
      <c r="O35" s="221" t="s">
        <v>2668</v>
      </c>
      <c r="P35" s="681"/>
      <c r="Q35" s="210"/>
      <c r="R35" s="29">
        <v>0.35</v>
      </c>
      <c r="S35" s="29"/>
      <c r="T35" s="29"/>
      <c r="U35" s="221" t="s">
        <v>2679</v>
      </c>
      <c r="V35" s="221" t="s">
        <v>2679</v>
      </c>
      <c r="W35" s="219" t="s">
        <v>70</v>
      </c>
      <c r="X35" s="219" t="s">
        <v>71</v>
      </c>
      <c r="Y35" s="221">
        <v>0</v>
      </c>
      <c r="Z35" s="221" t="s">
        <v>2680</v>
      </c>
      <c r="AA35" s="29">
        <v>0.05</v>
      </c>
      <c r="AB35" s="30">
        <f t="shared" si="0"/>
        <v>1.5924999999999998E-2</v>
      </c>
      <c r="AC35" s="221">
        <v>10</v>
      </c>
      <c r="AD35" s="221"/>
      <c r="AE35" s="30">
        <v>1.5924999999999998E-2</v>
      </c>
      <c r="AF35" s="221">
        <v>20</v>
      </c>
      <c r="AG35" s="221"/>
      <c r="AH35" s="30">
        <v>1.5924999999999998E-2</v>
      </c>
      <c r="AI35" s="221">
        <v>30</v>
      </c>
      <c r="AJ35" s="221"/>
      <c r="AK35" s="30">
        <v>1.5924999999999998E-2</v>
      </c>
      <c r="AL35" s="221">
        <v>40</v>
      </c>
      <c r="AM35" s="221"/>
      <c r="AN35" s="35">
        <v>0</v>
      </c>
      <c r="AO35" s="35">
        <v>0</v>
      </c>
      <c r="AP35" s="35"/>
      <c r="AQ35" s="35">
        <v>0</v>
      </c>
      <c r="AR35" s="35"/>
      <c r="AS35" s="35">
        <v>0</v>
      </c>
      <c r="AT35" s="35"/>
      <c r="AU35" s="35">
        <v>0</v>
      </c>
      <c r="AV35" s="221"/>
      <c r="AW35" s="221" t="s">
        <v>2672</v>
      </c>
      <c r="AX35" s="836"/>
      <c r="AY35" s="836"/>
      <c r="AZ35" s="836"/>
      <c r="BA35" s="836"/>
      <c r="BB35" s="836"/>
      <c r="BC35" s="836"/>
      <c r="BD35" s="836"/>
      <c r="BE35" s="836"/>
      <c r="BF35" s="836"/>
      <c r="BG35" s="836"/>
      <c r="BH35" s="836"/>
      <c r="BI35" s="836"/>
      <c r="BJ35" s="836"/>
      <c r="BK35" s="836"/>
      <c r="BL35" s="836"/>
      <c r="BM35" s="836"/>
      <c r="BN35" s="836"/>
      <c r="BO35" s="836"/>
      <c r="BP35" s="836"/>
      <c r="BQ35" s="1099"/>
      <c r="BR35" s="1099"/>
      <c r="BS35" s="1099"/>
      <c r="BT35" s="1099"/>
      <c r="BU35" s="1099"/>
      <c r="BV35" s="1099"/>
      <c r="BW35" s="1099"/>
      <c r="BX35" s="1099"/>
      <c r="BY35" s="1099"/>
      <c r="BZ35" s="1099"/>
      <c r="CA35" s="1099"/>
      <c r="CB35" s="1099"/>
      <c r="CC35" s="1099"/>
      <c r="CD35" s="1099"/>
      <c r="CE35" s="1099"/>
      <c r="CF35" s="1099"/>
      <c r="CG35" s="1099"/>
      <c r="CH35" s="1099"/>
      <c r="CI35" s="1099"/>
      <c r="CJ35" s="1099"/>
      <c r="CK35" s="1099"/>
      <c r="CL35" s="1099"/>
      <c r="CM35" s="1099"/>
      <c r="CN35" s="1099"/>
      <c r="CO35" s="1099"/>
      <c r="CP35" s="1099"/>
      <c r="CQ35" s="1099"/>
      <c r="CR35" s="836"/>
      <c r="CS35" s="836"/>
      <c r="CT35" s="836"/>
      <c r="CU35" s="836"/>
      <c r="CV35" s="836"/>
      <c r="CW35" s="836"/>
      <c r="CX35" s="836"/>
      <c r="CY35" s="836"/>
      <c r="CZ35" s="836"/>
      <c r="DA35" s="836"/>
      <c r="DB35" s="836"/>
      <c r="DC35" s="220"/>
      <c r="DD35" s="220"/>
      <c r="DE35" s="220"/>
      <c r="DF35" s="220"/>
      <c r="DG35" s="221"/>
      <c r="DH35" s="220"/>
      <c r="DI35" s="220"/>
      <c r="DJ35" s="220"/>
      <c r="DK35" s="220"/>
      <c r="DL35" s="220"/>
      <c r="DM35" s="220"/>
      <c r="DN35" s="220"/>
    </row>
    <row r="36" spans="1:118" s="217" customFormat="1" ht="393.75">
      <c r="A36" s="26">
        <v>287</v>
      </c>
      <c r="B36" s="151" t="s">
        <v>73</v>
      </c>
      <c r="C36" s="219" t="s">
        <v>468</v>
      </c>
      <c r="D36" s="210">
        <v>4</v>
      </c>
      <c r="E36" s="34">
        <v>0.7</v>
      </c>
      <c r="F36" s="219" t="s">
        <v>469</v>
      </c>
      <c r="G36" s="214">
        <v>9.1</v>
      </c>
      <c r="H36" s="152">
        <v>0.13</v>
      </c>
      <c r="I36" s="681"/>
      <c r="J36" s="703"/>
      <c r="K36" s="29">
        <v>0.1</v>
      </c>
      <c r="L36" s="577" t="s">
        <v>2666</v>
      </c>
      <c r="M36" s="577" t="s">
        <v>2666</v>
      </c>
      <c r="N36" s="221" t="s">
        <v>2667</v>
      </c>
      <c r="O36" s="221" t="s">
        <v>2668</v>
      </c>
      <c r="P36" s="681"/>
      <c r="Q36" s="210"/>
      <c r="R36" s="29">
        <v>0.35</v>
      </c>
      <c r="S36" s="29"/>
      <c r="T36" s="29"/>
      <c r="U36" s="221" t="s">
        <v>2681</v>
      </c>
      <c r="V36" s="221" t="s">
        <v>2681</v>
      </c>
      <c r="W36" s="219" t="s">
        <v>70</v>
      </c>
      <c r="X36" s="219" t="s">
        <v>71</v>
      </c>
      <c r="Y36" s="221">
        <v>0</v>
      </c>
      <c r="Z36" s="221" t="s">
        <v>2682</v>
      </c>
      <c r="AA36" s="29">
        <v>0.1</v>
      </c>
      <c r="AB36" s="30">
        <f t="shared" si="0"/>
        <v>3.1849999999999996E-2</v>
      </c>
      <c r="AC36" s="221">
        <v>0</v>
      </c>
      <c r="AD36" s="221"/>
      <c r="AE36" s="30">
        <v>3.1849999999999996E-2</v>
      </c>
      <c r="AF36" s="221">
        <v>1</v>
      </c>
      <c r="AG36" s="221"/>
      <c r="AH36" s="30">
        <v>3.1849999999999996E-2</v>
      </c>
      <c r="AI36" s="221">
        <v>2</v>
      </c>
      <c r="AJ36" s="221"/>
      <c r="AK36" s="30">
        <v>3.1849999999999996E-2</v>
      </c>
      <c r="AL36" s="221">
        <v>2</v>
      </c>
      <c r="AM36" s="221"/>
      <c r="AN36" s="35">
        <v>500000</v>
      </c>
      <c r="AO36" s="35">
        <v>0</v>
      </c>
      <c r="AP36" s="35"/>
      <c r="AQ36" s="35">
        <v>500000</v>
      </c>
      <c r="AR36" s="35"/>
      <c r="AS36" s="35">
        <v>0</v>
      </c>
      <c r="AT36" s="35"/>
      <c r="AU36" s="35">
        <v>0</v>
      </c>
      <c r="AV36" s="221"/>
      <c r="AW36" s="221" t="s">
        <v>2672</v>
      </c>
      <c r="AX36" s="836"/>
      <c r="AY36" s="836"/>
      <c r="AZ36" s="836"/>
      <c r="BA36" s="836"/>
      <c r="BB36" s="836"/>
      <c r="BC36" s="836"/>
      <c r="BD36" s="836"/>
      <c r="BE36" s="836"/>
      <c r="BF36" s="836"/>
      <c r="BG36" s="836"/>
      <c r="BH36" s="836"/>
      <c r="BI36" s="836"/>
      <c r="BJ36" s="836"/>
      <c r="BK36" s="836"/>
      <c r="BL36" s="836"/>
      <c r="BM36" s="836"/>
      <c r="BN36" s="836"/>
      <c r="BO36" s="836"/>
      <c r="BP36" s="836"/>
      <c r="BQ36" s="1099"/>
      <c r="BR36" s="1099"/>
      <c r="BS36" s="1099"/>
      <c r="BT36" s="1100">
        <v>500000</v>
      </c>
      <c r="BU36" s="1099"/>
      <c r="BV36" s="1099"/>
      <c r="BW36" s="1099"/>
      <c r="BX36" s="1099"/>
      <c r="BY36" s="1099"/>
      <c r="BZ36" s="1099"/>
      <c r="CA36" s="1100">
        <v>500000</v>
      </c>
      <c r="CB36" s="1099"/>
      <c r="CC36" s="1099"/>
      <c r="CD36" s="1099"/>
      <c r="CE36" s="1099"/>
      <c r="CF36" s="1099"/>
      <c r="CG36" s="1099"/>
      <c r="CH36" s="1099"/>
      <c r="CI36" s="1099"/>
      <c r="CJ36" s="1099"/>
      <c r="CK36" s="1099"/>
      <c r="CL36" s="1099"/>
      <c r="CM36" s="1099"/>
      <c r="CN36" s="1099"/>
      <c r="CO36" s="1099"/>
      <c r="CP36" s="1099"/>
      <c r="CQ36" s="1099"/>
      <c r="CR36" s="836"/>
      <c r="CS36" s="836"/>
      <c r="CT36" s="836"/>
      <c r="CU36" s="836"/>
      <c r="CV36" s="836"/>
      <c r="CW36" s="836"/>
      <c r="CX36" s="836"/>
      <c r="CY36" s="836"/>
      <c r="CZ36" s="836"/>
      <c r="DA36" s="836"/>
      <c r="DB36" s="836"/>
      <c r="DC36" s="220"/>
      <c r="DD36" s="220"/>
      <c r="DE36" s="220"/>
      <c r="DF36" s="220"/>
      <c r="DG36" s="221"/>
      <c r="DH36" s="220"/>
      <c r="DI36" s="220"/>
      <c r="DJ36" s="220"/>
      <c r="DK36" s="220"/>
      <c r="DL36" s="220"/>
      <c r="DM36" s="220"/>
      <c r="DN36" s="220"/>
    </row>
    <row r="37" spans="1:118" s="217" customFormat="1" ht="393.75">
      <c r="A37" s="26">
        <v>288</v>
      </c>
      <c r="B37" s="151" t="s">
        <v>73</v>
      </c>
      <c r="C37" s="219" t="s">
        <v>468</v>
      </c>
      <c r="D37" s="210">
        <v>4</v>
      </c>
      <c r="E37" s="34">
        <v>0.7</v>
      </c>
      <c r="F37" s="219" t="s">
        <v>469</v>
      </c>
      <c r="G37" s="214">
        <v>9.1</v>
      </c>
      <c r="H37" s="152">
        <v>0.13</v>
      </c>
      <c r="I37" s="681"/>
      <c r="J37" s="703"/>
      <c r="K37" s="29">
        <v>0.1</v>
      </c>
      <c r="L37" s="577" t="s">
        <v>2666</v>
      </c>
      <c r="M37" s="577" t="s">
        <v>2666</v>
      </c>
      <c r="N37" s="221" t="s">
        <v>2667</v>
      </c>
      <c r="O37" s="221" t="s">
        <v>2668</v>
      </c>
      <c r="P37" s="681"/>
      <c r="Q37" s="210"/>
      <c r="R37" s="29">
        <v>0.35</v>
      </c>
      <c r="S37" s="29"/>
      <c r="T37" s="29"/>
      <c r="U37" s="221" t="s">
        <v>2683</v>
      </c>
      <c r="V37" s="221" t="s">
        <v>2683</v>
      </c>
      <c r="W37" s="219" t="s">
        <v>70</v>
      </c>
      <c r="X37" s="219" t="s">
        <v>71</v>
      </c>
      <c r="Y37" s="221">
        <v>0</v>
      </c>
      <c r="Z37" s="221" t="s">
        <v>2684</v>
      </c>
      <c r="AA37" s="29">
        <v>0.05</v>
      </c>
      <c r="AB37" s="30">
        <f t="shared" si="0"/>
        <v>1.5924999999999998E-2</v>
      </c>
      <c r="AC37" s="221">
        <v>10</v>
      </c>
      <c r="AD37" s="221"/>
      <c r="AE37" s="30">
        <v>1.5924999999999998E-2</v>
      </c>
      <c r="AF37" s="221">
        <v>20</v>
      </c>
      <c r="AG37" s="221"/>
      <c r="AH37" s="30">
        <v>1.5924999999999998E-2</v>
      </c>
      <c r="AI37" s="221">
        <v>25</v>
      </c>
      <c r="AJ37" s="221"/>
      <c r="AK37" s="30">
        <v>1.5924999999999998E-2</v>
      </c>
      <c r="AL37" s="221">
        <v>30</v>
      </c>
      <c r="AM37" s="221"/>
      <c r="AN37" s="35">
        <v>300000</v>
      </c>
      <c r="AO37" s="35">
        <v>0</v>
      </c>
      <c r="AP37" s="35"/>
      <c r="AQ37" s="35">
        <v>300000</v>
      </c>
      <c r="AR37" s="35"/>
      <c r="AS37" s="35">
        <v>0</v>
      </c>
      <c r="AT37" s="35"/>
      <c r="AU37" s="35">
        <v>0</v>
      </c>
      <c r="AV37" s="221"/>
      <c r="AW37" s="221" t="s">
        <v>2672</v>
      </c>
      <c r="AX37" s="836"/>
      <c r="AY37" s="836"/>
      <c r="AZ37" s="836"/>
      <c r="BA37" s="836"/>
      <c r="BB37" s="836"/>
      <c r="BC37" s="836"/>
      <c r="BD37" s="836"/>
      <c r="BE37" s="836"/>
      <c r="BF37" s="836"/>
      <c r="BG37" s="836"/>
      <c r="BH37" s="836"/>
      <c r="BI37" s="836"/>
      <c r="BJ37" s="836"/>
      <c r="BK37" s="836"/>
      <c r="BL37" s="836"/>
      <c r="BM37" s="836"/>
      <c r="BN37" s="836"/>
      <c r="BO37" s="836"/>
      <c r="BP37" s="836"/>
      <c r="BQ37" s="1099"/>
      <c r="BR37" s="1099"/>
      <c r="BS37" s="1099"/>
      <c r="BT37" s="1100">
        <v>300000</v>
      </c>
      <c r="BU37" s="1099"/>
      <c r="BV37" s="1099"/>
      <c r="BW37" s="1099"/>
      <c r="BX37" s="1099"/>
      <c r="BY37" s="1099"/>
      <c r="BZ37" s="1099"/>
      <c r="CA37" s="1100">
        <v>300000</v>
      </c>
      <c r="CB37" s="1099"/>
      <c r="CC37" s="1099"/>
      <c r="CD37" s="1099"/>
      <c r="CE37" s="1099"/>
      <c r="CF37" s="1099"/>
      <c r="CG37" s="1099"/>
      <c r="CH37" s="1099"/>
      <c r="CI37" s="1099"/>
      <c r="CJ37" s="1099"/>
      <c r="CK37" s="1099"/>
      <c r="CL37" s="1099"/>
      <c r="CM37" s="1099"/>
      <c r="CN37" s="1099"/>
      <c r="CO37" s="1099"/>
      <c r="CP37" s="1099"/>
      <c r="CQ37" s="1099"/>
      <c r="CR37" s="836"/>
      <c r="CS37" s="836"/>
      <c r="CT37" s="836"/>
      <c r="CU37" s="836"/>
      <c r="CV37" s="836"/>
      <c r="CW37" s="836"/>
      <c r="CX37" s="836"/>
      <c r="CY37" s="836"/>
      <c r="CZ37" s="836"/>
      <c r="DA37" s="836"/>
      <c r="DB37" s="836"/>
      <c r="DC37" s="220"/>
      <c r="DD37" s="220"/>
      <c r="DE37" s="220"/>
      <c r="DF37" s="220"/>
      <c r="DG37" s="221"/>
      <c r="DH37" s="220"/>
      <c r="DI37" s="220"/>
      <c r="DJ37" s="220"/>
      <c r="DK37" s="220"/>
      <c r="DL37" s="220"/>
      <c r="DM37" s="220"/>
      <c r="DN37" s="220"/>
    </row>
    <row r="38" spans="1:118" s="217" customFormat="1" ht="393.75">
      <c r="A38" s="26">
        <v>289</v>
      </c>
      <c r="B38" s="151" t="s">
        <v>73</v>
      </c>
      <c r="C38" s="219" t="s">
        <v>468</v>
      </c>
      <c r="D38" s="210">
        <v>4</v>
      </c>
      <c r="E38" s="34">
        <v>0.7</v>
      </c>
      <c r="F38" s="219" t="s">
        <v>469</v>
      </c>
      <c r="G38" s="214">
        <v>9.1</v>
      </c>
      <c r="H38" s="152">
        <v>0.13</v>
      </c>
      <c r="I38" s="681"/>
      <c r="J38" s="703"/>
      <c r="K38" s="29">
        <v>0.1</v>
      </c>
      <c r="L38" s="577" t="s">
        <v>2666</v>
      </c>
      <c r="M38" s="577" t="s">
        <v>2666</v>
      </c>
      <c r="N38" s="221" t="s">
        <v>2667</v>
      </c>
      <c r="O38" s="221" t="s">
        <v>2668</v>
      </c>
      <c r="P38" s="681"/>
      <c r="Q38" s="210"/>
      <c r="R38" s="29">
        <v>0.35</v>
      </c>
      <c r="S38" s="29"/>
      <c r="T38" s="29"/>
      <c r="U38" s="221" t="s">
        <v>2685</v>
      </c>
      <c r="V38" s="221" t="s">
        <v>2685</v>
      </c>
      <c r="W38" s="219" t="s">
        <v>70</v>
      </c>
      <c r="X38" s="219" t="s">
        <v>71</v>
      </c>
      <c r="Y38" s="221">
        <v>0</v>
      </c>
      <c r="Z38" s="221" t="s">
        <v>2686</v>
      </c>
      <c r="AA38" s="29">
        <v>0.05</v>
      </c>
      <c r="AB38" s="30">
        <f t="shared" si="0"/>
        <v>1.5924999999999998E-2</v>
      </c>
      <c r="AC38" s="221">
        <v>1</v>
      </c>
      <c r="AD38" s="221"/>
      <c r="AE38" s="30">
        <v>1.5924999999999998E-2</v>
      </c>
      <c r="AF38" s="221">
        <v>1</v>
      </c>
      <c r="AG38" s="221"/>
      <c r="AH38" s="30">
        <v>1.5924999999999998E-2</v>
      </c>
      <c r="AI38" s="221">
        <v>1</v>
      </c>
      <c r="AJ38" s="221"/>
      <c r="AK38" s="30">
        <v>1.5924999999999998E-2</v>
      </c>
      <c r="AL38" s="221">
        <v>1</v>
      </c>
      <c r="AM38" s="221"/>
      <c r="AN38" s="35">
        <v>500000</v>
      </c>
      <c r="AO38" s="35">
        <v>0</v>
      </c>
      <c r="AP38" s="35"/>
      <c r="AQ38" s="35">
        <v>500000</v>
      </c>
      <c r="AR38" s="35"/>
      <c r="AS38" s="35">
        <v>0</v>
      </c>
      <c r="AT38" s="35"/>
      <c r="AU38" s="35">
        <v>0</v>
      </c>
      <c r="AV38" s="221"/>
      <c r="AW38" s="221" t="s">
        <v>2672</v>
      </c>
      <c r="AX38" s="836"/>
      <c r="AY38" s="836"/>
      <c r="AZ38" s="836"/>
      <c r="BA38" s="836"/>
      <c r="BB38" s="836"/>
      <c r="BC38" s="836"/>
      <c r="BD38" s="836"/>
      <c r="BE38" s="836"/>
      <c r="BF38" s="836"/>
      <c r="BG38" s="836"/>
      <c r="BH38" s="836"/>
      <c r="BI38" s="836"/>
      <c r="BJ38" s="836"/>
      <c r="BK38" s="836"/>
      <c r="BL38" s="836"/>
      <c r="BM38" s="836"/>
      <c r="BN38" s="836"/>
      <c r="BO38" s="836"/>
      <c r="BP38" s="836"/>
      <c r="BQ38" s="1099"/>
      <c r="BR38" s="1099"/>
      <c r="BS38" s="1099"/>
      <c r="BT38" s="1100">
        <v>500000</v>
      </c>
      <c r="BU38" s="1099"/>
      <c r="BV38" s="1099"/>
      <c r="BW38" s="1099"/>
      <c r="BX38" s="1099"/>
      <c r="BY38" s="1099"/>
      <c r="BZ38" s="1099"/>
      <c r="CA38" s="1100">
        <v>500000</v>
      </c>
      <c r="CB38" s="1099"/>
      <c r="CC38" s="1099"/>
      <c r="CD38" s="1099"/>
      <c r="CE38" s="1099"/>
      <c r="CF38" s="1099"/>
      <c r="CG38" s="1099"/>
      <c r="CH38" s="1099"/>
      <c r="CI38" s="1099"/>
      <c r="CJ38" s="1099"/>
      <c r="CK38" s="1099"/>
      <c r="CL38" s="1099"/>
      <c r="CM38" s="1099"/>
      <c r="CN38" s="1099"/>
      <c r="CO38" s="1099"/>
      <c r="CP38" s="1099"/>
      <c r="CQ38" s="1099"/>
      <c r="CR38" s="836"/>
      <c r="CS38" s="836"/>
      <c r="CT38" s="836"/>
      <c r="CU38" s="836"/>
      <c r="CV38" s="836"/>
      <c r="CW38" s="836"/>
      <c r="CX38" s="836"/>
      <c r="CY38" s="836"/>
      <c r="CZ38" s="836"/>
      <c r="DA38" s="836"/>
      <c r="DB38" s="836"/>
      <c r="DC38" s="220"/>
      <c r="DD38" s="220"/>
      <c r="DE38" s="220"/>
      <c r="DF38" s="220"/>
      <c r="DG38" s="221"/>
      <c r="DH38" s="220"/>
      <c r="DI38" s="220"/>
      <c r="DJ38" s="220"/>
      <c r="DK38" s="220"/>
      <c r="DL38" s="220"/>
      <c r="DM38" s="220"/>
      <c r="DN38" s="220"/>
    </row>
    <row r="39" spans="1:118" s="217" customFormat="1" ht="393.75">
      <c r="A39" s="26">
        <v>290</v>
      </c>
      <c r="B39" s="151" t="s">
        <v>73</v>
      </c>
      <c r="C39" s="219" t="s">
        <v>468</v>
      </c>
      <c r="D39" s="210">
        <v>4</v>
      </c>
      <c r="E39" s="34">
        <v>0.7</v>
      </c>
      <c r="F39" s="219" t="s">
        <v>469</v>
      </c>
      <c r="G39" s="214">
        <v>9.1</v>
      </c>
      <c r="H39" s="152">
        <v>0.13</v>
      </c>
      <c r="I39" s="681"/>
      <c r="J39" s="703"/>
      <c r="K39" s="29">
        <v>0.1</v>
      </c>
      <c r="L39" s="577" t="s">
        <v>2666</v>
      </c>
      <c r="M39" s="577" t="s">
        <v>2666</v>
      </c>
      <c r="N39" s="839" t="s">
        <v>2667</v>
      </c>
      <c r="O39" s="221" t="s">
        <v>2668</v>
      </c>
      <c r="P39" s="681"/>
      <c r="Q39" s="210"/>
      <c r="R39" s="29">
        <v>0.35</v>
      </c>
      <c r="S39" s="29"/>
      <c r="T39" s="29"/>
      <c r="U39" s="221" t="s">
        <v>2687</v>
      </c>
      <c r="V39" s="221" t="s">
        <v>2687</v>
      </c>
      <c r="W39" s="219" t="s">
        <v>70</v>
      </c>
      <c r="X39" s="219" t="s">
        <v>71</v>
      </c>
      <c r="Y39" s="221">
        <v>0</v>
      </c>
      <c r="Z39" s="221" t="s">
        <v>2688</v>
      </c>
      <c r="AA39" s="29">
        <v>0.05</v>
      </c>
      <c r="AB39" s="30">
        <f t="shared" si="0"/>
        <v>1.5924999999999998E-2</v>
      </c>
      <c r="AC39" s="221">
        <v>2</v>
      </c>
      <c r="AD39" s="221"/>
      <c r="AE39" s="30">
        <v>1.5924999999999998E-2</v>
      </c>
      <c r="AF39" s="221">
        <v>4</v>
      </c>
      <c r="AG39" s="221"/>
      <c r="AH39" s="30">
        <v>1.5924999999999998E-2</v>
      </c>
      <c r="AI39" s="221">
        <v>6</v>
      </c>
      <c r="AJ39" s="221"/>
      <c r="AK39" s="30">
        <v>1.5924999999999998E-2</v>
      </c>
      <c r="AL39" s="221">
        <v>6</v>
      </c>
      <c r="AM39" s="221"/>
      <c r="AN39" s="35">
        <v>100000</v>
      </c>
      <c r="AO39" s="35">
        <v>0</v>
      </c>
      <c r="AP39" s="35"/>
      <c r="AQ39" s="35">
        <v>100000</v>
      </c>
      <c r="AR39" s="35"/>
      <c r="AS39" s="35">
        <v>0</v>
      </c>
      <c r="AT39" s="35"/>
      <c r="AU39" s="35">
        <v>0</v>
      </c>
      <c r="AV39" s="221"/>
      <c r="AW39" s="221" t="s">
        <v>2672</v>
      </c>
      <c r="AX39" s="220"/>
      <c r="AY39" s="220"/>
      <c r="AZ39" s="220"/>
      <c r="BA39" s="220"/>
      <c r="BB39" s="220"/>
      <c r="BC39" s="220"/>
      <c r="BD39" s="220"/>
      <c r="BE39" s="220"/>
      <c r="BF39" s="220"/>
      <c r="BG39" s="220"/>
      <c r="BH39" s="220"/>
      <c r="BI39" s="220"/>
      <c r="BJ39" s="220"/>
      <c r="BK39" s="220"/>
      <c r="BL39" s="220"/>
      <c r="BM39" s="220"/>
      <c r="BN39" s="220"/>
      <c r="BO39" s="220"/>
      <c r="BP39" s="220"/>
      <c r="BQ39" s="617"/>
      <c r="BR39" s="617"/>
      <c r="BS39" s="617"/>
      <c r="BT39" s="37">
        <v>100000</v>
      </c>
      <c r="BU39" s="617"/>
      <c r="BV39" s="617"/>
      <c r="BW39" s="617"/>
      <c r="BX39" s="617"/>
      <c r="BY39" s="617"/>
      <c r="BZ39" s="617"/>
      <c r="CA39" s="37">
        <v>100000</v>
      </c>
      <c r="CB39" s="617"/>
      <c r="CC39" s="617"/>
      <c r="CD39" s="617"/>
      <c r="CE39" s="617"/>
      <c r="CF39" s="617"/>
      <c r="CG39" s="617"/>
      <c r="CH39" s="617"/>
      <c r="CI39" s="617"/>
      <c r="CJ39" s="617"/>
      <c r="CK39" s="617"/>
      <c r="CL39" s="617"/>
      <c r="CM39" s="617"/>
      <c r="CN39" s="617"/>
      <c r="CO39" s="617"/>
      <c r="CP39" s="617"/>
      <c r="CQ39" s="617"/>
      <c r="CR39" s="220"/>
      <c r="CS39" s="220"/>
      <c r="CT39" s="220"/>
      <c r="CU39" s="220"/>
      <c r="CV39" s="220"/>
      <c r="CW39" s="220"/>
      <c r="CX39" s="220"/>
      <c r="CY39" s="220"/>
      <c r="CZ39" s="220"/>
      <c r="DA39" s="220"/>
      <c r="DB39" s="220"/>
      <c r="DC39" s="220"/>
      <c r="DD39" s="220"/>
      <c r="DE39" s="220"/>
      <c r="DF39" s="220"/>
      <c r="DG39" s="221"/>
      <c r="DH39" s="220"/>
      <c r="DI39" s="220"/>
      <c r="DJ39" s="220"/>
      <c r="DK39" s="220"/>
      <c r="DL39" s="220"/>
      <c r="DM39" s="220"/>
      <c r="DN39" s="220"/>
    </row>
    <row r="40" spans="1:118" s="217" customFormat="1" ht="393.75">
      <c r="A40" s="26">
        <v>291</v>
      </c>
      <c r="B40" s="151" t="s">
        <v>73</v>
      </c>
      <c r="C40" s="219" t="s">
        <v>468</v>
      </c>
      <c r="D40" s="210">
        <v>4</v>
      </c>
      <c r="E40" s="34">
        <v>0.7</v>
      </c>
      <c r="F40" s="219" t="s">
        <v>469</v>
      </c>
      <c r="G40" s="214">
        <v>9.1</v>
      </c>
      <c r="H40" s="152">
        <v>0.13</v>
      </c>
      <c r="I40" s="681"/>
      <c r="J40" s="703"/>
      <c r="K40" s="29">
        <v>0.1</v>
      </c>
      <c r="L40" s="577" t="s">
        <v>2666</v>
      </c>
      <c r="M40" s="577" t="s">
        <v>2666</v>
      </c>
      <c r="N40" s="839" t="s">
        <v>2667</v>
      </c>
      <c r="O40" s="221" t="s">
        <v>2668</v>
      </c>
      <c r="P40" s="210" t="s">
        <v>2689</v>
      </c>
      <c r="Q40" s="210"/>
      <c r="R40" s="29">
        <v>0.35</v>
      </c>
      <c r="S40" s="29"/>
      <c r="T40" s="29"/>
      <c r="U40" s="221" t="s">
        <v>2690</v>
      </c>
      <c r="V40" s="221" t="s">
        <v>2690</v>
      </c>
      <c r="W40" s="219" t="s">
        <v>70</v>
      </c>
      <c r="X40" s="219" t="s">
        <v>71</v>
      </c>
      <c r="Y40" s="221">
        <v>0</v>
      </c>
      <c r="Z40" s="221" t="s">
        <v>2691</v>
      </c>
      <c r="AA40" s="29">
        <v>1</v>
      </c>
      <c r="AB40" s="30">
        <f t="shared" si="0"/>
        <v>0.31850000000000001</v>
      </c>
      <c r="AC40" s="221">
        <v>2</v>
      </c>
      <c r="AD40" s="221"/>
      <c r="AE40" s="30">
        <v>0.31850000000000001</v>
      </c>
      <c r="AF40" s="221">
        <v>4</v>
      </c>
      <c r="AG40" s="221"/>
      <c r="AH40" s="30">
        <v>0.31850000000000001</v>
      </c>
      <c r="AI40" s="221">
        <v>6</v>
      </c>
      <c r="AJ40" s="221"/>
      <c r="AK40" s="30">
        <v>0.31850000000000001</v>
      </c>
      <c r="AL40" s="221">
        <v>8</v>
      </c>
      <c r="AM40" s="221"/>
      <c r="AN40" s="35">
        <v>200000</v>
      </c>
      <c r="AO40" s="35">
        <v>200000</v>
      </c>
      <c r="AP40" s="35"/>
      <c r="AQ40" s="35">
        <v>0</v>
      </c>
      <c r="AR40" s="35"/>
      <c r="AS40" s="35">
        <v>0</v>
      </c>
      <c r="AT40" s="35"/>
      <c r="AU40" s="35">
        <v>0</v>
      </c>
      <c r="AV40" s="221"/>
      <c r="AW40" s="221" t="s">
        <v>2672</v>
      </c>
      <c r="AX40" s="220"/>
      <c r="AY40" s="220"/>
      <c r="AZ40" s="220"/>
      <c r="BA40" s="220"/>
      <c r="BB40" s="220"/>
      <c r="BC40" s="220"/>
      <c r="BD40" s="220"/>
      <c r="BE40" s="37">
        <v>200000</v>
      </c>
      <c r="BF40" s="220"/>
      <c r="BG40" s="220"/>
      <c r="BH40" s="220"/>
      <c r="BI40" s="220"/>
      <c r="BJ40" s="220"/>
      <c r="BK40" s="220"/>
      <c r="BL40" s="220"/>
      <c r="BM40" s="220"/>
      <c r="BN40" s="220"/>
      <c r="BO40" s="220"/>
      <c r="BP40" s="220"/>
      <c r="BQ40" s="617"/>
      <c r="BR40" s="617"/>
      <c r="BS40" s="617"/>
      <c r="BT40" s="617"/>
      <c r="BU40" s="617"/>
      <c r="BV40" s="617"/>
      <c r="BW40" s="617"/>
      <c r="BX40" s="617"/>
      <c r="BY40" s="617"/>
      <c r="BZ40" s="617"/>
      <c r="CA40" s="617"/>
      <c r="CB40" s="617"/>
      <c r="CC40" s="617"/>
      <c r="CD40" s="617"/>
      <c r="CE40" s="617"/>
      <c r="CF40" s="617"/>
      <c r="CG40" s="617"/>
      <c r="CH40" s="617"/>
      <c r="CI40" s="617"/>
      <c r="CJ40" s="617"/>
      <c r="CK40" s="617"/>
      <c r="CL40" s="617"/>
      <c r="CM40" s="617"/>
      <c r="CN40" s="617"/>
      <c r="CO40" s="617"/>
      <c r="CP40" s="617"/>
      <c r="CQ40" s="617"/>
      <c r="CR40" s="220"/>
      <c r="CS40" s="220"/>
      <c r="CT40" s="220"/>
      <c r="CU40" s="220"/>
      <c r="CV40" s="220"/>
      <c r="CW40" s="220"/>
      <c r="CX40" s="220"/>
      <c r="CY40" s="220"/>
      <c r="CZ40" s="220"/>
      <c r="DA40" s="220"/>
      <c r="DB40" s="220"/>
      <c r="DC40" s="220"/>
      <c r="DD40" s="220"/>
      <c r="DE40" s="220"/>
      <c r="DF40" s="220"/>
      <c r="DG40" s="221"/>
      <c r="DH40" s="220"/>
      <c r="DI40" s="220"/>
      <c r="DJ40" s="220"/>
      <c r="DK40" s="220"/>
      <c r="DL40" s="220"/>
      <c r="DM40" s="220"/>
      <c r="DN40" s="220"/>
    </row>
    <row r="41" spans="1:118" s="217" customFormat="1" ht="202.5">
      <c r="A41" s="26">
        <v>292</v>
      </c>
      <c r="B41" s="151" t="s">
        <v>73</v>
      </c>
      <c r="C41" s="219" t="s">
        <v>468</v>
      </c>
      <c r="D41" s="210">
        <v>4</v>
      </c>
      <c r="E41" s="34">
        <v>0.7</v>
      </c>
      <c r="F41" s="219" t="s">
        <v>469</v>
      </c>
      <c r="G41" s="214">
        <v>9.1</v>
      </c>
      <c r="H41" s="152">
        <v>0.13</v>
      </c>
      <c r="I41" s="681"/>
      <c r="J41" s="703"/>
      <c r="K41" s="29">
        <v>0.1</v>
      </c>
      <c r="L41" s="577" t="s">
        <v>2692</v>
      </c>
      <c r="M41" s="577" t="s">
        <v>2692</v>
      </c>
      <c r="N41" s="221" t="s">
        <v>2693</v>
      </c>
      <c r="O41" s="221" t="s">
        <v>2694</v>
      </c>
      <c r="P41" s="681" t="s">
        <v>2695</v>
      </c>
      <c r="Q41" s="210"/>
      <c r="R41" s="29">
        <v>0.15</v>
      </c>
      <c r="S41" s="29"/>
      <c r="T41" s="29"/>
      <c r="U41" s="221" t="s">
        <v>2696</v>
      </c>
      <c r="V41" s="221" t="s">
        <v>2696</v>
      </c>
      <c r="W41" s="219" t="s">
        <v>70</v>
      </c>
      <c r="X41" s="219" t="s">
        <v>71</v>
      </c>
      <c r="Y41" s="221">
        <v>0</v>
      </c>
      <c r="Z41" s="221" t="s">
        <v>2697</v>
      </c>
      <c r="AA41" s="29">
        <v>0.33</v>
      </c>
      <c r="AB41" s="30">
        <f t="shared" si="0"/>
        <v>4.5045000000000009E-2</v>
      </c>
      <c r="AC41" s="221">
        <v>10</v>
      </c>
      <c r="AD41" s="221"/>
      <c r="AE41" s="30">
        <v>4.5045000000000009E-2</v>
      </c>
      <c r="AF41" s="221">
        <v>20</v>
      </c>
      <c r="AG41" s="221"/>
      <c r="AH41" s="30">
        <v>4.5045000000000009E-2</v>
      </c>
      <c r="AI41" s="221">
        <v>30</v>
      </c>
      <c r="AJ41" s="221"/>
      <c r="AK41" s="30">
        <v>4.5045000000000009E-2</v>
      </c>
      <c r="AL41" s="221">
        <v>40</v>
      </c>
      <c r="AM41" s="221"/>
      <c r="AN41" s="35">
        <v>100000</v>
      </c>
      <c r="AO41" s="35">
        <v>0</v>
      </c>
      <c r="AP41" s="35"/>
      <c r="AQ41" s="35">
        <v>100000</v>
      </c>
      <c r="AR41" s="35"/>
      <c r="AS41" s="35">
        <v>0</v>
      </c>
      <c r="AT41" s="35"/>
      <c r="AU41" s="35">
        <v>0</v>
      </c>
      <c r="AV41" s="221"/>
      <c r="AW41" s="221" t="s">
        <v>2672</v>
      </c>
      <c r="AX41" s="220"/>
      <c r="AY41" s="220"/>
      <c r="AZ41" s="220"/>
      <c r="BA41" s="220"/>
      <c r="BB41" s="220"/>
      <c r="BC41" s="220"/>
      <c r="BD41" s="220"/>
      <c r="BE41" s="220"/>
      <c r="BF41" s="220"/>
      <c r="BG41" s="220"/>
      <c r="BH41" s="220"/>
      <c r="BI41" s="220"/>
      <c r="BJ41" s="220"/>
      <c r="BK41" s="220"/>
      <c r="BL41" s="220"/>
      <c r="BM41" s="220"/>
      <c r="BN41" s="220"/>
      <c r="BO41" s="220"/>
      <c r="BP41" s="220"/>
      <c r="BQ41" s="617"/>
      <c r="BR41" s="617"/>
      <c r="BS41" s="617"/>
      <c r="BT41" s="37">
        <v>100000</v>
      </c>
      <c r="BU41" s="617"/>
      <c r="BV41" s="617"/>
      <c r="BW41" s="617"/>
      <c r="BX41" s="617"/>
      <c r="BY41" s="617"/>
      <c r="BZ41" s="617"/>
      <c r="CA41" s="617"/>
      <c r="CB41" s="617"/>
      <c r="CC41" s="617"/>
      <c r="CD41" s="617"/>
      <c r="CE41" s="617"/>
      <c r="CF41" s="617"/>
      <c r="CG41" s="617"/>
      <c r="CH41" s="617"/>
      <c r="CI41" s="617"/>
      <c r="CJ41" s="617"/>
      <c r="CK41" s="617"/>
      <c r="CL41" s="617"/>
      <c r="CM41" s="617"/>
      <c r="CN41" s="617"/>
      <c r="CO41" s="617"/>
      <c r="CP41" s="617"/>
      <c r="CQ41" s="617"/>
      <c r="CR41" s="220"/>
      <c r="CS41" s="220"/>
      <c r="CT41" s="220"/>
      <c r="CU41" s="220"/>
      <c r="CV41" s="220"/>
      <c r="CW41" s="220"/>
      <c r="CX41" s="220"/>
      <c r="CY41" s="220"/>
      <c r="CZ41" s="220"/>
      <c r="DA41" s="220"/>
      <c r="DB41" s="220"/>
      <c r="DC41" s="220"/>
      <c r="DD41" s="220"/>
      <c r="DE41" s="220"/>
      <c r="DF41" s="220"/>
      <c r="DG41" s="221"/>
      <c r="DH41" s="220"/>
      <c r="DI41" s="220"/>
      <c r="DJ41" s="220"/>
      <c r="DK41" s="220"/>
      <c r="DL41" s="220"/>
      <c r="DM41" s="220"/>
      <c r="DN41" s="220"/>
    </row>
    <row r="42" spans="1:118" s="217" customFormat="1" ht="202.5">
      <c r="A42" s="26">
        <v>293</v>
      </c>
      <c r="B42" s="151" t="s">
        <v>73</v>
      </c>
      <c r="C42" s="219" t="s">
        <v>468</v>
      </c>
      <c r="D42" s="210">
        <v>4</v>
      </c>
      <c r="E42" s="34">
        <v>0.7</v>
      </c>
      <c r="F42" s="219" t="s">
        <v>469</v>
      </c>
      <c r="G42" s="214">
        <v>9.1</v>
      </c>
      <c r="H42" s="152">
        <v>0.13</v>
      </c>
      <c r="I42" s="681"/>
      <c r="J42" s="703"/>
      <c r="K42" s="29">
        <v>0.1</v>
      </c>
      <c r="L42" s="577" t="s">
        <v>2692</v>
      </c>
      <c r="M42" s="577" t="s">
        <v>2692</v>
      </c>
      <c r="N42" s="221" t="s">
        <v>2693</v>
      </c>
      <c r="O42" s="221" t="s">
        <v>2694</v>
      </c>
      <c r="P42" s="681"/>
      <c r="Q42" s="210"/>
      <c r="R42" s="29">
        <v>0.15</v>
      </c>
      <c r="S42" s="29"/>
      <c r="T42" s="29"/>
      <c r="U42" s="221" t="s">
        <v>2698</v>
      </c>
      <c r="V42" s="221" t="s">
        <v>2698</v>
      </c>
      <c r="W42" s="219" t="s">
        <v>70</v>
      </c>
      <c r="X42" s="219" t="s">
        <v>71</v>
      </c>
      <c r="Y42" s="221">
        <v>0</v>
      </c>
      <c r="Z42" s="221" t="s">
        <v>2699</v>
      </c>
      <c r="AA42" s="29">
        <v>0.34</v>
      </c>
      <c r="AB42" s="30">
        <f t="shared" si="0"/>
        <v>4.6410000000000007E-2</v>
      </c>
      <c r="AC42" s="221">
        <v>0</v>
      </c>
      <c r="AD42" s="221"/>
      <c r="AE42" s="30">
        <v>4.6410000000000007E-2</v>
      </c>
      <c r="AF42" s="221">
        <v>1</v>
      </c>
      <c r="AG42" s="221"/>
      <c r="AH42" s="30">
        <v>4.6410000000000007E-2</v>
      </c>
      <c r="AI42" s="221">
        <v>2</v>
      </c>
      <c r="AJ42" s="221"/>
      <c r="AK42" s="30">
        <v>4.6410000000000007E-2</v>
      </c>
      <c r="AL42" s="221">
        <v>2</v>
      </c>
      <c r="AM42" s="221"/>
      <c r="AN42" s="35">
        <v>100000</v>
      </c>
      <c r="AO42" s="35">
        <v>0</v>
      </c>
      <c r="AP42" s="35"/>
      <c r="AQ42" s="35">
        <v>100000</v>
      </c>
      <c r="AR42" s="35"/>
      <c r="AS42" s="35">
        <v>0</v>
      </c>
      <c r="AT42" s="35"/>
      <c r="AU42" s="35">
        <v>0</v>
      </c>
      <c r="AV42" s="221"/>
      <c r="AW42" s="221" t="s">
        <v>2672</v>
      </c>
      <c r="AX42" s="220"/>
      <c r="AY42" s="220"/>
      <c r="AZ42" s="220"/>
      <c r="BA42" s="220"/>
      <c r="BB42" s="220"/>
      <c r="BC42" s="220"/>
      <c r="BD42" s="220"/>
      <c r="BE42" s="220"/>
      <c r="BF42" s="220"/>
      <c r="BG42" s="220"/>
      <c r="BH42" s="220"/>
      <c r="BI42" s="220"/>
      <c r="BJ42" s="220"/>
      <c r="BK42" s="220"/>
      <c r="BL42" s="220"/>
      <c r="BM42" s="220"/>
      <c r="BN42" s="220"/>
      <c r="BO42" s="220"/>
      <c r="BP42" s="220"/>
      <c r="BQ42" s="617"/>
      <c r="BR42" s="617"/>
      <c r="BS42" s="617"/>
      <c r="BT42" s="37">
        <v>100000</v>
      </c>
      <c r="BU42" s="617"/>
      <c r="BV42" s="617"/>
      <c r="BW42" s="617"/>
      <c r="BX42" s="617"/>
      <c r="BY42" s="617"/>
      <c r="BZ42" s="617"/>
      <c r="CA42" s="617"/>
      <c r="CB42" s="617"/>
      <c r="CC42" s="617"/>
      <c r="CD42" s="617"/>
      <c r="CE42" s="617"/>
      <c r="CF42" s="617"/>
      <c r="CG42" s="617"/>
      <c r="CH42" s="617"/>
      <c r="CI42" s="617"/>
      <c r="CJ42" s="617"/>
      <c r="CK42" s="617"/>
      <c r="CL42" s="617"/>
      <c r="CM42" s="617"/>
      <c r="CN42" s="617"/>
      <c r="CO42" s="617"/>
      <c r="CP42" s="617"/>
      <c r="CQ42" s="617"/>
      <c r="CR42" s="220"/>
      <c r="CS42" s="220"/>
      <c r="CT42" s="220"/>
      <c r="CU42" s="220"/>
      <c r="CV42" s="220"/>
      <c r="CW42" s="220"/>
      <c r="CX42" s="220"/>
      <c r="CY42" s="220"/>
      <c r="CZ42" s="220"/>
      <c r="DA42" s="220"/>
      <c r="DB42" s="220"/>
      <c r="DC42" s="220"/>
      <c r="DD42" s="220"/>
      <c r="DE42" s="220"/>
      <c r="DF42" s="220"/>
      <c r="DG42" s="221"/>
      <c r="DH42" s="220"/>
      <c r="DI42" s="220"/>
      <c r="DJ42" s="220"/>
      <c r="DK42" s="220"/>
      <c r="DL42" s="220"/>
      <c r="DM42" s="220"/>
      <c r="DN42" s="220"/>
    </row>
    <row r="43" spans="1:118" s="217" customFormat="1" ht="270">
      <c r="A43" s="26">
        <v>294</v>
      </c>
      <c r="B43" s="151" t="s">
        <v>73</v>
      </c>
      <c r="C43" s="219" t="s">
        <v>468</v>
      </c>
      <c r="D43" s="210">
        <v>4</v>
      </c>
      <c r="E43" s="34">
        <v>0.7</v>
      </c>
      <c r="F43" s="219" t="s">
        <v>469</v>
      </c>
      <c r="G43" s="214">
        <v>9.1</v>
      </c>
      <c r="H43" s="152">
        <v>0.13</v>
      </c>
      <c r="I43" s="681"/>
      <c r="J43" s="703"/>
      <c r="K43" s="29">
        <v>0.1</v>
      </c>
      <c r="L43" s="577" t="s">
        <v>2692</v>
      </c>
      <c r="M43" s="577" t="s">
        <v>2692</v>
      </c>
      <c r="N43" s="221" t="s">
        <v>2693</v>
      </c>
      <c r="O43" s="221" t="s">
        <v>2694</v>
      </c>
      <c r="P43" s="681"/>
      <c r="Q43" s="210"/>
      <c r="R43" s="29">
        <v>0.15</v>
      </c>
      <c r="S43" s="29"/>
      <c r="T43" s="29"/>
      <c r="U43" s="221" t="s">
        <v>2700</v>
      </c>
      <c r="V43" s="221" t="s">
        <v>2700</v>
      </c>
      <c r="W43" s="219" t="s">
        <v>70</v>
      </c>
      <c r="X43" s="219" t="s">
        <v>71</v>
      </c>
      <c r="Y43" s="221">
        <v>0</v>
      </c>
      <c r="Z43" s="577" t="s">
        <v>2701</v>
      </c>
      <c r="AA43" s="29">
        <v>0.33</v>
      </c>
      <c r="AB43" s="30">
        <f t="shared" si="0"/>
        <v>4.5045000000000009E-2</v>
      </c>
      <c r="AC43" s="577">
        <v>25</v>
      </c>
      <c r="AD43" s="221"/>
      <c r="AE43" s="30">
        <v>4.5045000000000009E-2</v>
      </c>
      <c r="AF43" s="577">
        <v>50</v>
      </c>
      <c r="AG43" s="577"/>
      <c r="AH43" s="30">
        <v>4.5045000000000009E-2</v>
      </c>
      <c r="AI43" s="577">
        <v>75</v>
      </c>
      <c r="AJ43" s="577"/>
      <c r="AK43" s="30">
        <v>4.5045000000000009E-2</v>
      </c>
      <c r="AL43" s="577">
        <v>100</v>
      </c>
      <c r="AM43" s="577"/>
      <c r="AN43" s="35">
        <v>100000</v>
      </c>
      <c r="AO43" s="35">
        <v>0</v>
      </c>
      <c r="AP43" s="35"/>
      <c r="AQ43" s="35">
        <v>100000</v>
      </c>
      <c r="AR43" s="35"/>
      <c r="AS43" s="35">
        <v>0</v>
      </c>
      <c r="AT43" s="35"/>
      <c r="AU43" s="35">
        <v>0</v>
      </c>
      <c r="AV43" s="577"/>
      <c r="AW43" s="221" t="s">
        <v>2672</v>
      </c>
      <c r="AX43" s="220"/>
      <c r="AY43" s="220"/>
      <c r="AZ43" s="220"/>
      <c r="BA43" s="220"/>
      <c r="BB43" s="220"/>
      <c r="BC43" s="220"/>
      <c r="BD43" s="220"/>
      <c r="BE43" s="220"/>
      <c r="BF43" s="220"/>
      <c r="BG43" s="220"/>
      <c r="BH43" s="220"/>
      <c r="BI43" s="220"/>
      <c r="BJ43" s="220"/>
      <c r="BK43" s="220"/>
      <c r="BL43" s="220"/>
      <c r="BM43" s="220"/>
      <c r="BN43" s="220"/>
      <c r="BO43" s="220"/>
      <c r="BP43" s="220"/>
      <c r="BQ43" s="617"/>
      <c r="BR43" s="617"/>
      <c r="BS43" s="617"/>
      <c r="BT43" s="37">
        <v>100000</v>
      </c>
      <c r="BU43" s="617"/>
      <c r="BV43" s="617"/>
      <c r="BW43" s="617"/>
      <c r="BX43" s="617"/>
      <c r="BY43" s="617"/>
      <c r="BZ43" s="617"/>
      <c r="CA43" s="37">
        <v>100000</v>
      </c>
      <c r="CB43" s="617"/>
      <c r="CC43" s="617"/>
      <c r="CD43" s="617"/>
      <c r="CE43" s="617"/>
      <c r="CF43" s="617"/>
      <c r="CG43" s="617"/>
      <c r="CH43" s="617"/>
      <c r="CI43" s="617"/>
      <c r="CJ43" s="617"/>
      <c r="CK43" s="617"/>
      <c r="CL43" s="617"/>
      <c r="CM43" s="617"/>
      <c r="CN43" s="617"/>
      <c r="CO43" s="617"/>
      <c r="CP43" s="617"/>
      <c r="CQ43" s="617"/>
      <c r="CR43" s="220"/>
      <c r="CS43" s="220"/>
      <c r="CT43" s="220"/>
      <c r="CU43" s="220"/>
      <c r="CV43" s="220"/>
      <c r="CW43" s="220"/>
      <c r="CX43" s="220"/>
      <c r="CY43" s="220"/>
      <c r="CZ43" s="220"/>
      <c r="DA43" s="220"/>
      <c r="DB43" s="220"/>
      <c r="DC43" s="220"/>
      <c r="DD43" s="220"/>
      <c r="DE43" s="220"/>
      <c r="DF43" s="220"/>
      <c r="DG43" s="577"/>
      <c r="DH43" s="220"/>
      <c r="DI43" s="220"/>
      <c r="DJ43" s="220"/>
      <c r="DK43" s="220"/>
      <c r="DL43" s="220"/>
      <c r="DM43" s="220"/>
      <c r="DN43" s="220"/>
    </row>
    <row r="44" spans="1:118" s="217" customFormat="1" ht="191.25">
      <c r="A44" s="26">
        <v>295</v>
      </c>
      <c r="B44" s="151" t="s">
        <v>73</v>
      </c>
      <c r="C44" s="219" t="s">
        <v>468</v>
      </c>
      <c r="D44" s="210">
        <v>4</v>
      </c>
      <c r="E44" s="34">
        <v>0.7</v>
      </c>
      <c r="F44" s="219" t="s">
        <v>469</v>
      </c>
      <c r="G44" s="214">
        <v>9.1</v>
      </c>
      <c r="H44" s="152">
        <v>0.13</v>
      </c>
      <c r="I44" s="681"/>
      <c r="J44" s="703"/>
      <c r="K44" s="29">
        <v>0.1</v>
      </c>
      <c r="L44" s="1097" t="s">
        <v>2702</v>
      </c>
      <c r="M44" s="1097" t="s">
        <v>2702</v>
      </c>
      <c r="N44" s="1097" t="s">
        <v>2703</v>
      </c>
      <c r="O44" s="1097" t="s">
        <v>2704</v>
      </c>
      <c r="P44" s="681" t="s">
        <v>2705</v>
      </c>
      <c r="Q44" s="210"/>
      <c r="R44" s="29">
        <v>0.15</v>
      </c>
      <c r="S44" s="29"/>
      <c r="T44" s="29"/>
      <c r="U44" s="221" t="s">
        <v>2706</v>
      </c>
      <c r="V44" s="221" t="s">
        <v>2706</v>
      </c>
      <c r="W44" s="219" t="s">
        <v>70</v>
      </c>
      <c r="X44" s="219" t="s">
        <v>71</v>
      </c>
      <c r="Y44" s="221">
        <v>0</v>
      </c>
      <c r="Z44" s="221" t="s">
        <v>2707</v>
      </c>
      <c r="AA44" s="29">
        <v>0.1</v>
      </c>
      <c r="AB44" s="30">
        <v>0.02</v>
      </c>
      <c r="AC44" s="221">
        <v>0</v>
      </c>
      <c r="AD44" s="221"/>
      <c r="AE44" s="30">
        <v>0.02</v>
      </c>
      <c r="AF44" s="221">
        <v>1</v>
      </c>
      <c r="AG44" s="221"/>
      <c r="AH44" s="30">
        <v>0.02</v>
      </c>
      <c r="AI44" s="221">
        <v>2</v>
      </c>
      <c r="AJ44" s="221"/>
      <c r="AK44" s="30">
        <v>0.02</v>
      </c>
      <c r="AL44" s="221">
        <v>3</v>
      </c>
      <c r="AM44" s="221"/>
      <c r="AN44" s="35">
        <v>100000</v>
      </c>
      <c r="AO44" s="35">
        <v>0</v>
      </c>
      <c r="AP44" s="35"/>
      <c r="AQ44" s="35">
        <v>50000</v>
      </c>
      <c r="AR44" s="35"/>
      <c r="AS44" s="35">
        <v>50000</v>
      </c>
      <c r="AT44" s="35"/>
      <c r="AU44" s="35">
        <v>0</v>
      </c>
      <c r="AV44" s="221"/>
      <c r="AW44" s="221" t="s">
        <v>2672</v>
      </c>
      <c r="AX44" s="220"/>
      <c r="AY44" s="220"/>
      <c r="AZ44" s="220"/>
      <c r="BA44" s="220"/>
      <c r="BB44" s="836"/>
      <c r="BC44" s="220"/>
      <c r="BD44" s="220"/>
      <c r="BE44" s="220"/>
      <c r="BF44" s="220"/>
      <c r="BG44" s="220"/>
      <c r="BH44" s="220"/>
      <c r="BI44" s="220"/>
      <c r="BJ44" s="220"/>
      <c r="BK44" s="220"/>
      <c r="BL44" s="836"/>
      <c r="BM44" s="220"/>
      <c r="BN44" s="220"/>
      <c r="BO44" s="220"/>
      <c r="BP44" s="220"/>
      <c r="BQ44" s="1099"/>
      <c r="BR44" s="617"/>
      <c r="BS44" s="617"/>
      <c r="BT44" s="37">
        <v>50000</v>
      </c>
      <c r="BU44" s="617"/>
      <c r="BV44" s="617"/>
      <c r="BW44" s="617"/>
      <c r="BX44" s="617"/>
      <c r="BY44" s="617"/>
      <c r="BZ44" s="617"/>
      <c r="CA44" s="1100">
        <v>50000</v>
      </c>
      <c r="CB44" s="617"/>
      <c r="CC44" s="617"/>
      <c r="CD44" s="617"/>
      <c r="CE44" s="617"/>
      <c r="CF44" s="1099"/>
      <c r="CG44" s="617"/>
      <c r="CH44" s="617"/>
      <c r="CI44" s="37">
        <v>50000</v>
      </c>
      <c r="CJ44" s="617"/>
      <c r="CK44" s="617"/>
      <c r="CL44" s="617"/>
      <c r="CM44" s="617"/>
      <c r="CN44" s="617"/>
      <c r="CO44" s="617"/>
      <c r="CP44" s="1100">
        <v>50000</v>
      </c>
      <c r="CQ44" s="617"/>
      <c r="CR44" s="220"/>
      <c r="CS44" s="836"/>
      <c r="CT44" s="220"/>
      <c r="CU44" s="220"/>
      <c r="CV44" s="220"/>
      <c r="CW44" s="220"/>
      <c r="CX44" s="220"/>
      <c r="CY44" s="220"/>
      <c r="CZ44" s="220"/>
      <c r="DA44" s="220"/>
      <c r="DB44" s="836"/>
      <c r="DC44" s="220"/>
      <c r="DD44" s="220"/>
      <c r="DE44" s="220"/>
      <c r="DF44" s="220"/>
      <c r="DG44" s="221"/>
      <c r="DH44" s="220"/>
      <c r="DI44" s="220"/>
      <c r="DJ44" s="220"/>
      <c r="DK44" s="220"/>
      <c r="DL44" s="220"/>
      <c r="DM44" s="220"/>
      <c r="DN44" s="220"/>
    </row>
    <row r="45" spans="1:118" s="217" customFormat="1" ht="112.5">
      <c r="A45" s="26">
        <v>296</v>
      </c>
      <c r="B45" s="151" t="s">
        <v>73</v>
      </c>
      <c r="C45" s="219" t="s">
        <v>468</v>
      </c>
      <c r="D45" s="210">
        <v>4</v>
      </c>
      <c r="E45" s="34">
        <v>0.7</v>
      </c>
      <c r="F45" s="219" t="s">
        <v>469</v>
      </c>
      <c r="G45" s="214">
        <v>9.1</v>
      </c>
      <c r="H45" s="152">
        <v>0.13</v>
      </c>
      <c r="I45" s="681"/>
      <c r="J45" s="703"/>
      <c r="K45" s="29">
        <v>0.1</v>
      </c>
      <c r="L45" s="1097" t="s">
        <v>2702</v>
      </c>
      <c r="M45" s="1097" t="s">
        <v>2702</v>
      </c>
      <c r="N45" s="1097" t="s">
        <v>2703</v>
      </c>
      <c r="O45" s="1097" t="s">
        <v>2704</v>
      </c>
      <c r="P45" s="681"/>
      <c r="Q45" s="210"/>
      <c r="R45" s="29">
        <v>0.15</v>
      </c>
      <c r="S45" s="29"/>
      <c r="T45" s="29"/>
      <c r="U45" s="221" t="s">
        <v>2708</v>
      </c>
      <c r="V45" s="221" t="s">
        <v>2708</v>
      </c>
      <c r="W45" s="219" t="s">
        <v>70</v>
      </c>
      <c r="X45" s="219" t="s">
        <v>71</v>
      </c>
      <c r="Y45" s="221">
        <v>0</v>
      </c>
      <c r="Z45" s="221" t="s">
        <v>2709</v>
      </c>
      <c r="AA45" s="29">
        <v>0.2</v>
      </c>
      <c r="AB45" s="30">
        <f t="shared" ref="AB45:AB54" si="1">+((((E45*H45)*K45)*R45)*AA45)*100</f>
        <v>2.7300000000000001E-2</v>
      </c>
      <c r="AC45" s="221">
        <v>0</v>
      </c>
      <c r="AD45" s="221"/>
      <c r="AE45" s="30">
        <v>2.7300000000000001E-2</v>
      </c>
      <c r="AF45" s="221">
        <v>1</v>
      </c>
      <c r="AG45" s="221"/>
      <c r="AH45" s="30">
        <v>2.7300000000000001E-2</v>
      </c>
      <c r="AI45" s="221">
        <v>1</v>
      </c>
      <c r="AJ45" s="221"/>
      <c r="AK45" s="30">
        <v>2.7300000000000001E-2</v>
      </c>
      <c r="AL45" s="221">
        <v>1</v>
      </c>
      <c r="AM45" s="221"/>
      <c r="AN45" s="35">
        <v>500000</v>
      </c>
      <c r="AO45" s="35">
        <v>0</v>
      </c>
      <c r="AP45" s="35"/>
      <c r="AQ45" s="35">
        <v>250000</v>
      </c>
      <c r="AR45" s="35"/>
      <c r="AS45" s="35">
        <v>250000</v>
      </c>
      <c r="AT45" s="35"/>
      <c r="AU45" s="35">
        <v>0</v>
      </c>
      <c r="AV45" s="221"/>
      <c r="AW45" s="221" t="s">
        <v>2672</v>
      </c>
      <c r="AX45" s="220"/>
      <c r="AY45" s="220"/>
      <c r="AZ45" s="220"/>
      <c r="BA45" s="220"/>
      <c r="BB45" s="836"/>
      <c r="BC45" s="220"/>
      <c r="BD45" s="220"/>
      <c r="BE45" s="220"/>
      <c r="BF45" s="220"/>
      <c r="BG45" s="220"/>
      <c r="BH45" s="220"/>
      <c r="BI45" s="220"/>
      <c r="BJ45" s="220"/>
      <c r="BK45" s="220"/>
      <c r="BL45" s="836"/>
      <c r="BM45" s="220"/>
      <c r="BN45" s="220"/>
      <c r="BO45" s="220"/>
      <c r="BP45" s="220"/>
      <c r="BQ45" s="1099"/>
      <c r="BR45" s="617"/>
      <c r="BS45" s="617"/>
      <c r="BT45" s="37">
        <v>250000</v>
      </c>
      <c r="BU45" s="617"/>
      <c r="BV45" s="617"/>
      <c r="BW45" s="617"/>
      <c r="BX45" s="617"/>
      <c r="BY45" s="617"/>
      <c r="BZ45" s="617"/>
      <c r="CA45" s="1100">
        <v>250000</v>
      </c>
      <c r="CB45" s="617"/>
      <c r="CC45" s="617"/>
      <c r="CD45" s="617"/>
      <c r="CE45" s="617"/>
      <c r="CF45" s="1099"/>
      <c r="CG45" s="617"/>
      <c r="CH45" s="617"/>
      <c r="CI45" s="37">
        <v>250000</v>
      </c>
      <c r="CJ45" s="617"/>
      <c r="CK45" s="617"/>
      <c r="CL45" s="617"/>
      <c r="CM45" s="617"/>
      <c r="CN45" s="617"/>
      <c r="CO45" s="617"/>
      <c r="CP45" s="1100">
        <v>250000</v>
      </c>
      <c r="CQ45" s="617"/>
      <c r="CR45" s="220"/>
      <c r="CS45" s="836"/>
      <c r="CT45" s="220"/>
      <c r="CU45" s="220"/>
      <c r="CV45" s="220"/>
      <c r="CW45" s="220"/>
      <c r="CX45" s="220"/>
      <c r="CY45" s="220"/>
      <c r="CZ45" s="220"/>
      <c r="DA45" s="220"/>
      <c r="DB45" s="836"/>
      <c r="DC45" s="220"/>
      <c r="DD45" s="220"/>
      <c r="DE45" s="220"/>
      <c r="DF45" s="220"/>
      <c r="DG45" s="221"/>
      <c r="DH45" s="220"/>
      <c r="DI45" s="220"/>
      <c r="DJ45" s="220"/>
      <c r="DK45" s="220"/>
      <c r="DL45" s="220"/>
      <c r="DM45" s="220"/>
      <c r="DN45" s="220"/>
    </row>
    <row r="46" spans="1:118" s="217" customFormat="1" ht="292.5">
      <c r="A46" s="26">
        <v>297</v>
      </c>
      <c r="B46" s="151" t="s">
        <v>73</v>
      </c>
      <c r="C46" s="219" t="s">
        <v>468</v>
      </c>
      <c r="D46" s="210">
        <v>4</v>
      </c>
      <c r="E46" s="34">
        <v>0.7</v>
      </c>
      <c r="F46" s="219" t="s">
        <v>469</v>
      </c>
      <c r="G46" s="214">
        <v>9.1</v>
      </c>
      <c r="H46" s="152">
        <v>0.13</v>
      </c>
      <c r="I46" s="681"/>
      <c r="J46" s="703"/>
      <c r="K46" s="29">
        <v>0.1</v>
      </c>
      <c r="L46" s="577" t="s">
        <v>2702</v>
      </c>
      <c r="M46" s="577" t="s">
        <v>2702</v>
      </c>
      <c r="N46" s="577" t="s">
        <v>2703</v>
      </c>
      <c r="O46" s="577" t="s">
        <v>2704</v>
      </c>
      <c r="P46" s="681"/>
      <c r="Q46" s="210"/>
      <c r="R46" s="29">
        <v>0.15</v>
      </c>
      <c r="S46" s="29"/>
      <c r="T46" s="29"/>
      <c r="U46" s="221" t="s">
        <v>2710</v>
      </c>
      <c r="V46" s="221" t="s">
        <v>2710</v>
      </c>
      <c r="W46" s="219" t="s">
        <v>70</v>
      </c>
      <c r="X46" s="219" t="s">
        <v>71</v>
      </c>
      <c r="Y46" s="221">
        <v>0</v>
      </c>
      <c r="Z46" s="221" t="s">
        <v>2711</v>
      </c>
      <c r="AA46" s="29">
        <v>0.2</v>
      </c>
      <c r="AB46" s="30">
        <f t="shared" si="1"/>
        <v>2.7300000000000001E-2</v>
      </c>
      <c r="AC46" s="221">
        <v>0</v>
      </c>
      <c r="AD46" s="221"/>
      <c r="AE46" s="30">
        <v>2.7300000000000001E-2</v>
      </c>
      <c r="AF46" s="221">
        <v>1</v>
      </c>
      <c r="AG46" s="221"/>
      <c r="AH46" s="30">
        <v>2.7300000000000001E-2</v>
      </c>
      <c r="AI46" s="221">
        <v>1</v>
      </c>
      <c r="AJ46" s="221"/>
      <c r="AK46" s="30">
        <v>2.7300000000000001E-2</v>
      </c>
      <c r="AL46" s="221">
        <v>1</v>
      </c>
      <c r="AM46" s="221"/>
      <c r="AN46" s="35">
        <v>500000</v>
      </c>
      <c r="AO46" s="35">
        <v>0</v>
      </c>
      <c r="AP46" s="35"/>
      <c r="AQ46" s="35">
        <v>250000</v>
      </c>
      <c r="AR46" s="35"/>
      <c r="AS46" s="35">
        <v>250000</v>
      </c>
      <c r="AT46" s="35"/>
      <c r="AU46" s="35">
        <v>0</v>
      </c>
      <c r="AV46" s="221"/>
      <c r="AW46" s="221" t="s">
        <v>2672</v>
      </c>
      <c r="AX46" s="220"/>
      <c r="AY46" s="220"/>
      <c r="AZ46" s="220"/>
      <c r="BA46" s="220"/>
      <c r="BB46" s="836"/>
      <c r="BC46" s="220"/>
      <c r="BD46" s="220"/>
      <c r="BE46" s="220"/>
      <c r="BF46" s="220"/>
      <c r="BG46" s="220"/>
      <c r="BH46" s="220"/>
      <c r="BI46" s="220"/>
      <c r="BJ46" s="220"/>
      <c r="BK46" s="220"/>
      <c r="BL46" s="836"/>
      <c r="BM46" s="220"/>
      <c r="BN46" s="220"/>
      <c r="BO46" s="220"/>
      <c r="BP46" s="220"/>
      <c r="BQ46" s="1099"/>
      <c r="BR46" s="617"/>
      <c r="BS46" s="617"/>
      <c r="BT46" s="37">
        <v>250000</v>
      </c>
      <c r="BU46" s="617"/>
      <c r="BV46" s="617"/>
      <c r="BW46" s="617"/>
      <c r="BX46" s="617"/>
      <c r="BY46" s="617"/>
      <c r="BZ46" s="617"/>
      <c r="CA46" s="1100">
        <v>250000</v>
      </c>
      <c r="CB46" s="617"/>
      <c r="CC46" s="617"/>
      <c r="CD46" s="617"/>
      <c r="CE46" s="617"/>
      <c r="CF46" s="1099"/>
      <c r="CG46" s="617"/>
      <c r="CH46" s="617"/>
      <c r="CI46" s="37">
        <v>250000</v>
      </c>
      <c r="CJ46" s="617"/>
      <c r="CK46" s="617"/>
      <c r="CL46" s="617"/>
      <c r="CM46" s="617"/>
      <c r="CN46" s="617"/>
      <c r="CO46" s="617"/>
      <c r="CP46" s="1100">
        <v>250000</v>
      </c>
      <c r="CQ46" s="617"/>
      <c r="CR46" s="220"/>
      <c r="CS46" s="836"/>
      <c r="CT46" s="220"/>
      <c r="CU46" s="220"/>
      <c r="CV46" s="220"/>
      <c r="CW46" s="220"/>
      <c r="CX46" s="220"/>
      <c r="CY46" s="220"/>
      <c r="CZ46" s="220"/>
      <c r="DA46" s="220"/>
      <c r="DB46" s="836"/>
      <c r="DC46" s="220"/>
      <c r="DD46" s="220"/>
      <c r="DE46" s="220"/>
      <c r="DF46" s="220"/>
      <c r="DG46" s="221"/>
      <c r="DH46" s="220"/>
      <c r="DI46" s="220"/>
      <c r="DJ46" s="220"/>
      <c r="DK46" s="220"/>
      <c r="DL46" s="220"/>
      <c r="DM46" s="220"/>
      <c r="DN46" s="220"/>
    </row>
    <row r="47" spans="1:118" s="217" customFormat="1" ht="292.5">
      <c r="A47" s="26">
        <v>298</v>
      </c>
      <c r="B47" s="151" t="s">
        <v>73</v>
      </c>
      <c r="C47" s="219" t="s">
        <v>468</v>
      </c>
      <c r="D47" s="210">
        <v>4</v>
      </c>
      <c r="E47" s="34">
        <v>0.7</v>
      </c>
      <c r="F47" s="219" t="s">
        <v>469</v>
      </c>
      <c r="G47" s="214">
        <v>9.1</v>
      </c>
      <c r="H47" s="152">
        <v>0.13</v>
      </c>
      <c r="I47" s="681"/>
      <c r="J47" s="694"/>
      <c r="K47" s="29">
        <v>0.1</v>
      </c>
      <c r="L47" s="577" t="s">
        <v>2702</v>
      </c>
      <c r="M47" s="577" t="s">
        <v>2702</v>
      </c>
      <c r="N47" s="577" t="s">
        <v>2703</v>
      </c>
      <c r="O47" s="577" t="s">
        <v>2704</v>
      </c>
      <c r="P47" s="681"/>
      <c r="Q47" s="210"/>
      <c r="R47" s="29">
        <v>0.15</v>
      </c>
      <c r="S47" s="29"/>
      <c r="T47" s="29"/>
      <c r="U47" s="221" t="s">
        <v>2712</v>
      </c>
      <c r="V47" s="221" t="s">
        <v>2712</v>
      </c>
      <c r="W47" s="219" t="s">
        <v>70</v>
      </c>
      <c r="X47" s="219" t="s">
        <v>71</v>
      </c>
      <c r="Y47" s="221">
        <v>0</v>
      </c>
      <c r="Z47" s="221" t="s">
        <v>2713</v>
      </c>
      <c r="AA47" s="29">
        <v>0.5</v>
      </c>
      <c r="AB47" s="30">
        <f t="shared" si="1"/>
        <v>6.8250000000000005E-2</v>
      </c>
      <c r="AC47" s="221">
        <v>0</v>
      </c>
      <c r="AD47" s="221"/>
      <c r="AE47" s="30">
        <v>6.8250000000000005E-2</v>
      </c>
      <c r="AF47" s="221">
        <v>2</v>
      </c>
      <c r="AG47" s="221"/>
      <c r="AH47" s="30">
        <v>6.8250000000000005E-2</v>
      </c>
      <c r="AI47" s="221">
        <v>4</v>
      </c>
      <c r="AJ47" s="221"/>
      <c r="AK47" s="30">
        <v>6.8250000000000005E-2</v>
      </c>
      <c r="AL47" s="221">
        <v>1</v>
      </c>
      <c r="AM47" s="221"/>
      <c r="AN47" s="35">
        <v>900000</v>
      </c>
      <c r="AO47" s="35">
        <v>0</v>
      </c>
      <c r="AP47" s="35"/>
      <c r="AQ47" s="35">
        <v>300000</v>
      </c>
      <c r="AR47" s="35"/>
      <c r="AS47" s="35">
        <v>300000</v>
      </c>
      <c r="AT47" s="35"/>
      <c r="AU47" s="35">
        <v>300000</v>
      </c>
      <c r="AV47" s="221"/>
      <c r="AW47" s="221" t="s">
        <v>2672</v>
      </c>
      <c r="AX47" s="220"/>
      <c r="AY47" s="220"/>
      <c r="AZ47" s="220"/>
      <c r="BA47" s="220"/>
      <c r="BB47" s="220"/>
      <c r="BC47" s="220"/>
      <c r="BD47" s="220"/>
      <c r="BE47" s="220"/>
      <c r="BF47" s="220"/>
      <c r="BG47" s="220"/>
      <c r="BH47" s="220"/>
      <c r="BI47" s="220"/>
      <c r="BJ47" s="220"/>
      <c r="BK47" s="220"/>
      <c r="BL47" s="220"/>
      <c r="BM47" s="220"/>
      <c r="BN47" s="220"/>
      <c r="BO47" s="220"/>
      <c r="BP47" s="220"/>
      <c r="BQ47" s="220"/>
      <c r="BR47" s="220"/>
      <c r="BS47" s="220"/>
      <c r="BT47" s="37">
        <v>300000</v>
      </c>
      <c r="BU47" s="220"/>
      <c r="BV47" s="220"/>
      <c r="BW47" s="220"/>
      <c r="BX47" s="220"/>
      <c r="BY47" s="220"/>
      <c r="BZ47" s="220"/>
      <c r="CA47" s="37">
        <v>300000</v>
      </c>
      <c r="CB47" s="220"/>
      <c r="CC47" s="220"/>
      <c r="CD47" s="220"/>
      <c r="CE47" s="220"/>
      <c r="CF47" s="220"/>
      <c r="CG47" s="220"/>
      <c r="CH47" s="220"/>
      <c r="CI47" s="37">
        <v>300000</v>
      </c>
      <c r="CJ47" s="220"/>
      <c r="CK47" s="220"/>
      <c r="CL47" s="220"/>
      <c r="CM47" s="220"/>
      <c r="CN47" s="220"/>
      <c r="CO47" s="220"/>
      <c r="CP47" s="37">
        <v>300000</v>
      </c>
      <c r="CQ47" s="220"/>
      <c r="CR47" s="220"/>
      <c r="CS47" s="220"/>
      <c r="CT47" s="220"/>
      <c r="CU47" s="220"/>
      <c r="CV47" s="220"/>
      <c r="CW47" s="220"/>
      <c r="CX47" s="220"/>
      <c r="CY47" s="220"/>
      <c r="CZ47" s="220"/>
      <c r="DA47" s="220"/>
      <c r="DB47" s="220"/>
      <c r="DC47" s="220"/>
      <c r="DD47" s="220"/>
      <c r="DE47" s="220"/>
      <c r="DF47" s="220"/>
      <c r="DG47" s="221"/>
      <c r="DH47" s="220"/>
      <c r="DI47" s="220"/>
      <c r="DJ47" s="220"/>
      <c r="DK47" s="220"/>
      <c r="DL47" s="220"/>
      <c r="DM47" s="220"/>
      <c r="DN47" s="220"/>
    </row>
    <row r="48" spans="1:118" s="217" customFormat="1" ht="101.25">
      <c r="A48" s="26">
        <v>307</v>
      </c>
      <c r="B48" s="26" t="s">
        <v>2454</v>
      </c>
      <c r="C48" s="219" t="s">
        <v>468</v>
      </c>
      <c r="D48" s="210">
        <v>4</v>
      </c>
      <c r="E48" s="34">
        <v>0.7</v>
      </c>
      <c r="F48" s="219" t="s">
        <v>469</v>
      </c>
      <c r="G48" s="214">
        <v>9.1</v>
      </c>
      <c r="H48" s="152">
        <v>0.13</v>
      </c>
      <c r="I48" s="851" t="s">
        <v>2714</v>
      </c>
      <c r="J48" s="814" t="s">
        <v>2715</v>
      </c>
      <c r="K48" s="29">
        <v>0.05</v>
      </c>
      <c r="L48" s="219" t="s">
        <v>2716</v>
      </c>
      <c r="M48" s="219" t="s">
        <v>2716</v>
      </c>
      <c r="N48" s="221" t="s">
        <v>2717</v>
      </c>
      <c r="O48" s="219" t="s">
        <v>2718</v>
      </c>
      <c r="P48" s="681" t="s">
        <v>2719</v>
      </c>
      <c r="Q48" s="210"/>
      <c r="R48" s="29">
        <v>0.3</v>
      </c>
      <c r="S48" s="29"/>
      <c r="T48" s="29"/>
      <c r="U48" s="221" t="s">
        <v>2720</v>
      </c>
      <c r="V48" s="221" t="s">
        <v>2720</v>
      </c>
      <c r="W48" s="221" t="s">
        <v>70</v>
      </c>
      <c r="X48" s="221" t="s">
        <v>71</v>
      </c>
      <c r="Y48" s="221">
        <v>0</v>
      </c>
      <c r="Z48" s="221" t="s">
        <v>2721</v>
      </c>
      <c r="AA48" s="29">
        <v>0.2</v>
      </c>
      <c r="AB48" s="30">
        <f t="shared" si="1"/>
        <v>2.7300000000000001E-2</v>
      </c>
      <c r="AC48" s="221">
        <v>0</v>
      </c>
      <c r="AD48" s="221"/>
      <c r="AE48" s="30">
        <v>2.7300000000000001E-2</v>
      </c>
      <c r="AF48" s="221">
        <v>1</v>
      </c>
      <c r="AG48" s="221"/>
      <c r="AH48" s="30">
        <v>2.7300000000000001E-2</v>
      </c>
      <c r="AI48" s="221">
        <v>1</v>
      </c>
      <c r="AJ48" s="221"/>
      <c r="AK48" s="30">
        <v>2.7300000000000001E-2</v>
      </c>
      <c r="AL48" s="221">
        <v>1</v>
      </c>
      <c r="AM48" s="221"/>
      <c r="AN48" s="35">
        <v>500000</v>
      </c>
      <c r="AO48" s="35">
        <v>0</v>
      </c>
      <c r="AP48" s="35"/>
      <c r="AQ48" s="35">
        <v>500000</v>
      </c>
      <c r="AR48" s="35"/>
      <c r="AS48" s="35">
        <v>0</v>
      </c>
      <c r="AT48" s="35"/>
      <c r="AU48" s="35">
        <v>0</v>
      </c>
      <c r="AV48" s="103"/>
      <c r="AW48" s="221" t="s">
        <v>2722</v>
      </c>
      <c r="AX48" s="220"/>
      <c r="AY48" s="220"/>
      <c r="AZ48" s="220"/>
      <c r="BA48" s="613"/>
      <c r="BB48" s="613"/>
      <c r="BC48" s="613"/>
      <c r="BD48" s="613"/>
      <c r="BE48" s="613"/>
      <c r="BF48" s="613"/>
      <c r="BG48" s="613"/>
      <c r="BH48" s="613"/>
      <c r="BI48" s="613"/>
      <c r="BJ48" s="613"/>
      <c r="BK48" s="613"/>
      <c r="BL48" s="613">
        <v>0</v>
      </c>
      <c r="BM48" s="613"/>
      <c r="BN48" s="613"/>
      <c r="BO48" s="613"/>
      <c r="BP48" s="613"/>
      <c r="BQ48" s="613"/>
      <c r="BR48" s="613"/>
      <c r="BS48" s="613"/>
      <c r="BT48" s="613"/>
      <c r="BU48" s="613"/>
      <c r="BV48" s="613"/>
      <c r="BW48" s="613"/>
      <c r="BX48" s="613"/>
      <c r="BY48" s="613">
        <v>500000</v>
      </c>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221"/>
      <c r="DH48" s="220"/>
      <c r="DI48" s="220"/>
      <c r="DJ48" s="220"/>
      <c r="DK48" s="220"/>
      <c r="DL48" s="220"/>
      <c r="DM48" s="220"/>
      <c r="DN48" s="220"/>
    </row>
    <row r="49" spans="1:118" s="217" customFormat="1" ht="101.25">
      <c r="A49" s="26">
        <v>308</v>
      </c>
      <c r="B49" s="26" t="s">
        <v>2454</v>
      </c>
      <c r="C49" s="219" t="s">
        <v>468</v>
      </c>
      <c r="D49" s="210">
        <v>4</v>
      </c>
      <c r="E49" s="34">
        <v>0.7</v>
      </c>
      <c r="F49" s="219" t="s">
        <v>469</v>
      </c>
      <c r="G49" s="214">
        <v>9.1</v>
      </c>
      <c r="H49" s="152">
        <v>0.13</v>
      </c>
      <c r="I49" s="851"/>
      <c r="J49" s="815"/>
      <c r="K49" s="29">
        <v>0.05</v>
      </c>
      <c r="L49" s="219" t="s">
        <v>2716</v>
      </c>
      <c r="M49" s="219" t="s">
        <v>2716</v>
      </c>
      <c r="N49" s="221" t="s">
        <v>2717</v>
      </c>
      <c r="O49" s="219" t="s">
        <v>2718</v>
      </c>
      <c r="P49" s="681"/>
      <c r="Q49" s="210"/>
      <c r="R49" s="29">
        <v>0.3</v>
      </c>
      <c r="S49" s="29"/>
      <c r="T49" s="29"/>
      <c r="U49" s="219" t="s">
        <v>2723</v>
      </c>
      <c r="V49" s="219" t="s">
        <v>2723</v>
      </c>
      <c r="W49" s="221" t="s">
        <v>70</v>
      </c>
      <c r="X49" s="221" t="s">
        <v>71</v>
      </c>
      <c r="Y49" s="221">
        <v>1</v>
      </c>
      <c r="Z49" s="219" t="s">
        <v>2724</v>
      </c>
      <c r="AA49" s="29">
        <v>0.8</v>
      </c>
      <c r="AB49" s="30">
        <f t="shared" si="1"/>
        <v>0.10920000000000001</v>
      </c>
      <c r="AC49" s="219">
        <v>0</v>
      </c>
      <c r="AD49" s="221"/>
      <c r="AE49" s="30">
        <v>0.10920000000000001</v>
      </c>
      <c r="AF49" s="219">
        <v>2</v>
      </c>
      <c r="AG49" s="219"/>
      <c r="AH49" s="30">
        <v>0.10920000000000001</v>
      </c>
      <c r="AI49" s="219">
        <v>4</v>
      </c>
      <c r="AJ49" s="219"/>
      <c r="AK49" s="30">
        <v>0.10920000000000001</v>
      </c>
      <c r="AL49" s="219">
        <v>6</v>
      </c>
      <c r="AM49" s="219"/>
      <c r="AN49" s="35">
        <v>2000000</v>
      </c>
      <c r="AO49" s="35">
        <v>0</v>
      </c>
      <c r="AP49" s="35"/>
      <c r="AQ49" s="35">
        <v>2000000</v>
      </c>
      <c r="AR49" s="35"/>
      <c r="AS49" s="35">
        <v>0</v>
      </c>
      <c r="AT49" s="35"/>
      <c r="AU49" s="35">
        <v>0</v>
      </c>
      <c r="AV49" s="618"/>
      <c r="AW49" s="221" t="s">
        <v>2722</v>
      </c>
      <c r="AX49" s="220"/>
      <c r="AY49" s="220"/>
      <c r="AZ49" s="220"/>
      <c r="BA49" s="613"/>
      <c r="BB49" s="613"/>
      <c r="BC49" s="613"/>
      <c r="BD49" s="613"/>
      <c r="BE49" s="613"/>
      <c r="BF49" s="613"/>
      <c r="BG49" s="613"/>
      <c r="BH49" s="613"/>
      <c r="BI49" s="613"/>
      <c r="BJ49" s="613"/>
      <c r="BK49" s="613"/>
      <c r="BL49" s="613">
        <v>0</v>
      </c>
      <c r="BM49" s="613"/>
      <c r="BN49" s="613"/>
      <c r="BO49" s="613"/>
      <c r="BP49" s="613"/>
      <c r="BQ49" s="613"/>
      <c r="BR49" s="613"/>
      <c r="BS49" s="613"/>
      <c r="BT49" s="613"/>
      <c r="BU49" s="613"/>
      <c r="BV49" s="613"/>
      <c r="BW49" s="613"/>
      <c r="BX49" s="613"/>
      <c r="BY49" s="613">
        <v>2000000</v>
      </c>
      <c r="BZ49" s="613"/>
      <c r="CA49" s="613"/>
      <c r="CB49" s="613"/>
      <c r="CC49" s="613"/>
      <c r="CD49" s="613"/>
      <c r="CE49" s="613"/>
      <c r="CF49" s="613"/>
      <c r="CG49" s="613"/>
      <c r="CH49" s="613"/>
      <c r="CI49" s="613"/>
      <c r="CJ49" s="613"/>
      <c r="CK49" s="613"/>
      <c r="CL49" s="613"/>
      <c r="CM49" s="613"/>
      <c r="CN49" s="613"/>
      <c r="CO49" s="613"/>
      <c r="CP49" s="613"/>
      <c r="CQ49" s="613"/>
      <c r="CR49" s="613"/>
      <c r="CS49" s="613"/>
      <c r="CT49" s="613"/>
      <c r="CU49" s="613"/>
      <c r="CV49" s="613"/>
      <c r="CW49" s="613"/>
      <c r="CX49" s="613"/>
      <c r="CY49" s="613"/>
      <c r="CZ49" s="613"/>
      <c r="DA49" s="613"/>
      <c r="DB49" s="613"/>
      <c r="DC49" s="613"/>
      <c r="DD49" s="613"/>
      <c r="DE49" s="613"/>
      <c r="DF49" s="613"/>
      <c r="DG49" s="219"/>
      <c r="DH49" s="220"/>
      <c r="DI49" s="220"/>
      <c r="DJ49" s="220"/>
      <c r="DK49" s="220"/>
      <c r="DL49" s="220"/>
      <c r="DM49" s="220"/>
      <c r="DN49" s="220"/>
    </row>
    <row r="50" spans="1:118" s="217" customFormat="1" ht="90">
      <c r="A50" s="26">
        <v>309</v>
      </c>
      <c r="B50" s="26" t="s">
        <v>2454</v>
      </c>
      <c r="C50" s="219" t="s">
        <v>468</v>
      </c>
      <c r="D50" s="210">
        <v>4</v>
      </c>
      <c r="E50" s="34">
        <v>0.7</v>
      </c>
      <c r="F50" s="219" t="s">
        <v>469</v>
      </c>
      <c r="G50" s="214">
        <v>9.1</v>
      </c>
      <c r="H50" s="152">
        <v>0.13</v>
      </c>
      <c r="I50" s="851"/>
      <c r="J50" s="815"/>
      <c r="K50" s="29">
        <v>0.05</v>
      </c>
      <c r="L50" s="219" t="s">
        <v>2725</v>
      </c>
      <c r="M50" s="219" t="s">
        <v>2725</v>
      </c>
      <c r="N50" s="221" t="s">
        <v>2717</v>
      </c>
      <c r="O50" s="219" t="s">
        <v>2726</v>
      </c>
      <c r="P50" s="223" t="s">
        <v>2727</v>
      </c>
      <c r="Q50" s="223"/>
      <c r="R50" s="29">
        <v>0.1</v>
      </c>
      <c r="S50" s="29"/>
      <c r="T50" s="29"/>
      <c r="U50" s="219" t="s">
        <v>2728</v>
      </c>
      <c r="V50" s="219" t="s">
        <v>2728</v>
      </c>
      <c r="W50" s="221" t="s">
        <v>70</v>
      </c>
      <c r="X50" s="221" t="s">
        <v>71</v>
      </c>
      <c r="Y50" s="221" t="s">
        <v>2717</v>
      </c>
      <c r="Z50" s="219" t="s">
        <v>2729</v>
      </c>
      <c r="AA50" s="29">
        <v>1</v>
      </c>
      <c r="AB50" s="30">
        <f t="shared" si="1"/>
        <v>4.5500000000000006E-2</v>
      </c>
      <c r="AC50" s="219">
        <v>0</v>
      </c>
      <c r="AD50" s="221"/>
      <c r="AE50" s="30">
        <v>4.5500000000000006E-2</v>
      </c>
      <c r="AF50" s="219">
        <v>1</v>
      </c>
      <c r="AG50" s="219"/>
      <c r="AH50" s="30">
        <v>4.5500000000000006E-2</v>
      </c>
      <c r="AI50" s="219">
        <v>2</v>
      </c>
      <c r="AJ50" s="219"/>
      <c r="AK50" s="30">
        <v>4.5500000000000006E-2</v>
      </c>
      <c r="AL50" s="219">
        <v>4</v>
      </c>
      <c r="AM50" s="219"/>
      <c r="AN50" s="35">
        <v>80000</v>
      </c>
      <c r="AO50" s="35">
        <v>80000</v>
      </c>
      <c r="AP50" s="35"/>
      <c r="AQ50" s="35">
        <v>0</v>
      </c>
      <c r="AR50" s="35"/>
      <c r="AS50" s="35">
        <v>0</v>
      </c>
      <c r="AT50" s="35"/>
      <c r="AU50" s="35">
        <v>0</v>
      </c>
      <c r="AV50" s="618"/>
      <c r="AW50" s="221" t="s">
        <v>2722</v>
      </c>
      <c r="AX50" s="220"/>
      <c r="AY50" s="220"/>
      <c r="AZ50" s="220"/>
      <c r="BA50" s="613">
        <v>80000</v>
      </c>
      <c r="BB50" s="613"/>
      <c r="BC50" s="613"/>
      <c r="BD50" s="613"/>
      <c r="BE50" s="613"/>
      <c r="BF50" s="613"/>
      <c r="BG50" s="613"/>
      <c r="BH50" s="613"/>
      <c r="BI50" s="613"/>
      <c r="BJ50" s="613"/>
      <c r="BK50" s="613"/>
      <c r="BL50" s="613">
        <v>80000</v>
      </c>
      <c r="BM50" s="613"/>
      <c r="BN50" s="613"/>
      <c r="BO50" s="613"/>
      <c r="BP50" s="613"/>
      <c r="BQ50" s="613"/>
      <c r="BR50" s="613"/>
      <c r="BS50" s="613"/>
      <c r="BT50" s="613"/>
      <c r="BU50" s="613"/>
      <c r="BV50" s="613"/>
      <c r="BW50" s="613"/>
      <c r="BX50" s="613"/>
      <c r="BY50" s="613"/>
      <c r="BZ50" s="613"/>
      <c r="CA50" s="613">
        <v>0</v>
      </c>
      <c r="CB50" s="613"/>
      <c r="CC50" s="613"/>
      <c r="CD50" s="613"/>
      <c r="CE50" s="613"/>
      <c r="CF50" s="613"/>
      <c r="CG50" s="613"/>
      <c r="CH50" s="613"/>
      <c r="CI50" s="613"/>
      <c r="CJ50" s="613"/>
      <c r="CK50" s="613"/>
      <c r="CL50" s="613"/>
      <c r="CM50" s="613"/>
      <c r="CN50" s="613"/>
      <c r="CO50" s="613"/>
      <c r="CP50" s="613">
        <v>0</v>
      </c>
      <c r="CQ50" s="613"/>
      <c r="CR50" s="613"/>
      <c r="CS50" s="613"/>
      <c r="CT50" s="613"/>
      <c r="CU50" s="613"/>
      <c r="CV50" s="613"/>
      <c r="CW50" s="613"/>
      <c r="CX50" s="613"/>
      <c r="CY50" s="613"/>
      <c r="CZ50" s="613"/>
      <c r="DA50" s="613"/>
      <c r="DB50" s="613"/>
      <c r="DC50" s="613"/>
      <c r="DD50" s="613"/>
      <c r="DE50" s="613"/>
      <c r="DF50" s="613">
        <v>0</v>
      </c>
      <c r="DG50" s="219"/>
      <c r="DH50" s="220"/>
      <c r="DI50" s="220"/>
      <c r="DJ50" s="220"/>
      <c r="DK50" s="220"/>
      <c r="DL50" s="220"/>
      <c r="DM50" s="220"/>
      <c r="DN50" s="220"/>
    </row>
    <row r="51" spans="1:118" s="217" customFormat="1" ht="90">
      <c r="A51" s="26">
        <v>310</v>
      </c>
      <c r="B51" s="26" t="s">
        <v>2454</v>
      </c>
      <c r="C51" s="219" t="s">
        <v>468</v>
      </c>
      <c r="D51" s="210">
        <v>4</v>
      </c>
      <c r="E51" s="34">
        <v>0.7</v>
      </c>
      <c r="F51" s="219" t="s">
        <v>469</v>
      </c>
      <c r="G51" s="214">
        <v>9.1</v>
      </c>
      <c r="H51" s="152">
        <v>0.13</v>
      </c>
      <c r="I51" s="851"/>
      <c r="J51" s="815"/>
      <c r="K51" s="29">
        <v>0.05</v>
      </c>
      <c r="L51" s="219" t="s">
        <v>2725</v>
      </c>
      <c r="M51" s="219" t="s">
        <v>2725</v>
      </c>
      <c r="N51" s="221" t="s">
        <v>2717</v>
      </c>
      <c r="O51" s="219" t="s">
        <v>2726</v>
      </c>
      <c r="P51" s="223" t="s">
        <v>2730</v>
      </c>
      <c r="Q51" s="223"/>
      <c r="R51" s="29">
        <v>0.1</v>
      </c>
      <c r="S51" s="29"/>
      <c r="T51" s="29"/>
      <c r="U51" s="219" t="s">
        <v>2731</v>
      </c>
      <c r="V51" s="219" t="s">
        <v>2731</v>
      </c>
      <c r="W51" s="221" t="s">
        <v>70</v>
      </c>
      <c r="X51" s="221" t="s">
        <v>71</v>
      </c>
      <c r="Y51" s="221" t="s">
        <v>2717</v>
      </c>
      <c r="Z51" s="219" t="s">
        <v>2732</v>
      </c>
      <c r="AA51" s="29">
        <v>1</v>
      </c>
      <c r="AB51" s="30">
        <f t="shared" si="1"/>
        <v>4.5500000000000006E-2</v>
      </c>
      <c r="AC51" s="219">
        <v>0</v>
      </c>
      <c r="AD51" s="221"/>
      <c r="AE51" s="30">
        <v>4.5500000000000006E-2</v>
      </c>
      <c r="AF51" s="219">
        <v>2</v>
      </c>
      <c r="AG51" s="219"/>
      <c r="AH51" s="30">
        <v>4.5500000000000006E-2</v>
      </c>
      <c r="AI51" s="219">
        <v>3</v>
      </c>
      <c r="AJ51" s="219"/>
      <c r="AK51" s="30">
        <v>4.5500000000000006E-2</v>
      </c>
      <c r="AL51" s="219">
        <v>4</v>
      </c>
      <c r="AM51" s="219"/>
      <c r="AN51" s="35">
        <v>100000</v>
      </c>
      <c r="AO51" s="35">
        <v>100000</v>
      </c>
      <c r="AP51" s="35"/>
      <c r="AQ51" s="35">
        <v>0</v>
      </c>
      <c r="AR51" s="35"/>
      <c r="AS51" s="35">
        <v>0</v>
      </c>
      <c r="AT51" s="35"/>
      <c r="AU51" s="35">
        <v>0</v>
      </c>
      <c r="AV51" s="618"/>
      <c r="AW51" s="221" t="s">
        <v>2722</v>
      </c>
      <c r="AX51" s="220"/>
      <c r="AY51" s="220"/>
      <c r="AZ51" s="220"/>
      <c r="BA51" s="613">
        <v>100000</v>
      </c>
      <c r="BB51" s="613"/>
      <c r="BC51" s="613"/>
      <c r="BD51" s="613"/>
      <c r="BE51" s="613"/>
      <c r="BF51" s="613"/>
      <c r="BG51" s="613"/>
      <c r="BH51" s="613"/>
      <c r="BI51" s="613"/>
      <c r="BJ51" s="613"/>
      <c r="BK51" s="613"/>
      <c r="BL51" s="613">
        <v>100000</v>
      </c>
      <c r="BM51" s="613"/>
      <c r="BN51" s="613"/>
      <c r="BO51" s="613"/>
      <c r="BP51" s="613"/>
      <c r="BQ51" s="613"/>
      <c r="BR51" s="613"/>
      <c r="BS51" s="613"/>
      <c r="BT51" s="613"/>
      <c r="BU51" s="613"/>
      <c r="BV51" s="613"/>
      <c r="BW51" s="613"/>
      <c r="BX51" s="613"/>
      <c r="BY51" s="613"/>
      <c r="BZ51" s="613"/>
      <c r="CA51" s="613">
        <v>0</v>
      </c>
      <c r="CB51" s="613"/>
      <c r="CC51" s="613"/>
      <c r="CD51" s="613"/>
      <c r="CE51" s="613"/>
      <c r="CF51" s="613"/>
      <c r="CG51" s="613"/>
      <c r="CH51" s="613"/>
      <c r="CI51" s="613"/>
      <c r="CJ51" s="613"/>
      <c r="CK51" s="613"/>
      <c r="CL51" s="613"/>
      <c r="CM51" s="613"/>
      <c r="CN51" s="613"/>
      <c r="CO51" s="613"/>
      <c r="CP51" s="613">
        <v>0</v>
      </c>
      <c r="CQ51" s="613"/>
      <c r="CR51" s="613"/>
      <c r="CS51" s="613"/>
      <c r="CT51" s="613"/>
      <c r="CU51" s="613"/>
      <c r="CV51" s="613"/>
      <c r="CW51" s="613"/>
      <c r="CX51" s="613"/>
      <c r="CY51" s="613"/>
      <c r="CZ51" s="613"/>
      <c r="DA51" s="613"/>
      <c r="DB51" s="613"/>
      <c r="DC51" s="613"/>
      <c r="DD51" s="613"/>
      <c r="DE51" s="613"/>
      <c r="DF51" s="613">
        <v>0</v>
      </c>
      <c r="DG51" s="219"/>
      <c r="DH51" s="220"/>
      <c r="DI51" s="220"/>
      <c r="DJ51" s="220"/>
      <c r="DK51" s="220"/>
      <c r="DL51" s="220"/>
      <c r="DM51" s="220"/>
      <c r="DN51" s="220"/>
    </row>
    <row r="52" spans="1:118" s="217" customFormat="1" ht="90">
      <c r="A52" s="26">
        <v>311</v>
      </c>
      <c r="B52" s="26" t="s">
        <v>2454</v>
      </c>
      <c r="C52" s="219" t="s">
        <v>468</v>
      </c>
      <c r="D52" s="210">
        <v>4</v>
      </c>
      <c r="E52" s="34">
        <v>0.7</v>
      </c>
      <c r="F52" s="219" t="s">
        <v>469</v>
      </c>
      <c r="G52" s="214">
        <v>9.1</v>
      </c>
      <c r="H52" s="152">
        <v>0.13</v>
      </c>
      <c r="I52" s="851"/>
      <c r="J52" s="815"/>
      <c r="K52" s="29">
        <v>0.05</v>
      </c>
      <c r="L52" s="219" t="s">
        <v>2725</v>
      </c>
      <c r="M52" s="219" t="s">
        <v>2725</v>
      </c>
      <c r="N52" s="221" t="s">
        <v>2717</v>
      </c>
      <c r="O52" s="219" t="s">
        <v>2726</v>
      </c>
      <c r="P52" s="223" t="s">
        <v>2733</v>
      </c>
      <c r="Q52" s="223"/>
      <c r="R52" s="29">
        <v>0.1</v>
      </c>
      <c r="S52" s="29"/>
      <c r="T52" s="29"/>
      <c r="U52" s="219" t="s">
        <v>2734</v>
      </c>
      <c r="V52" s="219" t="s">
        <v>2734</v>
      </c>
      <c r="W52" s="221" t="s">
        <v>70</v>
      </c>
      <c r="X52" s="221" t="s">
        <v>71</v>
      </c>
      <c r="Y52" s="221" t="s">
        <v>2717</v>
      </c>
      <c r="Z52" s="219" t="s">
        <v>2735</v>
      </c>
      <c r="AA52" s="29">
        <v>1</v>
      </c>
      <c r="AB52" s="30">
        <f t="shared" si="1"/>
        <v>4.5500000000000006E-2</v>
      </c>
      <c r="AC52" s="219">
        <v>0</v>
      </c>
      <c r="AD52" s="221"/>
      <c r="AE52" s="30">
        <v>4.5500000000000006E-2</v>
      </c>
      <c r="AF52" s="219">
        <v>1</v>
      </c>
      <c r="AG52" s="219"/>
      <c r="AH52" s="30">
        <v>4.5500000000000006E-2</v>
      </c>
      <c r="AI52" s="219">
        <v>1</v>
      </c>
      <c r="AJ52" s="219"/>
      <c r="AK52" s="30">
        <v>4.5500000000000006E-2</v>
      </c>
      <c r="AL52" s="219">
        <v>1</v>
      </c>
      <c r="AM52" s="219"/>
      <c r="AN52" s="35">
        <v>0</v>
      </c>
      <c r="AO52" s="35">
        <v>0</v>
      </c>
      <c r="AP52" s="35"/>
      <c r="AQ52" s="35">
        <v>0</v>
      </c>
      <c r="AR52" s="35"/>
      <c r="AS52" s="35">
        <v>0</v>
      </c>
      <c r="AT52" s="35"/>
      <c r="AU52" s="35">
        <v>0</v>
      </c>
      <c r="AV52" s="618"/>
      <c r="AW52" s="221" t="s">
        <v>2722</v>
      </c>
      <c r="AX52" s="220"/>
      <c r="AY52" s="220"/>
      <c r="AZ52" s="220"/>
      <c r="BA52" s="613"/>
      <c r="BB52" s="613"/>
      <c r="BC52" s="613"/>
      <c r="BD52" s="613"/>
      <c r="BE52" s="613"/>
      <c r="BF52" s="613"/>
      <c r="BG52" s="613"/>
      <c r="BH52" s="613"/>
      <c r="BI52" s="613"/>
      <c r="BJ52" s="613"/>
      <c r="BK52" s="613"/>
      <c r="BL52" s="613"/>
      <c r="BM52" s="613"/>
      <c r="BN52" s="613"/>
      <c r="BO52" s="613"/>
      <c r="BP52" s="613"/>
      <c r="BQ52" s="1098"/>
      <c r="BR52" s="613"/>
      <c r="BS52" s="613"/>
      <c r="BT52" s="613"/>
      <c r="BU52" s="613"/>
      <c r="BV52" s="613"/>
      <c r="BW52" s="613"/>
      <c r="BX52" s="613"/>
      <c r="BY52" s="613"/>
      <c r="BZ52" s="613"/>
      <c r="CA52" s="1098"/>
      <c r="CB52" s="613"/>
      <c r="CC52" s="613"/>
      <c r="CD52" s="613"/>
      <c r="CE52" s="613"/>
      <c r="CF52" s="1098"/>
      <c r="CG52" s="613"/>
      <c r="CH52" s="613"/>
      <c r="CI52" s="613"/>
      <c r="CJ52" s="613"/>
      <c r="CK52" s="613"/>
      <c r="CL52" s="613"/>
      <c r="CM52" s="613"/>
      <c r="CN52" s="613"/>
      <c r="CO52" s="613"/>
      <c r="CP52" s="1098"/>
      <c r="CQ52" s="613"/>
      <c r="CR52" s="613"/>
      <c r="CS52" s="1098"/>
      <c r="CT52" s="613"/>
      <c r="CU52" s="613"/>
      <c r="CV52" s="613"/>
      <c r="CW52" s="613"/>
      <c r="CX52" s="613"/>
      <c r="CY52" s="613"/>
      <c r="CZ52" s="613"/>
      <c r="DA52" s="613"/>
      <c r="DB52" s="1098"/>
      <c r="DC52" s="613"/>
      <c r="DD52" s="613"/>
      <c r="DE52" s="613"/>
      <c r="DF52" s="613"/>
      <c r="DG52" s="219"/>
      <c r="DH52" s="220"/>
      <c r="DI52" s="220"/>
      <c r="DJ52" s="220"/>
      <c r="DK52" s="220"/>
      <c r="DL52" s="220"/>
      <c r="DM52" s="220"/>
      <c r="DN52" s="220"/>
    </row>
    <row r="53" spans="1:118" s="217" customFormat="1" ht="90">
      <c r="A53" s="26">
        <v>312</v>
      </c>
      <c r="B53" s="26" t="s">
        <v>2454</v>
      </c>
      <c r="C53" s="219" t="s">
        <v>468</v>
      </c>
      <c r="D53" s="210">
        <v>4</v>
      </c>
      <c r="E53" s="34">
        <v>0.7</v>
      </c>
      <c r="F53" s="219" t="s">
        <v>469</v>
      </c>
      <c r="G53" s="214">
        <v>9.1</v>
      </c>
      <c r="H53" s="152">
        <v>0.13</v>
      </c>
      <c r="I53" s="851"/>
      <c r="J53" s="815"/>
      <c r="K53" s="29">
        <v>0.05</v>
      </c>
      <c r="L53" s="219" t="s">
        <v>2725</v>
      </c>
      <c r="M53" s="219" t="s">
        <v>2725</v>
      </c>
      <c r="N53" s="221" t="s">
        <v>2717</v>
      </c>
      <c r="O53" s="219" t="s">
        <v>2726</v>
      </c>
      <c r="P53" s="851" t="s">
        <v>2736</v>
      </c>
      <c r="Q53" s="223"/>
      <c r="R53" s="29">
        <v>0.4</v>
      </c>
      <c r="S53" s="29"/>
      <c r="T53" s="29"/>
      <c r="U53" s="219" t="s">
        <v>2737</v>
      </c>
      <c r="V53" s="219" t="s">
        <v>2737</v>
      </c>
      <c r="W53" s="221" t="s">
        <v>70</v>
      </c>
      <c r="X53" s="221" t="s">
        <v>71</v>
      </c>
      <c r="Y53" s="221" t="s">
        <v>2717</v>
      </c>
      <c r="Z53" s="219" t="s">
        <v>2738</v>
      </c>
      <c r="AA53" s="29">
        <v>0.5</v>
      </c>
      <c r="AB53" s="30">
        <f t="shared" si="1"/>
        <v>9.1000000000000011E-2</v>
      </c>
      <c r="AC53" s="219">
        <v>0</v>
      </c>
      <c r="AD53" s="221"/>
      <c r="AE53" s="30">
        <v>9.1000000000000011E-2</v>
      </c>
      <c r="AF53" s="219">
        <v>0</v>
      </c>
      <c r="AG53" s="219"/>
      <c r="AH53" s="30">
        <v>9.1000000000000011E-2</v>
      </c>
      <c r="AI53" s="219">
        <v>1</v>
      </c>
      <c r="AJ53" s="219"/>
      <c r="AK53" s="30">
        <v>9.1000000000000011E-2</v>
      </c>
      <c r="AL53" s="219">
        <v>1</v>
      </c>
      <c r="AM53" s="219"/>
      <c r="AN53" s="35">
        <v>2000000</v>
      </c>
      <c r="AO53" s="35">
        <v>0</v>
      </c>
      <c r="AP53" s="35"/>
      <c r="AQ53" s="35">
        <v>0</v>
      </c>
      <c r="AR53" s="35"/>
      <c r="AS53" s="35">
        <v>1000000</v>
      </c>
      <c r="AT53" s="35"/>
      <c r="AU53" s="35">
        <v>1000000</v>
      </c>
      <c r="AV53" s="618"/>
      <c r="AW53" s="221" t="s">
        <v>2722</v>
      </c>
      <c r="AX53" s="220"/>
      <c r="AY53" s="220"/>
      <c r="AZ53" s="220"/>
      <c r="BA53" s="613"/>
      <c r="BB53" s="613"/>
      <c r="BC53" s="613"/>
      <c r="BD53" s="613"/>
      <c r="BE53" s="613"/>
      <c r="BF53" s="613"/>
      <c r="BG53" s="613"/>
      <c r="BH53" s="613"/>
      <c r="BI53" s="613"/>
      <c r="BJ53" s="613"/>
      <c r="BK53" s="613"/>
      <c r="BL53" s="613">
        <v>0</v>
      </c>
      <c r="BM53" s="613"/>
      <c r="BN53" s="613"/>
      <c r="BO53" s="613"/>
      <c r="BP53" s="613"/>
      <c r="BQ53" s="1098"/>
      <c r="BR53" s="613"/>
      <c r="BS53" s="613"/>
      <c r="BT53" s="613"/>
      <c r="BU53" s="613"/>
      <c r="BV53" s="613"/>
      <c r="BW53" s="613"/>
      <c r="BX53" s="613"/>
      <c r="BY53" s="613"/>
      <c r="BZ53" s="613"/>
      <c r="CA53" s="1098">
        <v>0</v>
      </c>
      <c r="CB53" s="613"/>
      <c r="CC53" s="613"/>
      <c r="CD53" s="613"/>
      <c r="CE53" s="613"/>
      <c r="CF53" s="1098"/>
      <c r="CG53" s="613"/>
      <c r="CH53" s="613"/>
      <c r="CI53" s="613"/>
      <c r="CJ53" s="613"/>
      <c r="CK53" s="613"/>
      <c r="CL53" s="613"/>
      <c r="CM53" s="613"/>
      <c r="CN53" s="613">
        <v>1000000</v>
      </c>
      <c r="CO53" s="613"/>
      <c r="CP53" s="1098">
        <v>1000000</v>
      </c>
      <c r="CQ53" s="613"/>
      <c r="CR53" s="613"/>
      <c r="CS53" s="1098"/>
      <c r="CT53" s="613"/>
      <c r="CU53" s="613"/>
      <c r="CV53" s="613"/>
      <c r="CW53" s="613"/>
      <c r="CX53" s="613"/>
      <c r="CY53" s="613"/>
      <c r="CZ53" s="613"/>
      <c r="DA53" s="613"/>
      <c r="DB53" s="1098"/>
      <c r="DC53" s="613">
        <v>1000000</v>
      </c>
      <c r="DD53" s="613"/>
      <c r="DE53" s="613"/>
      <c r="DF53" s="613">
        <v>1000000</v>
      </c>
      <c r="DG53" s="219"/>
      <c r="DH53" s="220"/>
      <c r="DI53" s="220"/>
      <c r="DJ53" s="220"/>
      <c r="DK53" s="220"/>
      <c r="DL53" s="220"/>
      <c r="DM53" s="220"/>
      <c r="DN53" s="220"/>
    </row>
    <row r="54" spans="1:118" s="217" customFormat="1" ht="90">
      <c r="A54" s="26">
        <v>313</v>
      </c>
      <c r="B54" s="26" t="s">
        <v>2454</v>
      </c>
      <c r="C54" s="219" t="s">
        <v>468</v>
      </c>
      <c r="D54" s="210">
        <v>4</v>
      </c>
      <c r="E54" s="34">
        <v>0.7</v>
      </c>
      <c r="F54" s="219" t="s">
        <v>469</v>
      </c>
      <c r="G54" s="214">
        <v>9.1</v>
      </c>
      <c r="H54" s="152">
        <v>0.13</v>
      </c>
      <c r="I54" s="851"/>
      <c r="J54" s="816"/>
      <c r="K54" s="29">
        <v>0.05</v>
      </c>
      <c r="L54" s="219" t="s">
        <v>2725</v>
      </c>
      <c r="M54" s="219" t="s">
        <v>2725</v>
      </c>
      <c r="N54" s="221" t="s">
        <v>2717</v>
      </c>
      <c r="O54" s="219" t="s">
        <v>2726</v>
      </c>
      <c r="P54" s="851"/>
      <c r="Q54" s="223"/>
      <c r="R54" s="29">
        <v>0.4</v>
      </c>
      <c r="S54" s="29"/>
      <c r="T54" s="29"/>
      <c r="U54" s="219" t="s">
        <v>2739</v>
      </c>
      <c r="V54" s="219" t="s">
        <v>2739</v>
      </c>
      <c r="W54" s="221" t="s">
        <v>70</v>
      </c>
      <c r="X54" s="221" t="s">
        <v>71</v>
      </c>
      <c r="Y54" s="221" t="s">
        <v>586</v>
      </c>
      <c r="Z54" s="219" t="s">
        <v>2740</v>
      </c>
      <c r="AA54" s="29">
        <v>0.5</v>
      </c>
      <c r="AB54" s="30">
        <f t="shared" si="1"/>
        <v>9.1000000000000011E-2</v>
      </c>
      <c r="AC54" s="219">
        <v>0</v>
      </c>
      <c r="AD54" s="221"/>
      <c r="AE54" s="30">
        <v>9.1000000000000011E-2</v>
      </c>
      <c r="AF54" s="219">
        <v>0</v>
      </c>
      <c r="AG54" s="219"/>
      <c r="AH54" s="30">
        <v>9.1000000000000011E-2</v>
      </c>
      <c r="AI54" s="219">
        <v>1</v>
      </c>
      <c r="AJ54" s="219"/>
      <c r="AK54" s="30">
        <v>9.1000000000000011E-2</v>
      </c>
      <c r="AL54" s="219">
        <v>1</v>
      </c>
      <c r="AM54" s="219"/>
      <c r="AN54" s="35">
        <v>2000000</v>
      </c>
      <c r="AO54" s="35">
        <v>0</v>
      </c>
      <c r="AP54" s="35"/>
      <c r="AQ54" s="35">
        <v>0</v>
      </c>
      <c r="AR54" s="35"/>
      <c r="AS54" s="35">
        <v>1000000</v>
      </c>
      <c r="AT54" s="35"/>
      <c r="AU54" s="35">
        <v>1000000</v>
      </c>
      <c r="AV54" s="618"/>
      <c r="AW54" s="221" t="s">
        <v>2722</v>
      </c>
      <c r="AX54" s="220"/>
      <c r="AY54" s="220"/>
      <c r="AZ54" s="220"/>
      <c r="BA54" s="613"/>
      <c r="BB54" s="613"/>
      <c r="BC54" s="613"/>
      <c r="BD54" s="613"/>
      <c r="BE54" s="613"/>
      <c r="BF54" s="613"/>
      <c r="BG54" s="613"/>
      <c r="BH54" s="613"/>
      <c r="BI54" s="613"/>
      <c r="BJ54" s="613"/>
      <c r="BK54" s="613"/>
      <c r="BL54" s="613"/>
      <c r="BM54" s="613"/>
      <c r="BN54" s="613"/>
      <c r="BO54" s="613"/>
      <c r="BP54" s="613"/>
      <c r="BQ54" s="613"/>
      <c r="BR54" s="613"/>
      <c r="BS54" s="613"/>
      <c r="BT54" s="613"/>
      <c r="BU54" s="613"/>
      <c r="BV54" s="613"/>
      <c r="BW54" s="613"/>
      <c r="BX54" s="613"/>
      <c r="BY54" s="613"/>
      <c r="BZ54" s="613"/>
      <c r="CA54" s="613"/>
      <c r="CB54" s="613"/>
      <c r="CC54" s="613"/>
      <c r="CD54" s="613"/>
      <c r="CE54" s="613"/>
      <c r="CF54" s="613"/>
      <c r="CG54" s="613"/>
      <c r="CH54" s="613"/>
      <c r="CI54" s="613"/>
      <c r="CJ54" s="613"/>
      <c r="CK54" s="613"/>
      <c r="CL54" s="613"/>
      <c r="CM54" s="613"/>
      <c r="CN54" s="613">
        <v>1000000</v>
      </c>
      <c r="CO54" s="613"/>
      <c r="CP54" s="613">
        <v>1000000</v>
      </c>
      <c r="CQ54" s="613"/>
      <c r="CR54" s="613"/>
      <c r="CS54" s="613"/>
      <c r="CT54" s="613"/>
      <c r="CU54" s="613"/>
      <c r="CV54" s="613"/>
      <c r="CW54" s="613"/>
      <c r="CX54" s="613"/>
      <c r="CY54" s="613"/>
      <c r="CZ54" s="613"/>
      <c r="DA54" s="613"/>
      <c r="DB54" s="613"/>
      <c r="DC54" s="613">
        <v>1000000</v>
      </c>
      <c r="DD54" s="613"/>
      <c r="DE54" s="613"/>
      <c r="DF54" s="613">
        <v>1000000</v>
      </c>
      <c r="DG54" s="219"/>
      <c r="DH54" s="220"/>
      <c r="DI54" s="220"/>
      <c r="DJ54" s="220"/>
      <c r="DK54" s="220"/>
      <c r="DL54" s="220"/>
      <c r="DM54" s="220"/>
      <c r="DN54" s="220"/>
    </row>
    <row r="55" spans="1:118" s="217" customFormat="1" ht="168.75">
      <c r="A55" s="26">
        <v>461</v>
      </c>
      <c r="B55" s="26" t="s">
        <v>272</v>
      </c>
      <c r="C55" s="221" t="s">
        <v>273</v>
      </c>
      <c r="D55" s="210">
        <v>5</v>
      </c>
      <c r="E55" s="34">
        <v>0.05</v>
      </c>
      <c r="F55" s="221" t="s">
        <v>1650</v>
      </c>
      <c r="G55" s="214">
        <v>10.1</v>
      </c>
      <c r="H55" s="34">
        <v>0.1</v>
      </c>
      <c r="I55" s="681"/>
      <c r="J55" s="703"/>
      <c r="K55" s="29">
        <v>0.9</v>
      </c>
      <c r="L55" s="221" t="s">
        <v>2741</v>
      </c>
      <c r="M55" s="221" t="s">
        <v>2741</v>
      </c>
      <c r="N55" s="221" t="s">
        <v>2742</v>
      </c>
      <c r="O55" s="221" t="s">
        <v>2743</v>
      </c>
      <c r="P55" s="681" t="s">
        <v>2744</v>
      </c>
      <c r="Q55" s="210"/>
      <c r="R55" s="29">
        <v>0.15</v>
      </c>
      <c r="S55" s="29"/>
      <c r="T55" s="29"/>
      <c r="U55" s="221" t="s">
        <v>2745</v>
      </c>
      <c r="V55" s="221" t="s">
        <v>2745</v>
      </c>
      <c r="W55" s="221" t="s">
        <v>70</v>
      </c>
      <c r="X55" s="221" t="s">
        <v>71</v>
      </c>
      <c r="Y55" s="34">
        <v>0.22</v>
      </c>
      <c r="Z55" s="221" t="s">
        <v>2746</v>
      </c>
      <c r="AA55" s="29">
        <v>0.33</v>
      </c>
      <c r="AB55" s="30">
        <f>+((((E55*H55)*K55)*R55)*AA55)*100</f>
        <v>2.2275000000000003E-2</v>
      </c>
      <c r="AC55" s="221">
        <v>30</v>
      </c>
      <c r="AD55" s="221"/>
      <c r="AE55" s="30">
        <v>2.2275000000000003E-2</v>
      </c>
      <c r="AF55" s="221">
        <v>40</v>
      </c>
      <c r="AG55" s="221"/>
      <c r="AH55" s="30">
        <v>2.2275000000000003E-2</v>
      </c>
      <c r="AI55" s="221">
        <v>60</v>
      </c>
      <c r="AJ55" s="221"/>
      <c r="AK55" s="30">
        <v>2.2275000000000003E-2</v>
      </c>
      <c r="AL55" s="221">
        <v>90</v>
      </c>
      <c r="AM55" s="221"/>
      <c r="AN55" s="35">
        <v>0</v>
      </c>
      <c r="AO55" s="35">
        <v>0</v>
      </c>
      <c r="AP55" s="35"/>
      <c r="AQ55" s="35">
        <v>0</v>
      </c>
      <c r="AR55" s="35"/>
      <c r="AS55" s="35">
        <v>0</v>
      </c>
      <c r="AT55" s="35"/>
      <c r="AU55" s="35">
        <v>0</v>
      </c>
      <c r="AV55" s="103"/>
      <c r="AW55" s="221" t="s">
        <v>2747</v>
      </c>
      <c r="AX55" s="220"/>
      <c r="AY55" s="220"/>
      <c r="AZ55" s="220"/>
      <c r="BA55" s="613"/>
      <c r="BB55" s="613"/>
      <c r="BC55" s="613"/>
      <c r="BD55" s="613"/>
      <c r="BE55" s="613"/>
      <c r="BF55" s="613"/>
      <c r="BG55" s="613"/>
      <c r="BH55" s="613"/>
      <c r="BI55" s="613"/>
      <c r="BJ55" s="613"/>
      <c r="BK55" s="613"/>
      <c r="BL55" s="613"/>
      <c r="BM55" s="613"/>
      <c r="BN55" s="613"/>
      <c r="BO55" s="613"/>
      <c r="BP55" s="613"/>
      <c r="BQ55" s="613"/>
      <c r="BR55" s="613"/>
      <c r="BS55" s="613"/>
      <c r="BT55" s="613"/>
      <c r="BU55" s="613"/>
      <c r="BV55" s="613"/>
      <c r="BW55" s="613"/>
      <c r="BX55" s="613"/>
      <c r="BY55" s="613"/>
      <c r="BZ55" s="613"/>
      <c r="CA55" s="613"/>
      <c r="CB55" s="613"/>
      <c r="CC55" s="613"/>
      <c r="CD55" s="613"/>
      <c r="CE55" s="613"/>
      <c r="CF55" s="613"/>
      <c r="CG55" s="613"/>
      <c r="CH55" s="613"/>
      <c r="CI55" s="613"/>
      <c r="CJ55" s="613"/>
      <c r="CK55" s="613"/>
      <c r="CL55" s="613"/>
      <c r="CM55" s="613"/>
      <c r="CN55" s="613"/>
      <c r="CO55" s="613"/>
      <c r="CP55" s="613"/>
      <c r="CQ55" s="613"/>
      <c r="CR55" s="613"/>
      <c r="CS55" s="613"/>
      <c r="CT55" s="613"/>
      <c r="CU55" s="613"/>
      <c r="CV55" s="613"/>
      <c r="CW55" s="613"/>
      <c r="CX55" s="613"/>
      <c r="CY55" s="613"/>
      <c r="CZ55" s="613"/>
      <c r="DA55" s="613"/>
      <c r="DB55" s="613"/>
      <c r="DC55" s="613"/>
      <c r="DD55" s="613"/>
      <c r="DE55" s="613"/>
      <c r="DF55" s="613"/>
      <c r="DG55" s="221"/>
      <c r="DH55" s="220"/>
      <c r="DI55" s="220"/>
      <c r="DJ55" s="220"/>
      <c r="DK55" s="220"/>
      <c r="DL55" s="220"/>
      <c r="DM55" s="220"/>
      <c r="DN55" s="220"/>
    </row>
    <row r="56" spans="1:118" s="217" customFormat="1" ht="168.75">
      <c r="A56" s="26">
        <v>462</v>
      </c>
      <c r="B56" s="26" t="s">
        <v>272</v>
      </c>
      <c r="C56" s="221" t="s">
        <v>273</v>
      </c>
      <c r="D56" s="210">
        <v>5</v>
      </c>
      <c r="E56" s="34">
        <v>0.05</v>
      </c>
      <c r="F56" s="221" t="s">
        <v>1650</v>
      </c>
      <c r="G56" s="214">
        <v>10.1</v>
      </c>
      <c r="H56" s="34">
        <v>0.1</v>
      </c>
      <c r="I56" s="681"/>
      <c r="J56" s="703"/>
      <c r="K56" s="29">
        <v>0.9</v>
      </c>
      <c r="L56" s="221" t="s">
        <v>2741</v>
      </c>
      <c r="M56" s="221" t="s">
        <v>2741</v>
      </c>
      <c r="N56" s="221" t="s">
        <v>2748</v>
      </c>
      <c r="O56" s="221" t="s">
        <v>2743</v>
      </c>
      <c r="P56" s="681"/>
      <c r="Q56" s="210"/>
      <c r="R56" s="29">
        <v>0.15</v>
      </c>
      <c r="S56" s="29"/>
      <c r="T56" s="29"/>
      <c r="U56" s="221" t="s">
        <v>2749</v>
      </c>
      <c r="V56" s="221" t="s">
        <v>2749</v>
      </c>
      <c r="W56" s="221" t="s">
        <v>70</v>
      </c>
      <c r="X56" s="221" t="s">
        <v>71</v>
      </c>
      <c r="Y56" s="34">
        <v>0.15</v>
      </c>
      <c r="Z56" s="221" t="s">
        <v>2750</v>
      </c>
      <c r="AA56" s="29">
        <v>0.34</v>
      </c>
      <c r="AB56" s="30">
        <f>+((((E56*H56)*K56)*R56)*AA56)*100</f>
        <v>2.2950000000000009E-2</v>
      </c>
      <c r="AC56" s="221">
        <v>20</v>
      </c>
      <c r="AD56" s="221"/>
      <c r="AE56" s="30">
        <v>2.2950000000000009E-2</v>
      </c>
      <c r="AF56" s="221">
        <v>30</v>
      </c>
      <c r="AG56" s="221"/>
      <c r="AH56" s="30">
        <v>2.2950000000000009E-2</v>
      </c>
      <c r="AI56" s="221">
        <v>50</v>
      </c>
      <c r="AJ56" s="221"/>
      <c r="AK56" s="30">
        <v>2.2950000000000009E-2</v>
      </c>
      <c r="AL56" s="221">
        <v>80</v>
      </c>
      <c r="AM56" s="221"/>
      <c r="AN56" s="35">
        <v>0</v>
      </c>
      <c r="AO56" s="35">
        <v>0</v>
      </c>
      <c r="AP56" s="35"/>
      <c r="AQ56" s="35">
        <v>0</v>
      </c>
      <c r="AR56" s="35"/>
      <c r="AS56" s="35">
        <v>0</v>
      </c>
      <c r="AT56" s="35"/>
      <c r="AU56" s="35">
        <v>0</v>
      </c>
      <c r="AV56" s="103"/>
      <c r="AW56" s="221" t="s">
        <v>2747</v>
      </c>
      <c r="AX56" s="220"/>
      <c r="AY56" s="220"/>
      <c r="AZ56" s="220"/>
      <c r="BA56" s="613"/>
      <c r="BB56" s="613"/>
      <c r="BC56" s="613"/>
      <c r="BD56" s="613"/>
      <c r="BE56" s="613"/>
      <c r="BF56" s="613"/>
      <c r="BG56" s="613"/>
      <c r="BH56" s="613"/>
      <c r="BI56" s="613"/>
      <c r="BJ56" s="613"/>
      <c r="BK56" s="613"/>
      <c r="BL56" s="613"/>
      <c r="BM56" s="613"/>
      <c r="BN56" s="613"/>
      <c r="BO56" s="613"/>
      <c r="BP56" s="613"/>
      <c r="BQ56" s="613"/>
      <c r="BR56" s="613"/>
      <c r="BS56" s="613"/>
      <c r="BT56" s="613"/>
      <c r="BU56" s="613"/>
      <c r="BV56" s="613"/>
      <c r="BW56" s="613"/>
      <c r="BX56" s="613"/>
      <c r="BY56" s="613"/>
      <c r="BZ56" s="613"/>
      <c r="CA56" s="613"/>
      <c r="CB56" s="613"/>
      <c r="CC56" s="613"/>
      <c r="CD56" s="613"/>
      <c r="CE56" s="613"/>
      <c r="CF56" s="613"/>
      <c r="CG56" s="613"/>
      <c r="CH56" s="613"/>
      <c r="CI56" s="613"/>
      <c r="CJ56" s="613"/>
      <c r="CK56" s="613"/>
      <c r="CL56" s="613"/>
      <c r="CM56" s="613"/>
      <c r="CN56" s="613"/>
      <c r="CO56" s="613"/>
      <c r="CP56" s="613"/>
      <c r="CQ56" s="613"/>
      <c r="CR56" s="613"/>
      <c r="CS56" s="613"/>
      <c r="CT56" s="613"/>
      <c r="CU56" s="613"/>
      <c r="CV56" s="613"/>
      <c r="CW56" s="613"/>
      <c r="CX56" s="613"/>
      <c r="CY56" s="613"/>
      <c r="CZ56" s="613"/>
      <c r="DA56" s="613"/>
      <c r="DB56" s="613"/>
      <c r="DC56" s="613"/>
      <c r="DD56" s="613"/>
      <c r="DE56" s="613"/>
      <c r="DF56" s="613"/>
      <c r="DG56" s="221"/>
      <c r="DH56" s="220"/>
      <c r="DI56" s="220"/>
      <c r="DJ56" s="220"/>
      <c r="DK56" s="220"/>
      <c r="DL56" s="220"/>
      <c r="DM56" s="220"/>
      <c r="DN56" s="220"/>
    </row>
    <row r="57" spans="1:118" s="217" customFormat="1" ht="168.75">
      <c r="A57" s="26">
        <v>463</v>
      </c>
      <c r="B57" s="26" t="s">
        <v>272</v>
      </c>
      <c r="C57" s="221" t="s">
        <v>273</v>
      </c>
      <c r="D57" s="210">
        <v>5</v>
      </c>
      <c r="E57" s="34">
        <v>0.05</v>
      </c>
      <c r="F57" s="221" t="s">
        <v>1650</v>
      </c>
      <c r="G57" s="214">
        <v>10.1</v>
      </c>
      <c r="H57" s="34">
        <v>0.1</v>
      </c>
      <c r="I57" s="681"/>
      <c r="J57" s="703"/>
      <c r="K57" s="29">
        <v>0.9</v>
      </c>
      <c r="L57" s="221" t="s">
        <v>2741</v>
      </c>
      <c r="M57" s="221" t="s">
        <v>2741</v>
      </c>
      <c r="N57" s="221" t="s">
        <v>2751</v>
      </c>
      <c r="O57" s="221" t="s">
        <v>2743</v>
      </c>
      <c r="P57" s="681"/>
      <c r="Q57" s="210"/>
      <c r="R57" s="29">
        <v>0.15</v>
      </c>
      <c r="S57" s="29"/>
      <c r="T57" s="29"/>
      <c r="U57" s="221" t="s">
        <v>2752</v>
      </c>
      <c r="V57" s="221" t="s">
        <v>2752</v>
      </c>
      <c r="W57" s="221" t="s">
        <v>70</v>
      </c>
      <c r="X57" s="221" t="s">
        <v>71</v>
      </c>
      <c r="Y57" s="34">
        <v>0</v>
      </c>
      <c r="Z57" s="221" t="s">
        <v>2753</v>
      </c>
      <c r="AA57" s="29">
        <v>0.33</v>
      </c>
      <c r="AB57" s="30">
        <f>+((((E57*H57)*K57)*R57)*AA57)*100</f>
        <v>2.2275000000000003E-2</v>
      </c>
      <c r="AC57" s="221">
        <v>20</v>
      </c>
      <c r="AD57" s="221"/>
      <c r="AE57" s="30">
        <v>2.2275000000000003E-2</v>
      </c>
      <c r="AF57" s="221">
        <v>40</v>
      </c>
      <c r="AG57" s="221"/>
      <c r="AH57" s="30">
        <v>2.2275000000000003E-2</v>
      </c>
      <c r="AI57" s="221">
        <v>60</v>
      </c>
      <c r="AJ57" s="221"/>
      <c r="AK57" s="30">
        <v>2.2275000000000003E-2</v>
      </c>
      <c r="AL57" s="221">
        <v>95</v>
      </c>
      <c r="AM57" s="221"/>
      <c r="AN57" s="35">
        <v>0</v>
      </c>
      <c r="AO57" s="35">
        <v>0</v>
      </c>
      <c r="AP57" s="35"/>
      <c r="AQ57" s="35">
        <v>0</v>
      </c>
      <c r="AR57" s="35"/>
      <c r="AS57" s="35">
        <v>0</v>
      </c>
      <c r="AT57" s="35"/>
      <c r="AU57" s="35">
        <v>0</v>
      </c>
      <c r="AV57" s="103"/>
      <c r="AW57" s="221" t="s">
        <v>2747</v>
      </c>
      <c r="AX57" s="220"/>
      <c r="AY57" s="220"/>
      <c r="AZ57" s="220"/>
      <c r="BA57" s="613"/>
      <c r="BB57" s="613"/>
      <c r="BC57" s="613"/>
      <c r="BD57" s="613"/>
      <c r="BE57" s="613"/>
      <c r="BF57" s="613"/>
      <c r="BG57" s="613"/>
      <c r="BH57" s="613"/>
      <c r="BI57" s="613"/>
      <c r="BJ57" s="613"/>
      <c r="BK57" s="613"/>
      <c r="BL57" s="613"/>
      <c r="BM57" s="613"/>
      <c r="BN57" s="613"/>
      <c r="BO57" s="613"/>
      <c r="BP57" s="613"/>
      <c r="BQ57" s="613"/>
      <c r="BR57" s="613"/>
      <c r="BS57" s="613"/>
      <c r="BT57" s="613"/>
      <c r="BU57" s="613"/>
      <c r="BV57" s="613"/>
      <c r="BW57" s="613"/>
      <c r="BX57" s="613"/>
      <c r="BY57" s="613"/>
      <c r="BZ57" s="613"/>
      <c r="CA57" s="613"/>
      <c r="CB57" s="613"/>
      <c r="CC57" s="613"/>
      <c r="CD57" s="613"/>
      <c r="CE57" s="613"/>
      <c r="CF57" s="613"/>
      <c r="CG57" s="613"/>
      <c r="CH57" s="613"/>
      <c r="CI57" s="613"/>
      <c r="CJ57" s="613"/>
      <c r="CK57" s="613"/>
      <c r="CL57" s="613"/>
      <c r="CM57" s="613"/>
      <c r="CN57" s="613"/>
      <c r="CO57" s="613"/>
      <c r="CP57" s="613"/>
      <c r="CQ57" s="613"/>
      <c r="CR57" s="613"/>
      <c r="CS57" s="613"/>
      <c r="CT57" s="613"/>
      <c r="CU57" s="613"/>
      <c r="CV57" s="613"/>
      <c r="CW57" s="613"/>
      <c r="CX57" s="613"/>
      <c r="CY57" s="613"/>
      <c r="CZ57" s="613"/>
      <c r="DA57" s="613"/>
      <c r="DB57" s="613"/>
      <c r="DC57" s="613"/>
      <c r="DD57" s="613"/>
      <c r="DE57" s="613"/>
      <c r="DF57" s="613"/>
      <c r="DG57" s="221"/>
      <c r="DH57" s="220"/>
      <c r="DI57" s="220"/>
      <c r="DJ57" s="220"/>
      <c r="DK57" s="220"/>
      <c r="DL57" s="220"/>
      <c r="DM57" s="220"/>
      <c r="DN57" s="220"/>
    </row>
    <row r="58" spans="1:118" s="217" customFormat="1" ht="67.5">
      <c r="A58" s="26">
        <v>499</v>
      </c>
      <c r="B58" s="26" t="s">
        <v>272</v>
      </c>
      <c r="C58" s="221" t="s">
        <v>273</v>
      </c>
      <c r="D58" s="210">
        <v>5</v>
      </c>
      <c r="E58" s="34">
        <v>0.05</v>
      </c>
      <c r="F58" s="221" t="s">
        <v>274</v>
      </c>
      <c r="G58" s="214">
        <v>10.199999999999999</v>
      </c>
      <c r="H58" s="34">
        <v>0.9</v>
      </c>
      <c r="I58" s="681" t="s">
        <v>2754</v>
      </c>
      <c r="J58" s="693" t="s">
        <v>2755</v>
      </c>
      <c r="K58" s="29">
        <v>0.1</v>
      </c>
      <c r="L58" s="839" t="s">
        <v>2756</v>
      </c>
      <c r="M58" s="839" t="s">
        <v>2756</v>
      </c>
      <c r="N58" s="839" t="s">
        <v>2757</v>
      </c>
      <c r="O58" s="839" t="s">
        <v>2758</v>
      </c>
      <c r="P58" s="681" t="s">
        <v>2759</v>
      </c>
      <c r="Q58" s="210"/>
      <c r="R58" s="29">
        <v>0.15</v>
      </c>
      <c r="S58" s="29"/>
      <c r="T58" s="29"/>
      <c r="U58" s="102" t="s">
        <v>2760</v>
      </c>
      <c r="V58" s="102" t="s">
        <v>2760</v>
      </c>
      <c r="W58" s="221" t="s">
        <v>70</v>
      </c>
      <c r="X58" s="221" t="s">
        <v>71</v>
      </c>
      <c r="Y58" s="164">
        <v>80</v>
      </c>
      <c r="Z58" s="102" t="s">
        <v>2761</v>
      </c>
      <c r="AA58" s="29">
        <v>0.33</v>
      </c>
      <c r="AB58" s="30">
        <f t="shared" ref="AB58:AB71" si="2">+((((E58*H58)*K58)*R58)*AA58)*100</f>
        <v>2.2275000000000003E-2</v>
      </c>
      <c r="AC58" s="221">
        <v>40</v>
      </c>
      <c r="AD58" s="221"/>
      <c r="AE58" s="30">
        <v>2.2275000000000003E-2</v>
      </c>
      <c r="AF58" s="221">
        <v>80</v>
      </c>
      <c r="AG58" s="102"/>
      <c r="AH58" s="30">
        <v>2.2275000000000003E-2</v>
      </c>
      <c r="AI58" s="221">
        <v>120</v>
      </c>
      <c r="AJ58" s="102"/>
      <c r="AK58" s="30">
        <v>2.2275000000000003E-2</v>
      </c>
      <c r="AL58" s="221">
        <v>160</v>
      </c>
      <c r="AM58" s="102"/>
      <c r="AN58" s="31">
        <v>0</v>
      </c>
      <c r="AO58" s="31">
        <v>0</v>
      </c>
      <c r="AP58" s="103"/>
      <c r="AQ58" s="31">
        <v>0</v>
      </c>
      <c r="AR58" s="103"/>
      <c r="AS58" s="31">
        <v>0</v>
      </c>
      <c r="AT58" s="103"/>
      <c r="AU58" s="31">
        <v>0</v>
      </c>
      <c r="AV58" s="103"/>
      <c r="AW58" s="221" t="s">
        <v>2747</v>
      </c>
      <c r="AX58" s="220"/>
      <c r="AY58" s="220"/>
      <c r="AZ58" s="220"/>
      <c r="BA58" s="613"/>
      <c r="BB58" s="613"/>
      <c r="BC58" s="613"/>
      <c r="BD58" s="613"/>
      <c r="BE58" s="613"/>
      <c r="BF58" s="613"/>
      <c r="BG58" s="613"/>
      <c r="BH58" s="613"/>
      <c r="BI58" s="613"/>
      <c r="BJ58" s="613"/>
      <c r="BK58" s="613"/>
      <c r="BL58" s="613"/>
      <c r="BM58" s="613"/>
      <c r="BN58" s="613"/>
      <c r="BO58" s="613"/>
      <c r="BP58" s="613"/>
      <c r="BQ58" s="613"/>
      <c r="BR58" s="613"/>
      <c r="BS58" s="613"/>
      <c r="BT58" s="613"/>
      <c r="BU58" s="613"/>
      <c r="BV58" s="613"/>
      <c r="BW58" s="613"/>
      <c r="BX58" s="613"/>
      <c r="BY58" s="613"/>
      <c r="BZ58" s="613"/>
      <c r="CA58" s="613"/>
      <c r="CB58" s="613"/>
      <c r="CC58" s="613"/>
      <c r="CD58" s="613"/>
      <c r="CE58" s="613"/>
      <c r="CF58" s="613"/>
      <c r="CG58" s="613"/>
      <c r="CH58" s="613"/>
      <c r="CI58" s="613"/>
      <c r="CJ58" s="613"/>
      <c r="CK58" s="613"/>
      <c r="CL58" s="613"/>
      <c r="CM58" s="613"/>
      <c r="CN58" s="613"/>
      <c r="CO58" s="613"/>
      <c r="CP58" s="613"/>
      <c r="CQ58" s="613"/>
      <c r="CR58" s="613"/>
      <c r="CS58" s="613"/>
      <c r="CT58" s="613"/>
      <c r="CU58" s="613"/>
      <c r="CV58" s="613"/>
      <c r="CW58" s="613"/>
      <c r="CX58" s="613"/>
      <c r="CY58" s="613"/>
      <c r="CZ58" s="613"/>
      <c r="DA58" s="613"/>
      <c r="DB58" s="613"/>
      <c r="DC58" s="613"/>
      <c r="DD58" s="613"/>
      <c r="DE58" s="613"/>
      <c r="DF58" s="613"/>
      <c r="DG58" s="102"/>
      <c r="DH58" s="220"/>
      <c r="DI58" s="220"/>
      <c r="DJ58" s="220"/>
      <c r="DK58" s="220"/>
      <c r="DL58" s="220"/>
      <c r="DM58" s="220"/>
      <c r="DN58" s="220"/>
    </row>
    <row r="59" spans="1:118" s="217" customFormat="1" ht="56.25">
      <c r="A59" s="26">
        <v>500</v>
      </c>
      <c r="B59" s="26" t="s">
        <v>272</v>
      </c>
      <c r="C59" s="221" t="s">
        <v>273</v>
      </c>
      <c r="D59" s="210">
        <v>5</v>
      </c>
      <c r="E59" s="34">
        <v>0.05</v>
      </c>
      <c r="F59" s="221" t="s">
        <v>274</v>
      </c>
      <c r="G59" s="214">
        <v>10.199999999999999</v>
      </c>
      <c r="H59" s="34">
        <v>0.9</v>
      </c>
      <c r="I59" s="681"/>
      <c r="J59" s="703"/>
      <c r="K59" s="29">
        <v>0.1</v>
      </c>
      <c r="L59" s="839" t="s">
        <v>2756</v>
      </c>
      <c r="M59" s="839" t="s">
        <v>2756</v>
      </c>
      <c r="N59" s="839" t="s">
        <v>2757</v>
      </c>
      <c r="O59" s="839" t="s">
        <v>2758</v>
      </c>
      <c r="P59" s="681"/>
      <c r="Q59" s="210"/>
      <c r="R59" s="29">
        <v>0.15</v>
      </c>
      <c r="S59" s="29"/>
      <c r="T59" s="29"/>
      <c r="U59" s="102" t="s">
        <v>2762</v>
      </c>
      <c r="V59" s="102" t="s">
        <v>2762</v>
      </c>
      <c r="W59" s="221" t="s">
        <v>70</v>
      </c>
      <c r="X59" s="221" t="s">
        <v>71</v>
      </c>
      <c r="Y59" s="164">
        <v>80</v>
      </c>
      <c r="Z59" s="102" t="s">
        <v>2763</v>
      </c>
      <c r="AA59" s="29">
        <v>0.34</v>
      </c>
      <c r="AB59" s="30">
        <f t="shared" si="2"/>
        <v>2.2950000000000002E-2</v>
      </c>
      <c r="AC59" s="221">
        <v>40</v>
      </c>
      <c r="AD59" s="221"/>
      <c r="AE59" s="30">
        <v>2.2950000000000002E-2</v>
      </c>
      <c r="AF59" s="221">
        <v>80</v>
      </c>
      <c r="AG59" s="102"/>
      <c r="AH59" s="30">
        <v>2.2950000000000002E-2</v>
      </c>
      <c r="AI59" s="221">
        <v>120</v>
      </c>
      <c r="AJ59" s="102"/>
      <c r="AK59" s="30">
        <v>2.2950000000000002E-2</v>
      </c>
      <c r="AL59" s="221">
        <v>160</v>
      </c>
      <c r="AM59" s="102"/>
      <c r="AN59" s="31">
        <v>0</v>
      </c>
      <c r="AO59" s="31">
        <v>0</v>
      </c>
      <c r="AP59" s="103"/>
      <c r="AQ59" s="31">
        <v>0</v>
      </c>
      <c r="AR59" s="103"/>
      <c r="AS59" s="31">
        <v>0</v>
      </c>
      <c r="AT59" s="103"/>
      <c r="AU59" s="31">
        <v>0</v>
      </c>
      <c r="AV59" s="103"/>
      <c r="AW59" s="221" t="s">
        <v>2747</v>
      </c>
      <c r="AX59" s="220"/>
      <c r="AY59" s="220"/>
      <c r="AZ59" s="220"/>
      <c r="BA59" s="613"/>
      <c r="BB59" s="613"/>
      <c r="BC59" s="613"/>
      <c r="BD59" s="613"/>
      <c r="BE59" s="613"/>
      <c r="BF59" s="613"/>
      <c r="BG59" s="613"/>
      <c r="BH59" s="613"/>
      <c r="BI59" s="613"/>
      <c r="BJ59" s="613"/>
      <c r="BK59" s="613"/>
      <c r="BL59" s="613"/>
      <c r="BM59" s="613"/>
      <c r="BN59" s="613"/>
      <c r="BO59" s="613"/>
      <c r="BP59" s="613"/>
      <c r="BQ59" s="613"/>
      <c r="BR59" s="613"/>
      <c r="BS59" s="613"/>
      <c r="BT59" s="613"/>
      <c r="BU59" s="613"/>
      <c r="BV59" s="613"/>
      <c r="BW59" s="613"/>
      <c r="BX59" s="613"/>
      <c r="BY59" s="613"/>
      <c r="BZ59" s="613"/>
      <c r="CA59" s="613"/>
      <c r="CB59" s="613"/>
      <c r="CC59" s="613"/>
      <c r="CD59" s="613"/>
      <c r="CE59" s="613"/>
      <c r="CF59" s="613"/>
      <c r="CG59" s="613"/>
      <c r="CH59" s="613"/>
      <c r="CI59" s="613"/>
      <c r="CJ59" s="613"/>
      <c r="CK59" s="613"/>
      <c r="CL59" s="613"/>
      <c r="CM59" s="613"/>
      <c r="CN59" s="613"/>
      <c r="CO59" s="613"/>
      <c r="CP59" s="613"/>
      <c r="CQ59" s="613"/>
      <c r="CR59" s="613"/>
      <c r="CS59" s="613"/>
      <c r="CT59" s="613"/>
      <c r="CU59" s="613"/>
      <c r="CV59" s="613"/>
      <c r="CW59" s="613"/>
      <c r="CX59" s="613"/>
      <c r="CY59" s="613"/>
      <c r="CZ59" s="613"/>
      <c r="DA59" s="613"/>
      <c r="DB59" s="613"/>
      <c r="DC59" s="613"/>
      <c r="DD59" s="613"/>
      <c r="DE59" s="613"/>
      <c r="DF59" s="613"/>
      <c r="DG59" s="102"/>
      <c r="DH59" s="220"/>
      <c r="DI59" s="220"/>
      <c r="DJ59" s="220"/>
      <c r="DK59" s="220"/>
      <c r="DL59" s="220"/>
      <c r="DM59" s="220"/>
      <c r="DN59" s="220"/>
    </row>
    <row r="60" spans="1:118" s="217" customFormat="1" ht="135">
      <c r="A60" s="26">
        <v>501</v>
      </c>
      <c r="B60" s="26" t="s">
        <v>272</v>
      </c>
      <c r="C60" s="221" t="s">
        <v>273</v>
      </c>
      <c r="D60" s="210">
        <v>5</v>
      </c>
      <c r="E60" s="34">
        <v>0.05</v>
      </c>
      <c r="F60" s="221" t="s">
        <v>274</v>
      </c>
      <c r="G60" s="214">
        <v>10.199999999999999</v>
      </c>
      <c r="H60" s="34">
        <v>0.9</v>
      </c>
      <c r="I60" s="681"/>
      <c r="J60" s="703"/>
      <c r="K60" s="29">
        <v>0.1</v>
      </c>
      <c r="L60" s="221" t="s">
        <v>2756</v>
      </c>
      <c r="M60" s="221" t="s">
        <v>2756</v>
      </c>
      <c r="N60" s="221" t="s">
        <v>2757</v>
      </c>
      <c r="O60" s="221" t="s">
        <v>2758</v>
      </c>
      <c r="P60" s="681"/>
      <c r="Q60" s="210"/>
      <c r="R60" s="29">
        <v>0.15</v>
      </c>
      <c r="S60" s="29"/>
      <c r="T60" s="29"/>
      <c r="U60" s="102" t="s">
        <v>2764</v>
      </c>
      <c r="V60" s="102" t="s">
        <v>2764</v>
      </c>
      <c r="W60" s="221" t="s">
        <v>70</v>
      </c>
      <c r="X60" s="221" t="s">
        <v>71</v>
      </c>
      <c r="Y60" s="164">
        <v>0</v>
      </c>
      <c r="Z60" s="102" t="s">
        <v>2765</v>
      </c>
      <c r="AA60" s="29">
        <v>0.33</v>
      </c>
      <c r="AB60" s="30">
        <f t="shared" si="2"/>
        <v>2.2275000000000003E-2</v>
      </c>
      <c r="AC60" s="221">
        <v>40</v>
      </c>
      <c r="AD60" s="221"/>
      <c r="AE60" s="30">
        <v>2.2275000000000003E-2</v>
      </c>
      <c r="AF60" s="221">
        <v>80</v>
      </c>
      <c r="AG60" s="102"/>
      <c r="AH60" s="30">
        <v>2.2275000000000003E-2</v>
      </c>
      <c r="AI60" s="221">
        <v>120</v>
      </c>
      <c r="AJ60" s="102"/>
      <c r="AK60" s="30">
        <v>2.2275000000000003E-2</v>
      </c>
      <c r="AL60" s="221">
        <v>160</v>
      </c>
      <c r="AM60" s="102"/>
      <c r="AN60" s="31">
        <v>0</v>
      </c>
      <c r="AO60" s="31">
        <v>0</v>
      </c>
      <c r="AP60" s="103"/>
      <c r="AQ60" s="31">
        <v>0</v>
      </c>
      <c r="AR60" s="103"/>
      <c r="AS60" s="31">
        <v>0</v>
      </c>
      <c r="AT60" s="103"/>
      <c r="AU60" s="31">
        <v>0</v>
      </c>
      <c r="AV60" s="103"/>
      <c r="AW60" s="221" t="s">
        <v>2747</v>
      </c>
      <c r="AX60" s="220"/>
      <c r="AY60" s="220"/>
      <c r="AZ60" s="220"/>
      <c r="BA60" s="613"/>
      <c r="BB60" s="613"/>
      <c r="BC60" s="613"/>
      <c r="BD60" s="613"/>
      <c r="BE60" s="613"/>
      <c r="BF60" s="613"/>
      <c r="BG60" s="613"/>
      <c r="BH60" s="613"/>
      <c r="BI60" s="613"/>
      <c r="BJ60" s="613"/>
      <c r="BK60" s="613"/>
      <c r="BL60" s="613"/>
      <c r="BM60" s="613"/>
      <c r="BN60" s="613"/>
      <c r="BO60" s="613"/>
      <c r="BP60" s="613"/>
      <c r="BQ60" s="613"/>
      <c r="BR60" s="613"/>
      <c r="BS60" s="613"/>
      <c r="BT60" s="613"/>
      <c r="BU60" s="613"/>
      <c r="BV60" s="613"/>
      <c r="BW60" s="613"/>
      <c r="BX60" s="613"/>
      <c r="BY60" s="613"/>
      <c r="BZ60" s="613"/>
      <c r="CA60" s="613"/>
      <c r="CB60" s="613"/>
      <c r="CC60" s="613"/>
      <c r="CD60" s="613"/>
      <c r="CE60" s="613"/>
      <c r="CF60" s="613"/>
      <c r="CG60" s="613"/>
      <c r="CH60" s="613"/>
      <c r="CI60" s="613"/>
      <c r="CJ60" s="613"/>
      <c r="CK60" s="613"/>
      <c r="CL60" s="613"/>
      <c r="CM60" s="613"/>
      <c r="CN60" s="613"/>
      <c r="CO60" s="613"/>
      <c r="CP60" s="613"/>
      <c r="CQ60" s="613"/>
      <c r="CR60" s="613"/>
      <c r="CS60" s="613"/>
      <c r="CT60" s="613"/>
      <c r="CU60" s="613"/>
      <c r="CV60" s="613"/>
      <c r="CW60" s="613"/>
      <c r="CX60" s="613"/>
      <c r="CY60" s="613"/>
      <c r="CZ60" s="613"/>
      <c r="DA60" s="613"/>
      <c r="DB60" s="613"/>
      <c r="DC60" s="613"/>
      <c r="DD60" s="613"/>
      <c r="DE60" s="613"/>
      <c r="DF60" s="613"/>
      <c r="DG60" s="102"/>
      <c r="DH60" s="220"/>
      <c r="DI60" s="220"/>
      <c r="DJ60" s="220"/>
      <c r="DK60" s="220"/>
      <c r="DL60" s="220"/>
      <c r="DM60" s="220"/>
      <c r="DN60" s="220"/>
    </row>
    <row r="61" spans="1:118" s="217" customFormat="1" ht="168.75">
      <c r="A61" s="26">
        <v>502</v>
      </c>
      <c r="B61" s="26" t="s">
        <v>272</v>
      </c>
      <c r="C61" s="221" t="s">
        <v>273</v>
      </c>
      <c r="D61" s="210">
        <v>5</v>
      </c>
      <c r="E61" s="34">
        <v>0.05</v>
      </c>
      <c r="F61" s="221" t="s">
        <v>274</v>
      </c>
      <c r="G61" s="214">
        <v>10.199999999999999</v>
      </c>
      <c r="H61" s="34">
        <v>0.9</v>
      </c>
      <c r="I61" s="681"/>
      <c r="J61" s="703"/>
      <c r="K61" s="29">
        <v>0.1</v>
      </c>
      <c r="L61" s="221" t="s">
        <v>2766</v>
      </c>
      <c r="M61" s="221" t="s">
        <v>2766</v>
      </c>
      <c r="N61" s="221" t="s">
        <v>2767</v>
      </c>
      <c r="O61" s="221" t="s">
        <v>2768</v>
      </c>
      <c r="P61" s="681" t="s">
        <v>2769</v>
      </c>
      <c r="Q61" s="210"/>
      <c r="R61" s="29">
        <v>0.2</v>
      </c>
      <c r="S61" s="29"/>
      <c r="T61" s="29"/>
      <c r="U61" s="102" t="s">
        <v>2770</v>
      </c>
      <c r="V61" s="102" t="s">
        <v>2770</v>
      </c>
      <c r="W61" s="221" t="s">
        <v>70</v>
      </c>
      <c r="X61" s="221" t="s">
        <v>71</v>
      </c>
      <c r="Y61" s="164">
        <v>0</v>
      </c>
      <c r="Z61" s="102" t="s">
        <v>2771</v>
      </c>
      <c r="AA61" s="29">
        <v>0.25</v>
      </c>
      <c r="AB61" s="30">
        <f t="shared" si="2"/>
        <v>2.2500000000000006E-2</v>
      </c>
      <c r="AC61" s="221">
        <v>0</v>
      </c>
      <c r="AD61" s="221"/>
      <c r="AE61" s="30">
        <v>2.2500000000000006E-2</v>
      </c>
      <c r="AF61" s="221">
        <v>1</v>
      </c>
      <c r="AG61" s="102"/>
      <c r="AH61" s="30">
        <v>2.2500000000000006E-2</v>
      </c>
      <c r="AI61" s="221">
        <v>1</v>
      </c>
      <c r="AJ61" s="102"/>
      <c r="AK61" s="30">
        <v>2.2500000000000006E-2</v>
      </c>
      <c r="AL61" s="221">
        <v>1</v>
      </c>
      <c r="AM61" s="102"/>
      <c r="AN61" s="31">
        <v>0</v>
      </c>
      <c r="AO61" s="31">
        <v>0</v>
      </c>
      <c r="AP61" s="103"/>
      <c r="AQ61" s="31">
        <v>0</v>
      </c>
      <c r="AR61" s="103"/>
      <c r="AS61" s="31">
        <v>0</v>
      </c>
      <c r="AT61" s="103"/>
      <c r="AU61" s="31">
        <v>0</v>
      </c>
      <c r="AV61" s="103"/>
      <c r="AW61" s="102" t="s">
        <v>2574</v>
      </c>
      <c r="AX61" s="220"/>
      <c r="AY61" s="220"/>
      <c r="AZ61" s="220"/>
      <c r="BA61" s="613"/>
      <c r="BB61" s="613"/>
      <c r="BC61" s="613"/>
      <c r="BD61" s="613"/>
      <c r="BE61" s="613"/>
      <c r="BF61" s="613"/>
      <c r="BG61" s="613"/>
      <c r="BH61" s="613"/>
      <c r="BI61" s="613"/>
      <c r="BJ61" s="613"/>
      <c r="BK61" s="613"/>
      <c r="BL61" s="613"/>
      <c r="BM61" s="613"/>
      <c r="BN61" s="613"/>
      <c r="BO61" s="613"/>
      <c r="BP61" s="613"/>
      <c r="BQ61" s="613"/>
      <c r="BR61" s="613"/>
      <c r="BS61" s="613"/>
      <c r="BT61" s="613"/>
      <c r="BU61" s="613"/>
      <c r="BV61" s="613"/>
      <c r="BW61" s="613"/>
      <c r="BX61" s="613"/>
      <c r="BY61" s="613"/>
      <c r="BZ61" s="613"/>
      <c r="CA61" s="613"/>
      <c r="CB61" s="613"/>
      <c r="CC61" s="613"/>
      <c r="CD61" s="613"/>
      <c r="CE61" s="613"/>
      <c r="CF61" s="613"/>
      <c r="CG61" s="613"/>
      <c r="CH61" s="613"/>
      <c r="CI61" s="613"/>
      <c r="CJ61" s="613"/>
      <c r="CK61" s="613"/>
      <c r="CL61" s="613"/>
      <c r="CM61" s="613"/>
      <c r="CN61" s="613"/>
      <c r="CO61" s="613"/>
      <c r="CP61" s="613"/>
      <c r="CQ61" s="613"/>
      <c r="CR61" s="613"/>
      <c r="CS61" s="613"/>
      <c r="CT61" s="613"/>
      <c r="CU61" s="613"/>
      <c r="CV61" s="613"/>
      <c r="CW61" s="613"/>
      <c r="CX61" s="613"/>
      <c r="CY61" s="613"/>
      <c r="CZ61" s="613"/>
      <c r="DA61" s="613"/>
      <c r="DB61" s="613"/>
      <c r="DC61" s="613"/>
      <c r="DD61" s="613"/>
      <c r="DE61" s="613"/>
      <c r="DF61" s="613"/>
      <c r="DG61" s="102"/>
      <c r="DH61" s="220"/>
      <c r="DI61" s="220"/>
      <c r="DJ61" s="220"/>
      <c r="DK61" s="220"/>
      <c r="DL61" s="220"/>
      <c r="DM61" s="220"/>
      <c r="DN61" s="220"/>
    </row>
    <row r="62" spans="1:118" s="217" customFormat="1" ht="123.75">
      <c r="A62" s="26">
        <v>503</v>
      </c>
      <c r="B62" s="26" t="s">
        <v>272</v>
      </c>
      <c r="C62" s="221" t="s">
        <v>273</v>
      </c>
      <c r="D62" s="210">
        <v>5</v>
      </c>
      <c r="E62" s="34">
        <v>0.05</v>
      </c>
      <c r="F62" s="221" t="s">
        <v>274</v>
      </c>
      <c r="G62" s="214">
        <v>10.199999999999999</v>
      </c>
      <c r="H62" s="34">
        <v>0.9</v>
      </c>
      <c r="I62" s="681"/>
      <c r="J62" s="703"/>
      <c r="K62" s="29">
        <v>0.1</v>
      </c>
      <c r="L62" s="839" t="s">
        <v>2766</v>
      </c>
      <c r="M62" s="839" t="s">
        <v>2766</v>
      </c>
      <c r="N62" s="839" t="s">
        <v>2767</v>
      </c>
      <c r="O62" s="839" t="s">
        <v>2768</v>
      </c>
      <c r="P62" s="681"/>
      <c r="Q62" s="210"/>
      <c r="R62" s="29">
        <v>0.2</v>
      </c>
      <c r="S62" s="29"/>
      <c r="T62" s="29"/>
      <c r="U62" s="102" t="s">
        <v>2772</v>
      </c>
      <c r="V62" s="102" t="s">
        <v>2772</v>
      </c>
      <c r="W62" s="221" t="s">
        <v>70</v>
      </c>
      <c r="X62" s="221" t="s">
        <v>71</v>
      </c>
      <c r="Y62" s="164">
        <v>39</v>
      </c>
      <c r="Z62" s="102" t="s">
        <v>2773</v>
      </c>
      <c r="AA62" s="29">
        <v>0.25</v>
      </c>
      <c r="AB62" s="30">
        <f t="shared" si="2"/>
        <v>2.2500000000000006E-2</v>
      </c>
      <c r="AC62" s="221">
        <v>40</v>
      </c>
      <c r="AD62" s="221"/>
      <c r="AE62" s="30">
        <v>2.2500000000000006E-2</v>
      </c>
      <c r="AF62" s="221">
        <v>46</v>
      </c>
      <c r="AG62" s="102"/>
      <c r="AH62" s="30">
        <v>2.2500000000000006E-2</v>
      </c>
      <c r="AI62" s="221">
        <v>46</v>
      </c>
      <c r="AJ62" s="102"/>
      <c r="AK62" s="30">
        <v>2.2500000000000006E-2</v>
      </c>
      <c r="AL62" s="221">
        <v>46</v>
      </c>
      <c r="AM62" s="102"/>
      <c r="AN62" s="31">
        <v>0</v>
      </c>
      <c r="AO62" s="31">
        <v>0</v>
      </c>
      <c r="AP62" s="103"/>
      <c r="AQ62" s="31">
        <v>0</v>
      </c>
      <c r="AR62" s="103"/>
      <c r="AS62" s="31">
        <v>0</v>
      </c>
      <c r="AT62" s="103"/>
      <c r="AU62" s="31">
        <v>0</v>
      </c>
      <c r="AV62" s="103"/>
      <c r="AW62" s="102" t="s">
        <v>2574</v>
      </c>
      <c r="AX62" s="220"/>
      <c r="AY62" s="220"/>
      <c r="AZ62" s="220"/>
      <c r="BA62" s="613"/>
      <c r="BB62" s="613"/>
      <c r="BC62" s="613"/>
      <c r="BD62" s="613"/>
      <c r="BE62" s="613"/>
      <c r="BF62" s="613"/>
      <c r="BG62" s="613"/>
      <c r="BH62" s="613"/>
      <c r="BI62" s="613"/>
      <c r="BJ62" s="613"/>
      <c r="BK62" s="613"/>
      <c r="BL62" s="613"/>
      <c r="BM62" s="613"/>
      <c r="BN62" s="613"/>
      <c r="BO62" s="613"/>
      <c r="BP62" s="613"/>
      <c r="BQ62" s="613"/>
      <c r="BR62" s="613"/>
      <c r="BS62" s="613"/>
      <c r="BT62" s="613"/>
      <c r="BU62" s="613"/>
      <c r="BV62" s="613"/>
      <c r="BW62" s="613"/>
      <c r="BX62" s="613"/>
      <c r="BY62" s="613"/>
      <c r="BZ62" s="613"/>
      <c r="CA62" s="613"/>
      <c r="CB62" s="613"/>
      <c r="CC62" s="613"/>
      <c r="CD62" s="613"/>
      <c r="CE62" s="613"/>
      <c r="CF62" s="613"/>
      <c r="CG62" s="613"/>
      <c r="CH62" s="613"/>
      <c r="CI62" s="613"/>
      <c r="CJ62" s="613"/>
      <c r="CK62" s="613"/>
      <c r="CL62" s="613"/>
      <c r="CM62" s="613"/>
      <c r="CN62" s="613"/>
      <c r="CO62" s="613"/>
      <c r="CP62" s="613"/>
      <c r="CQ62" s="613"/>
      <c r="CR62" s="613"/>
      <c r="CS62" s="613"/>
      <c r="CT62" s="613"/>
      <c r="CU62" s="613"/>
      <c r="CV62" s="613"/>
      <c r="CW62" s="613"/>
      <c r="CX62" s="613"/>
      <c r="CY62" s="613"/>
      <c r="CZ62" s="613"/>
      <c r="DA62" s="613"/>
      <c r="DB62" s="613"/>
      <c r="DC62" s="613"/>
      <c r="DD62" s="613"/>
      <c r="DE62" s="613"/>
      <c r="DF62" s="613"/>
      <c r="DG62" s="102"/>
      <c r="DH62" s="220"/>
      <c r="DI62" s="220"/>
      <c r="DJ62" s="220"/>
      <c r="DK62" s="220"/>
      <c r="DL62" s="220"/>
      <c r="DM62" s="220"/>
      <c r="DN62" s="220"/>
    </row>
    <row r="63" spans="1:118" s="217" customFormat="1" ht="45">
      <c r="A63" s="26">
        <v>504</v>
      </c>
      <c r="B63" s="26" t="s">
        <v>272</v>
      </c>
      <c r="C63" s="221" t="s">
        <v>273</v>
      </c>
      <c r="D63" s="210">
        <v>5</v>
      </c>
      <c r="E63" s="34">
        <v>0.05</v>
      </c>
      <c r="F63" s="221" t="s">
        <v>274</v>
      </c>
      <c r="G63" s="214">
        <v>10.199999999999999</v>
      </c>
      <c r="H63" s="34">
        <v>0.9</v>
      </c>
      <c r="I63" s="681"/>
      <c r="J63" s="703"/>
      <c r="K63" s="29">
        <v>0.1</v>
      </c>
      <c r="L63" s="839" t="s">
        <v>2766</v>
      </c>
      <c r="M63" s="839" t="s">
        <v>2766</v>
      </c>
      <c r="N63" s="839" t="s">
        <v>2767</v>
      </c>
      <c r="O63" s="839" t="s">
        <v>2768</v>
      </c>
      <c r="P63" s="681"/>
      <c r="Q63" s="210"/>
      <c r="R63" s="29">
        <v>0.2</v>
      </c>
      <c r="S63" s="29"/>
      <c r="T63" s="29"/>
      <c r="U63" s="102" t="s">
        <v>2774</v>
      </c>
      <c r="V63" s="102" t="s">
        <v>2774</v>
      </c>
      <c r="W63" s="221" t="s">
        <v>70</v>
      </c>
      <c r="X63" s="221" t="s">
        <v>71</v>
      </c>
      <c r="Y63" s="164">
        <v>1</v>
      </c>
      <c r="Z63" s="102" t="s">
        <v>2775</v>
      </c>
      <c r="AA63" s="29">
        <v>0.25</v>
      </c>
      <c r="AB63" s="30">
        <f t="shared" si="2"/>
        <v>2.2500000000000006E-2</v>
      </c>
      <c r="AC63" s="221">
        <v>1</v>
      </c>
      <c r="AD63" s="221"/>
      <c r="AE63" s="30">
        <v>2.2500000000000006E-2</v>
      </c>
      <c r="AF63" s="221">
        <v>1</v>
      </c>
      <c r="AG63" s="102"/>
      <c r="AH63" s="30">
        <v>2.2500000000000006E-2</v>
      </c>
      <c r="AI63" s="221">
        <v>1</v>
      </c>
      <c r="AJ63" s="102"/>
      <c r="AK63" s="30">
        <v>2.2500000000000006E-2</v>
      </c>
      <c r="AL63" s="221">
        <v>1</v>
      </c>
      <c r="AM63" s="102"/>
      <c r="AN63" s="31">
        <v>0</v>
      </c>
      <c r="AO63" s="31">
        <v>0</v>
      </c>
      <c r="AP63" s="103"/>
      <c r="AQ63" s="31">
        <v>0</v>
      </c>
      <c r="AR63" s="103"/>
      <c r="AS63" s="31">
        <v>0</v>
      </c>
      <c r="AT63" s="103"/>
      <c r="AU63" s="31">
        <v>0</v>
      </c>
      <c r="AV63" s="103"/>
      <c r="AW63" s="102" t="s">
        <v>2574</v>
      </c>
      <c r="AX63" s="220"/>
      <c r="AY63" s="220"/>
      <c r="AZ63" s="220"/>
      <c r="BA63" s="613"/>
      <c r="BB63" s="613"/>
      <c r="BC63" s="613"/>
      <c r="BD63" s="613"/>
      <c r="BE63" s="613"/>
      <c r="BF63" s="613"/>
      <c r="BG63" s="613"/>
      <c r="BH63" s="613"/>
      <c r="BI63" s="613"/>
      <c r="BJ63" s="613"/>
      <c r="BK63" s="613"/>
      <c r="BL63" s="613"/>
      <c r="BM63" s="613"/>
      <c r="BN63" s="613"/>
      <c r="BO63" s="613"/>
      <c r="BP63" s="613"/>
      <c r="BQ63" s="613"/>
      <c r="BR63" s="613"/>
      <c r="BS63" s="613"/>
      <c r="BT63" s="613"/>
      <c r="BU63" s="613"/>
      <c r="BV63" s="613"/>
      <c r="BW63" s="613"/>
      <c r="BX63" s="613"/>
      <c r="BY63" s="613"/>
      <c r="BZ63" s="613"/>
      <c r="CA63" s="613"/>
      <c r="CB63" s="613"/>
      <c r="CC63" s="613"/>
      <c r="CD63" s="613"/>
      <c r="CE63" s="613"/>
      <c r="CF63" s="613"/>
      <c r="CG63" s="613"/>
      <c r="CH63" s="613"/>
      <c r="CI63" s="613"/>
      <c r="CJ63" s="613"/>
      <c r="CK63" s="613"/>
      <c r="CL63" s="613"/>
      <c r="CM63" s="613"/>
      <c r="CN63" s="613"/>
      <c r="CO63" s="613"/>
      <c r="CP63" s="613"/>
      <c r="CQ63" s="613"/>
      <c r="CR63" s="613"/>
      <c r="CS63" s="613"/>
      <c r="CT63" s="613"/>
      <c r="CU63" s="613"/>
      <c r="CV63" s="613"/>
      <c r="CW63" s="613"/>
      <c r="CX63" s="613"/>
      <c r="CY63" s="613"/>
      <c r="CZ63" s="613"/>
      <c r="DA63" s="613"/>
      <c r="DB63" s="613"/>
      <c r="DC63" s="613"/>
      <c r="DD63" s="613"/>
      <c r="DE63" s="613"/>
      <c r="DF63" s="613"/>
      <c r="DG63" s="102"/>
      <c r="DH63" s="220"/>
      <c r="DI63" s="220"/>
      <c r="DJ63" s="220"/>
      <c r="DK63" s="220"/>
      <c r="DL63" s="220"/>
      <c r="DM63" s="220"/>
      <c r="DN63" s="220"/>
    </row>
    <row r="64" spans="1:118" s="217" customFormat="1" ht="168.75">
      <c r="A64" s="26">
        <v>505</v>
      </c>
      <c r="B64" s="26" t="s">
        <v>272</v>
      </c>
      <c r="C64" s="221" t="s">
        <v>273</v>
      </c>
      <c r="D64" s="210">
        <v>5</v>
      </c>
      <c r="E64" s="34">
        <v>0.05</v>
      </c>
      <c r="F64" s="221" t="s">
        <v>274</v>
      </c>
      <c r="G64" s="214">
        <v>10.199999999999999</v>
      </c>
      <c r="H64" s="34">
        <v>0.9</v>
      </c>
      <c r="I64" s="681"/>
      <c r="J64" s="703"/>
      <c r="K64" s="29">
        <v>0.1</v>
      </c>
      <c r="L64" s="221" t="s">
        <v>2766</v>
      </c>
      <c r="M64" s="221" t="s">
        <v>2766</v>
      </c>
      <c r="N64" s="221" t="s">
        <v>2767</v>
      </c>
      <c r="O64" s="221" t="s">
        <v>2768</v>
      </c>
      <c r="P64" s="681"/>
      <c r="Q64" s="210"/>
      <c r="R64" s="29">
        <v>0.2</v>
      </c>
      <c r="S64" s="29"/>
      <c r="T64" s="29"/>
      <c r="U64" s="102" t="s">
        <v>2776</v>
      </c>
      <c r="V64" s="102" t="s">
        <v>2776</v>
      </c>
      <c r="W64" s="221" t="s">
        <v>70</v>
      </c>
      <c r="X64" s="221" t="s">
        <v>71</v>
      </c>
      <c r="Y64" s="164">
        <v>15</v>
      </c>
      <c r="Z64" s="102" t="s">
        <v>2777</v>
      </c>
      <c r="AA64" s="29">
        <v>0.25</v>
      </c>
      <c r="AB64" s="30">
        <f t="shared" si="2"/>
        <v>2.2500000000000006E-2</v>
      </c>
      <c r="AC64" s="221">
        <v>10</v>
      </c>
      <c r="AD64" s="221"/>
      <c r="AE64" s="30">
        <v>2.2500000000000006E-2</v>
      </c>
      <c r="AF64" s="221">
        <v>20</v>
      </c>
      <c r="AG64" s="102"/>
      <c r="AH64" s="30">
        <v>2.2500000000000006E-2</v>
      </c>
      <c r="AI64" s="221">
        <v>30</v>
      </c>
      <c r="AJ64" s="102"/>
      <c r="AK64" s="30">
        <v>2.2500000000000006E-2</v>
      </c>
      <c r="AL64" s="221">
        <v>46</v>
      </c>
      <c r="AM64" s="102"/>
      <c r="AN64" s="31">
        <v>100000</v>
      </c>
      <c r="AO64" s="31">
        <v>100000</v>
      </c>
      <c r="AP64" s="103"/>
      <c r="AQ64" s="31">
        <v>0</v>
      </c>
      <c r="AR64" s="103"/>
      <c r="AS64" s="31">
        <v>0</v>
      </c>
      <c r="AT64" s="103"/>
      <c r="AU64" s="31">
        <v>0</v>
      </c>
      <c r="AV64" s="103"/>
      <c r="AW64" s="102" t="s">
        <v>2574</v>
      </c>
      <c r="AX64" s="220"/>
      <c r="AY64" s="220"/>
      <c r="AZ64" s="220"/>
      <c r="BA64" s="613"/>
      <c r="BB64" s="613"/>
      <c r="BC64" s="613"/>
      <c r="BD64" s="613"/>
      <c r="BE64" s="613">
        <v>100000</v>
      </c>
      <c r="BF64" s="613"/>
      <c r="BG64" s="613"/>
      <c r="BH64" s="613"/>
      <c r="BI64" s="613"/>
      <c r="BJ64" s="613"/>
      <c r="BK64" s="613"/>
      <c r="BL64" s="613">
        <v>100000</v>
      </c>
      <c r="BM64" s="613"/>
      <c r="BN64" s="613"/>
      <c r="BO64" s="613"/>
      <c r="BP64" s="613"/>
      <c r="BQ64" s="613"/>
      <c r="BR64" s="613"/>
      <c r="BS64" s="613"/>
      <c r="BT64" s="613"/>
      <c r="BU64" s="613"/>
      <c r="BV64" s="613"/>
      <c r="BW64" s="613"/>
      <c r="BX64" s="613"/>
      <c r="BY64" s="613"/>
      <c r="BZ64" s="613"/>
      <c r="CA64" s="613"/>
      <c r="CB64" s="613"/>
      <c r="CC64" s="613"/>
      <c r="CD64" s="613"/>
      <c r="CE64" s="613"/>
      <c r="CF64" s="613"/>
      <c r="CG64" s="613"/>
      <c r="CH64" s="613"/>
      <c r="CI64" s="613"/>
      <c r="CJ64" s="613"/>
      <c r="CK64" s="613"/>
      <c r="CL64" s="613"/>
      <c r="CM64" s="613"/>
      <c r="CN64" s="613"/>
      <c r="CO64" s="613"/>
      <c r="CP64" s="613"/>
      <c r="CQ64" s="613"/>
      <c r="CR64" s="613"/>
      <c r="CS64" s="613"/>
      <c r="CT64" s="613"/>
      <c r="CU64" s="613"/>
      <c r="CV64" s="613"/>
      <c r="CW64" s="613"/>
      <c r="CX64" s="613"/>
      <c r="CY64" s="613"/>
      <c r="CZ64" s="613"/>
      <c r="DA64" s="613"/>
      <c r="DB64" s="613"/>
      <c r="DC64" s="613"/>
      <c r="DD64" s="613"/>
      <c r="DE64" s="613"/>
      <c r="DF64" s="613"/>
      <c r="DG64" s="102"/>
      <c r="DH64" s="220"/>
      <c r="DI64" s="220"/>
      <c r="DJ64" s="220"/>
      <c r="DK64" s="220"/>
      <c r="DL64" s="220"/>
      <c r="DM64" s="220"/>
      <c r="DN64" s="220"/>
    </row>
    <row r="65" spans="1:118" s="217" customFormat="1" ht="123.75">
      <c r="A65" s="26">
        <v>506</v>
      </c>
      <c r="B65" s="26" t="s">
        <v>272</v>
      </c>
      <c r="C65" s="221" t="s">
        <v>273</v>
      </c>
      <c r="D65" s="210">
        <v>5</v>
      </c>
      <c r="E65" s="34">
        <v>0.05</v>
      </c>
      <c r="F65" s="221" t="s">
        <v>274</v>
      </c>
      <c r="G65" s="214">
        <v>10.199999999999999</v>
      </c>
      <c r="H65" s="34">
        <v>0.9</v>
      </c>
      <c r="I65" s="681"/>
      <c r="J65" s="703"/>
      <c r="K65" s="29">
        <v>0.1</v>
      </c>
      <c r="L65" s="221" t="s">
        <v>2778</v>
      </c>
      <c r="M65" s="221" t="s">
        <v>2778</v>
      </c>
      <c r="N65" s="221" t="s">
        <v>2779</v>
      </c>
      <c r="O65" s="221" t="s">
        <v>2780</v>
      </c>
      <c r="P65" s="681" t="s">
        <v>2781</v>
      </c>
      <c r="Q65" s="210"/>
      <c r="R65" s="29">
        <v>0.2</v>
      </c>
      <c r="S65" s="29"/>
      <c r="T65" s="29"/>
      <c r="U65" s="102" t="s">
        <v>2782</v>
      </c>
      <c r="V65" s="102" t="s">
        <v>2782</v>
      </c>
      <c r="W65" s="221" t="s">
        <v>70</v>
      </c>
      <c r="X65" s="221" t="s">
        <v>71</v>
      </c>
      <c r="Y65" s="164">
        <v>41</v>
      </c>
      <c r="Z65" s="102" t="s">
        <v>2783</v>
      </c>
      <c r="AA65" s="29">
        <v>0.25</v>
      </c>
      <c r="AB65" s="30">
        <f t="shared" si="2"/>
        <v>2.2500000000000006E-2</v>
      </c>
      <c r="AC65" s="221">
        <v>46</v>
      </c>
      <c r="AD65" s="221"/>
      <c r="AE65" s="30">
        <v>2.2500000000000006E-2</v>
      </c>
      <c r="AF65" s="221">
        <v>46</v>
      </c>
      <c r="AG65" s="102"/>
      <c r="AH65" s="30">
        <v>2.2500000000000006E-2</v>
      </c>
      <c r="AI65" s="221">
        <v>46</v>
      </c>
      <c r="AJ65" s="102"/>
      <c r="AK65" s="30">
        <v>2.2500000000000006E-2</v>
      </c>
      <c r="AL65" s="221">
        <v>46</v>
      </c>
      <c r="AM65" s="102"/>
      <c r="AN65" s="31">
        <v>0</v>
      </c>
      <c r="AO65" s="31">
        <v>0</v>
      </c>
      <c r="AP65" s="103"/>
      <c r="AQ65" s="31">
        <v>0</v>
      </c>
      <c r="AR65" s="103"/>
      <c r="AS65" s="31">
        <v>0</v>
      </c>
      <c r="AT65" s="103"/>
      <c r="AU65" s="31">
        <v>0</v>
      </c>
      <c r="AV65" s="103"/>
      <c r="AW65" s="102" t="s">
        <v>2574</v>
      </c>
      <c r="AX65" s="220"/>
      <c r="AY65" s="220"/>
      <c r="AZ65" s="220"/>
      <c r="BA65" s="613"/>
      <c r="BB65" s="613"/>
      <c r="BC65" s="613"/>
      <c r="BD65" s="613"/>
      <c r="BE65" s="613"/>
      <c r="BF65" s="613"/>
      <c r="BG65" s="613"/>
      <c r="BH65" s="613"/>
      <c r="BI65" s="613"/>
      <c r="BJ65" s="613"/>
      <c r="BK65" s="613"/>
      <c r="BL65" s="613"/>
      <c r="BM65" s="613"/>
      <c r="BN65" s="613"/>
      <c r="BO65" s="613"/>
      <c r="BP65" s="613"/>
      <c r="BQ65" s="613"/>
      <c r="BR65" s="613"/>
      <c r="BS65" s="613"/>
      <c r="BT65" s="613"/>
      <c r="BU65" s="613"/>
      <c r="BV65" s="613"/>
      <c r="BW65" s="613"/>
      <c r="BX65" s="613"/>
      <c r="BY65" s="613"/>
      <c r="BZ65" s="613"/>
      <c r="CA65" s="613"/>
      <c r="CB65" s="613"/>
      <c r="CC65" s="613"/>
      <c r="CD65" s="613"/>
      <c r="CE65" s="613"/>
      <c r="CF65" s="613"/>
      <c r="CG65" s="613"/>
      <c r="CH65" s="613"/>
      <c r="CI65" s="613"/>
      <c r="CJ65" s="613"/>
      <c r="CK65" s="613"/>
      <c r="CL65" s="613"/>
      <c r="CM65" s="613"/>
      <c r="CN65" s="613"/>
      <c r="CO65" s="613"/>
      <c r="CP65" s="613"/>
      <c r="CQ65" s="613"/>
      <c r="CR65" s="613"/>
      <c r="CS65" s="613"/>
      <c r="CT65" s="613"/>
      <c r="CU65" s="613"/>
      <c r="CV65" s="613"/>
      <c r="CW65" s="613"/>
      <c r="CX65" s="613"/>
      <c r="CY65" s="613"/>
      <c r="CZ65" s="613"/>
      <c r="DA65" s="613"/>
      <c r="DB65" s="613"/>
      <c r="DC65" s="613"/>
      <c r="DD65" s="613"/>
      <c r="DE65" s="613"/>
      <c r="DF65" s="613"/>
      <c r="DG65" s="102"/>
      <c r="DH65" s="220"/>
      <c r="DI65" s="220"/>
      <c r="DJ65" s="220"/>
      <c r="DK65" s="220"/>
      <c r="DL65" s="220"/>
      <c r="DM65" s="220"/>
      <c r="DN65" s="220"/>
    </row>
    <row r="66" spans="1:118" s="217" customFormat="1" ht="123.75">
      <c r="A66" s="26">
        <v>507</v>
      </c>
      <c r="B66" s="26" t="s">
        <v>272</v>
      </c>
      <c r="C66" s="221" t="s">
        <v>273</v>
      </c>
      <c r="D66" s="210">
        <v>5</v>
      </c>
      <c r="E66" s="34">
        <v>0.05</v>
      </c>
      <c r="F66" s="221" t="s">
        <v>274</v>
      </c>
      <c r="G66" s="214">
        <v>10.199999999999999</v>
      </c>
      <c r="H66" s="34">
        <v>0.9</v>
      </c>
      <c r="I66" s="681"/>
      <c r="J66" s="703"/>
      <c r="K66" s="29">
        <v>0.1</v>
      </c>
      <c r="L66" s="221" t="s">
        <v>2778</v>
      </c>
      <c r="M66" s="221" t="s">
        <v>2778</v>
      </c>
      <c r="N66" s="221" t="s">
        <v>2779</v>
      </c>
      <c r="O66" s="221" t="s">
        <v>2780</v>
      </c>
      <c r="P66" s="681"/>
      <c r="Q66" s="210"/>
      <c r="R66" s="29">
        <v>0.2</v>
      </c>
      <c r="S66" s="29"/>
      <c r="T66" s="29"/>
      <c r="U66" s="102" t="s">
        <v>2784</v>
      </c>
      <c r="V66" s="102" t="s">
        <v>2784</v>
      </c>
      <c r="W66" s="221" t="s">
        <v>70</v>
      </c>
      <c r="X66" s="221" t="s">
        <v>71</v>
      </c>
      <c r="Y66" s="164">
        <v>32</v>
      </c>
      <c r="Z66" s="102" t="s">
        <v>2785</v>
      </c>
      <c r="AA66" s="29">
        <v>0.25</v>
      </c>
      <c r="AB66" s="30">
        <f t="shared" si="2"/>
        <v>2.2500000000000006E-2</v>
      </c>
      <c r="AC66" s="221">
        <v>46</v>
      </c>
      <c r="AD66" s="221"/>
      <c r="AE66" s="30">
        <v>2.2500000000000006E-2</v>
      </c>
      <c r="AF66" s="221">
        <v>46</v>
      </c>
      <c r="AG66" s="102"/>
      <c r="AH66" s="30">
        <v>2.2500000000000006E-2</v>
      </c>
      <c r="AI66" s="221">
        <v>46</v>
      </c>
      <c r="AJ66" s="102"/>
      <c r="AK66" s="30">
        <v>2.2500000000000006E-2</v>
      </c>
      <c r="AL66" s="221">
        <v>46</v>
      </c>
      <c r="AM66" s="102"/>
      <c r="AN66" s="31">
        <v>0</v>
      </c>
      <c r="AO66" s="31">
        <v>0</v>
      </c>
      <c r="AP66" s="103"/>
      <c r="AQ66" s="31">
        <v>0</v>
      </c>
      <c r="AR66" s="103"/>
      <c r="AS66" s="31">
        <v>0</v>
      </c>
      <c r="AT66" s="103"/>
      <c r="AU66" s="31">
        <v>0</v>
      </c>
      <c r="AV66" s="103"/>
      <c r="AW66" s="102" t="s">
        <v>2574</v>
      </c>
      <c r="AX66" s="220"/>
      <c r="AY66" s="220"/>
      <c r="AZ66" s="220"/>
      <c r="BA66" s="613"/>
      <c r="BB66" s="613"/>
      <c r="BC66" s="613"/>
      <c r="BD66" s="613"/>
      <c r="BE66" s="613"/>
      <c r="BF66" s="613"/>
      <c r="BG66" s="613"/>
      <c r="BH66" s="613"/>
      <c r="BI66" s="613"/>
      <c r="BJ66" s="613"/>
      <c r="BK66" s="613"/>
      <c r="BL66" s="613"/>
      <c r="BM66" s="613"/>
      <c r="BN66" s="613"/>
      <c r="BO66" s="613"/>
      <c r="BP66" s="613"/>
      <c r="BQ66" s="613"/>
      <c r="BR66" s="613"/>
      <c r="BS66" s="613"/>
      <c r="BT66" s="613"/>
      <c r="BU66" s="613"/>
      <c r="BV66" s="613"/>
      <c r="BW66" s="613"/>
      <c r="BX66" s="613"/>
      <c r="BY66" s="613"/>
      <c r="BZ66" s="613"/>
      <c r="CA66" s="613"/>
      <c r="CB66" s="613"/>
      <c r="CC66" s="613"/>
      <c r="CD66" s="613"/>
      <c r="CE66" s="613"/>
      <c r="CF66" s="613"/>
      <c r="CG66" s="613"/>
      <c r="CH66" s="613"/>
      <c r="CI66" s="613"/>
      <c r="CJ66" s="613"/>
      <c r="CK66" s="613"/>
      <c r="CL66" s="613"/>
      <c r="CM66" s="613"/>
      <c r="CN66" s="613"/>
      <c r="CO66" s="613"/>
      <c r="CP66" s="613"/>
      <c r="CQ66" s="613"/>
      <c r="CR66" s="613"/>
      <c r="CS66" s="613"/>
      <c r="CT66" s="613"/>
      <c r="CU66" s="613"/>
      <c r="CV66" s="613"/>
      <c r="CW66" s="613"/>
      <c r="CX66" s="613"/>
      <c r="CY66" s="613"/>
      <c r="CZ66" s="613"/>
      <c r="DA66" s="613"/>
      <c r="DB66" s="613"/>
      <c r="DC66" s="613"/>
      <c r="DD66" s="613"/>
      <c r="DE66" s="613"/>
      <c r="DF66" s="613"/>
      <c r="DG66" s="102"/>
      <c r="DH66" s="220"/>
      <c r="DI66" s="220"/>
      <c r="DJ66" s="220"/>
      <c r="DK66" s="220"/>
      <c r="DL66" s="220"/>
      <c r="DM66" s="220"/>
      <c r="DN66" s="220"/>
    </row>
    <row r="67" spans="1:118" s="217" customFormat="1" ht="123.75">
      <c r="A67" s="26">
        <v>508</v>
      </c>
      <c r="B67" s="26" t="s">
        <v>272</v>
      </c>
      <c r="C67" s="221" t="s">
        <v>273</v>
      </c>
      <c r="D67" s="210">
        <v>5</v>
      </c>
      <c r="E67" s="34">
        <v>0.05</v>
      </c>
      <c r="F67" s="221" t="s">
        <v>274</v>
      </c>
      <c r="G67" s="214">
        <v>10.199999999999999</v>
      </c>
      <c r="H67" s="34">
        <v>0.9</v>
      </c>
      <c r="I67" s="681"/>
      <c r="J67" s="703"/>
      <c r="K67" s="29">
        <v>0.1</v>
      </c>
      <c r="L67" s="221" t="s">
        <v>2778</v>
      </c>
      <c r="M67" s="221" t="s">
        <v>2778</v>
      </c>
      <c r="N67" s="221" t="s">
        <v>2779</v>
      </c>
      <c r="O67" s="221" t="s">
        <v>2780</v>
      </c>
      <c r="P67" s="681"/>
      <c r="Q67" s="210"/>
      <c r="R67" s="29">
        <v>0.2</v>
      </c>
      <c r="S67" s="29"/>
      <c r="T67" s="29"/>
      <c r="U67" s="102" t="s">
        <v>2786</v>
      </c>
      <c r="V67" s="102" t="s">
        <v>2786</v>
      </c>
      <c r="W67" s="221" t="s">
        <v>70</v>
      </c>
      <c r="X67" s="221" t="s">
        <v>71</v>
      </c>
      <c r="Y67" s="164">
        <v>25</v>
      </c>
      <c r="Z67" s="102" t="s">
        <v>2787</v>
      </c>
      <c r="AA67" s="29">
        <v>0.25</v>
      </c>
      <c r="AB67" s="30">
        <f t="shared" si="2"/>
        <v>2.2500000000000006E-2</v>
      </c>
      <c r="AC67" s="221">
        <v>15</v>
      </c>
      <c r="AD67" s="221"/>
      <c r="AE67" s="30">
        <v>2.2500000000000006E-2</v>
      </c>
      <c r="AF67" s="221">
        <v>30</v>
      </c>
      <c r="AG67" s="102"/>
      <c r="AH67" s="30">
        <v>2.2500000000000006E-2</v>
      </c>
      <c r="AI67" s="221">
        <v>40</v>
      </c>
      <c r="AJ67" s="102"/>
      <c r="AK67" s="30">
        <v>2.2500000000000006E-2</v>
      </c>
      <c r="AL67" s="221">
        <v>45</v>
      </c>
      <c r="AM67" s="102"/>
      <c r="AN67" s="31">
        <v>0</v>
      </c>
      <c r="AO67" s="31">
        <v>0</v>
      </c>
      <c r="AP67" s="103"/>
      <c r="AQ67" s="31">
        <v>0</v>
      </c>
      <c r="AR67" s="103"/>
      <c r="AS67" s="31">
        <v>0</v>
      </c>
      <c r="AT67" s="103"/>
      <c r="AU67" s="31">
        <v>0</v>
      </c>
      <c r="AV67" s="103"/>
      <c r="AW67" s="102" t="s">
        <v>2574</v>
      </c>
      <c r="AX67" s="220"/>
      <c r="AY67" s="220"/>
      <c r="AZ67" s="220"/>
      <c r="BA67" s="613"/>
      <c r="BB67" s="613"/>
      <c r="BC67" s="613"/>
      <c r="BD67" s="613"/>
      <c r="BE67" s="613"/>
      <c r="BF67" s="613"/>
      <c r="BG67" s="613"/>
      <c r="BH67" s="613"/>
      <c r="BI67" s="613"/>
      <c r="BJ67" s="613"/>
      <c r="BK67" s="613"/>
      <c r="BL67" s="613"/>
      <c r="BM67" s="613"/>
      <c r="BN67" s="613"/>
      <c r="BO67" s="613"/>
      <c r="BP67" s="613"/>
      <c r="BQ67" s="613"/>
      <c r="BR67" s="613"/>
      <c r="BS67" s="613"/>
      <c r="BT67" s="613"/>
      <c r="BU67" s="613"/>
      <c r="BV67" s="613"/>
      <c r="BW67" s="613"/>
      <c r="BX67" s="613"/>
      <c r="BY67" s="613"/>
      <c r="BZ67" s="613"/>
      <c r="CA67" s="613"/>
      <c r="CB67" s="613"/>
      <c r="CC67" s="613"/>
      <c r="CD67" s="613"/>
      <c r="CE67" s="613"/>
      <c r="CF67" s="613"/>
      <c r="CG67" s="613"/>
      <c r="CH67" s="613"/>
      <c r="CI67" s="613"/>
      <c r="CJ67" s="613"/>
      <c r="CK67" s="613"/>
      <c r="CL67" s="613"/>
      <c r="CM67" s="613"/>
      <c r="CN67" s="613"/>
      <c r="CO67" s="613"/>
      <c r="CP67" s="613"/>
      <c r="CQ67" s="613"/>
      <c r="CR67" s="613"/>
      <c r="CS67" s="613"/>
      <c r="CT67" s="613"/>
      <c r="CU67" s="613"/>
      <c r="CV67" s="613"/>
      <c r="CW67" s="613"/>
      <c r="CX67" s="613"/>
      <c r="CY67" s="613"/>
      <c r="CZ67" s="613"/>
      <c r="DA67" s="613"/>
      <c r="DB67" s="613"/>
      <c r="DC67" s="613"/>
      <c r="DD67" s="613"/>
      <c r="DE67" s="613"/>
      <c r="DF67" s="613"/>
      <c r="DG67" s="102"/>
      <c r="DH67" s="220"/>
      <c r="DI67" s="220"/>
      <c r="DJ67" s="220"/>
      <c r="DK67" s="220"/>
      <c r="DL67" s="220"/>
      <c r="DM67" s="220"/>
      <c r="DN67" s="220"/>
    </row>
    <row r="68" spans="1:118" s="217" customFormat="1" ht="123.75">
      <c r="A68" s="26">
        <v>509</v>
      </c>
      <c r="B68" s="26" t="s">
        <v>272</v>
      </c>
      <c r="C68" s="221" t="s">
        <v>273</v>
      </c>
      <c r="D68" s="210">
        <v>5</v>
      </c>
      <c r="E68" s="34">
        <v>0.05</v>
      </c>
      <c r="F68" s="221" t="s">
        <v>274</v>
      </c>
      <c r="G68" s="214">
        <v>10.199999999999999</v>
      </c>
      <c r="H68" s="34">
        <v>0.9</v>
      </c>
      <c r="I68" s="681"/>
      <c r="J68" s="703"/>
      <c r="K68" s="29">
        <v>0.1</v>
      </c>
      <c r="L68" s="221" t="s">
        <v>2778</v>
      </c>
      <c r="M68" s="221" t="s">
        <v>2778</v>
      </c>
      <c r="N68" s="221" t="s">
        <v>2779</v>
      </c>
      <c r="O68" s="221" t="s">
        <v>2780</v>
      </c>
      <c r="P68" s="681"/>
      <c r="Q68" s="210"/>
      <c r="R68" s="29">
        <v>0.2</v>
      </c>
      <c r="S68" s="29"/>
      <c r="T68" s="29"/>
      <c r="U68" s="102" t="s">
        <v>2788</v>
      </c>
      <c r="V68" s="102" t="s">
        <v>2788</v>
      </c>
      <c r="W68" s="221" t="s">
        <v>70</v>
      </c>
      <c r="X68" s="221" t="s">
        <v>71</v>
      </c>
      <c r="Y68" s="164">
        <v>0</v>
      </c>
      <c r="Z68" s="102" t="s">
        <v>2789</v>
      </c>
      <c r="AA68" s="29">
        <v>0.25</v>
      </c>
      <c r="AB68" s="30">
        <f t="shared" si="2"/>
        <v>2.2500000000000006E-2</v>
      </c>
      <c r="AC68" s="221">
        <v>46</v>
      </c>
      <c r="AD68" s="221"/>
      <c r="AE68" s="30">
        <v>2.2500000000000006E-2</v>
      </c>
      <c r="AF68" s="221">
        <v>46</v>
      </c>
      <c r="AG68" s="102"/>
      <c r="AH68" s="30">
        <v>2.2500000000000006E-2</v>
      </c>
      <c r="AI68" s="221">
        <v>46</v>
      </c>
      <c r="AJ68" s="102"/>
      <c r="AK68" s="30">
        <v>2.2500000000000006E-2</v>
      </c>
      <c r="AL68" s="221">
        <v>46</v>
      </c>
      <c r="AM68" s="102"/>
      <c r="AN68" s="31">
        <v>0</v>
      </c>
      <c r="AO68" s="31">
        <v>0</v>
      </c>
      <c r="AP68" s="103"/>
      <c r="AQ68" s="31">
        <v>0</v>
      </c>
      <c r="AR68" s="103"/>
      <c r="AS68" s="31">
        <v>0</v>
      </c>
      <c r="AT68" s="103"/>
      <c r="AU68" s="31">
        <v>0</v>
      </c>
      <c r="AV68" s="103"/>
      <c r="AW68" s="102" t="s">
        <v>2574</v>
      </c>
      <c r="AX68" s="220"/>
      <c r="AY68" s="220"/>
      <c r="AZ68" s="220"/>
      <c r="BA68" s="613"/>
      <c r="BB68" s="613"/>
      <c r="BC68" s="613"/>
      <c r="BD68" s="613"/>
      <c r="BE68" s="613"/>
      <c r="BF68" s="613"/>
      <c r="BG68" s="613"/>
      <c r="BH68" s="613"/>
      <c r="BI68" s="613"/>
      <c r="BJ68" s="613"/>
      <c r="BK68" s="613"/>
      <c r="BL68" s="613"/>
      <c r="BM68" s="613"/>
      <c r="BN68" s="613"/>
      <c r="BO68" s="613"/>
      <c r="BP68" s="613"/>
      <c r="BQ68" s="613"/>
      <c r="BR68" s="613"/>
      <c r="BS68" s="613"/>
      <c r="BT68" s="613"/>
      <c r="BU68" s="613"/>
      <c r="BV68" s="613"/>
      <c r="BW68" s="613"/>
      <c r="BX68" s="613"/>
      <c r="BY68" s="613"/>
      <c r="BZ68" s="613"/>
      <c r="CA68" s="613"/>
      <c r="CB68" s="613"/>
      <c r="CC68" s="613"/>
      <c r="CD68" s="613"/>
      <c r="CE68" s="613"/>
      <c r="CF68" s="613"/>
      <c r="CG68" s="613"/>
      <c r="CH68" s="613"/>
      <c r="CI68" s="613"/>
      <c r="CJ68" s="613"/>
      <c r="CK68" s="613"/>
      <c r="CL68" s="613"/>
      <c r="CM68" s="613"/>
      <c r="CN68" s="613"/>
      <c r="CO68" s="613"/>
      <c r="CP68" s="613"/>
      <c r="CQ68" s="613"/>
      <c r="CR68" s="613"/>
      <c r="CS68" s="613"/>
      <c r="CT68" s="613"/>
      <c r="CU68" s="613"/>
      <c r="CV68" s="613"/>
      <c r="CW68" s="613"/>
      <c r="CX68" s="613"/>
      <c r="CY68" s="613"/>
      <c r="CZ68" s="613"/>
      <c r="DA68" s="613"/>
      <c r="DB68" s="613"/>
      <c r="DC68" s="613"/>
      <c r="DD68" s="613"/>
      <c r="DE68" s="613"/>
      <c r="DF68" s="613"/>
      <c r="DG68" s="102"/>
      <c r="DH68" s="220"/>
      <c r="DI68" s="220"/>
      <c r="DJ68" s="220"/>
      <c r="DK68" s="220"/>
      <c r="DL68" s="220"/>
      <c r="DM68" s="220"/>
      <c r="DN68" s="220"/>
    </row>
    <row r="69" spans="1:118" s="217" customFormat="1" ht="371.25">
      <c r="A69" s="26">
        <v>510</v>
      </c>
      <c r="B69" s="26" t="s">
        <v>272</v>
      </c>
      <c r="C69" s="221" t="s">
        <v>273</v>
      </c>
      <c r="D69" s="210">
        <v>5</v>
      </c>
      <c r="E69" s="34">
        <v>0.05</v>
      </c>
      <c r="F69" s="221" t="s">
        <v>274</v>
      </c>
      <c r="G69" s="214">
        <v>10.199999999999999</v>
      </c>
      <c r="H69" s="34">
        <v>0.9</v>
      </c>
      <c r="I69" s="681"/>
      <c r="J69" s="703"/>
      <c r="K69" s="29">
        <v>0.1</v>
      </c>
      <c r="L69" s="221" t="s">
        <v>2643</v>
      </c>
      <c r="M69" s="221" t="s">
        <v>2643</v>
      </c>
      <c r="N69" s="221" t="s">
        <v>2790</v>
      </c>
      <c r="O69" s="221" t="s">
        <v>2791</v>
      </c>
      <c r="P69" s="210" t="s">
        <v>2792</v>
      </c>
      <c r="Q69" s="210"/>
      <c r="R69" s="29">
        <v>0.15</v>
      </c>
      <c r="S69" s="29"/>
      <c r="T69" s="29"/>
      <c r="U69" s="102" t="s">
        <v>2793</v>
      </c>
      <c r="V69" s="102" t="s">
        <v>2793</v>
      </c>
      <c r="W69" s="221" t="s">
        <v>70</v>
      </c>
      <c r="X69" s="221" t="s">
        <v>71</v>
      </c>
      <c r="Y69" s="164">
        <v>0</v>
      </c>
      <c r="Z69" s="102" t="s">
        <v>2794</v>
      </c>
      <c r="AA69" s="29">
        <v>1</v>
      </c>
      <c r="AB69" s="30">
        <f t="shared" si="2"/>
        <v>6.7500000000000004E-2</v>
      </c>
      <c r="AC69" s="221">
        <v>1</v>
      </c>
      <c r="AD69" s="221"/>
      <c r="AE69" s="30">
        <v>6.7500000000000004E-2</v>
      </c>
      <c r="AF69" s="221">
        <v>1</v>
      </c>
      <c r="AG69" s="102"/>
      <c r="AH69" s="30">
        <v>6.7500000000000004E-2</v>
      </c>
      <c r="AI69" s="221">
        <v>1</v>
      </c>
      <c r="AJ69" s="102"/>
      <c r="AK69" s="30">
        <v>6.7500000000000004E-2</v>
      </c>
      <c r="AL69" s="221">
        <v>1</v>
      </c>
      <c r="AM69" s="102"/>
      <c r="AN69" s="31">
        <v>0</v>
      </c>
      <c r="AO69" s="31">
        <v>0</v>
      </c>
      <c r="AP69" s="103"/>
      <c r="AQ69" s="31">
        <v>0</v>
      </c>
      <c r="AR69" s="103"/>
      <c r="AS69" s="31">
        <v>0</v>
      </c>
      <c r="AT69" s="103"/>
      <c r="AU69" s="31">
        <v>0</v>
      </c>
      <c r="AV69" s="103"/>
      <c r="AW69" s="102" t="s">
        <v>2574</v>
      </c>
      <c r="AX69" s="220"/>
      <c r="AY69" s="220"/>
      <c r="AZ69" s="220"/>
      <c r="BA69" s="613"/>
      <c r="BB69" s="613"/>
      <c r="BC69" s="613"/>
      <c r="BD69" s="613"/>
      <c r="BE69" s="613"/>
      <c r="BF69" s="613"/>
      <c r="BG69" s="613"/>
      <c r="BH69" s="613"/>
      <c r="BI69" s="613"/>
      <c r="BJ69" s="613"/>
      <c r="BK69" s="613"/>
      <c r="BL69" s="613"/>
      <c r="BM69" s="613"/>
      <c r="BN69" s="613"/>
      <c r="BO69" s="613"/>
      <c r="BP69" s="613"/>
      <c r="BQ69" s="613"/>
      <c r="BR69" s="613"/>
      <c r="BS69" s="613"/>
      <c r="BT69" s="613"/>
      <c r="BU69" s="613"/>
      <c r="BV69" s="613"/>
      <c r="BW69" s="613"/>
      <c r="BX69" s="613"/>
      <c r="BY69" s="613"/>
      <c r="BZ69" s="613"/>
      <c r="CA69" s="613"/>
      <c r="CB69" s="613"/>
      <c r="CC69" s="613"/>
      <c r="CD69" s="613"/>
      <c r="CE69" s="613"/>
      <c r="CF69" s="613"/>
      <c r="CG69" s="613"/>
      <c r="CH69" s="613"/>
      <c r="CI69" s="613"/>
      <c r="CJ69" s="613"/>
      <c r="CK69" s="613"/>
      <c r="CL69" s="613"/>
      <c r="CM69" s="613"/>
      <c r="CN69" s="613"/>
      <c r="CO69" s="613"/>
      <c r="CP69" s="613"/>
      <c r="CQ69" s="613"/>
      <c r="CR69" s="613"/>
      <c r="CS69" s="613"/>
      <c r="CT69" s="613"/>
      <c r="CU69" s="613"/>
      <c r="CV69" s="613"/>
      <c r="CW69" s="613"/>
      <c r="CX69" s="613"/>
      <c r="CY69" s="613"/>
      <c r="CZ69" s="613"/>
      <c r="DA69" s="613"/>
      <c r="DB69" s="613"/>
      <c r="DC69" s="613"/>
      <c r="DD69" s="613"/>
      <c r="DE69" s="613"/>
      <c r="DF69" s="613"/>
      <c r="DG69" s="102"/>
      <c r="DH69" s="220"/>
      <c r="DI69" s="220"/>
      <c r="DJ69" s="220"/>
      <c r="DK69" s="220"/>
      <c r="DL69" s="220"/>
      <c r="DM69" s="220"/>
      <c r="DN69" s="220"/>
    </row>
    <row r="70" spans="1:118" s="217" customFormat="1" ht="371.25">
      <c r="A70" s="26">
        <v>511</v>
      </c>
      <c r="B70" s="26" t="s">
        <v>272</v>
      </c>
      <c r="C70" s="221" t="s">
        <v>273</v>
      </c>
      <c r="D70" s="210">
        <v>5</v>
      </c>
      <c r="E70" s="34">
        <v>0.05</v>
      </c>
      <c r="F70" s="221" t="s">
        <v>274</v>
      </c>
      <c r="G70" s="214">
        <v>10.199999999999999</v>
      </c>
      <c r="H70" s="34">
        <v>0.9</v>
      </c>
      <c r="I70" s="681"/>
      <c r="J70" s="703"/>
      <c r="K70" s="29">
        <v>0.1</v>
      </c>
      <c r="L70" s="221" t="s">
        <v>2643</v>
      </c>
      <c r="M70" s="221" t="s">
        <v>2643</v>
      </c>
      <c r="N70" s="221" t="s">
        <v>2790</v>
      </c>
      <c r="O70" s="221" t="s">
        <v>2791</v>
      </c>
      <c r="P70" s="210" t="s">
        <v>2646</v>
      </c>
      <c r="Q70" s="210"/>
      <c r="R70" s="29">
        <v>0.15</v>
      </c>
      <c r="S70" s="29"/>
      <c r="T70" s="29"/>
      <c r="U70" s="102" t="s">
        <v>2795</v>
      </c>
      <c r="V70" s="102" t="s">
        <v>2795</v>
      </c>
      <c r="W70" s="221" t="s">
        <v>70</v>
      </c>
      <c r="X70" s="221" t="s">
        <v>71</v>
      </c>
      <c r="Y70" s="164">
        <v>0</v>
      </c>
      <c r="Z70" s="102" t="s">
        <v>2796</v>
      </c>
      <c r="AA70" s="29">
        <v>1</v>
      </c>
      <c r="AB70" s="30">
        <f t="shared" si="2"/>
        <v>6.7500000000000004E-2</v>
      </c>
      <c r="AC70" s="221">
        <v>1</v>
      </c>
      <c r="AD70" s="221"/>
      <c r="AE70" s="30">
        <v>6.7500000000000004E-2</v>
      </c>
      <c r="AF70" s="221">
        <v>1</v>
      </c>
      <c r="AG70" s="102"/>
      <c r="AH70" s="30">
        <v>6.7500000000000004E-2</v>
      </c>
      <c r="AI70" s="221">
        <v>1</v>
      </c>
      <c r="AJ70" s="102"/>
      <c r="AK70" s="30">
        <v>6.7500000000000004E-2</v>
      </c>
      <c r="AL70" s="221">
        <v>1</v>
      </c>
      <c r="AM70" s="102"/>
      <c r="AN70" s="31">
        <v>0</v>
      </c>
      <c r="AO70" s="31">
        <v>0</v>
      </c>
      <c r="AP70" s="103"/>
      <c r="AQ70" s="31">
        <v>0</v>
      </c>
      <c r="AR70" s="103"/>
      <c r="AS70" s="31">
        <v>0</v>
      </c>
      <c r="AT70" s="103"/>
      <c r="AU70" s="31">
        <v>0</v>
      </c>
      <c r="AV70" s="103"/>
      <c r="AW70" s="102" t="s">
        <v>2574</v>
      </c>
      <c r="AX70" s="220"/>
      <c r="AY70" s="220"/>
      <c r="AZ70" s="220"/>
      <c r="BA70" s="613"/>
      <c r="BB70" s="613"/>
      <c r="BC70" s="613"/>
      <c r="BD70" s="613"/>
      <c r="BE70" s="613"/>
      <c r="BF70" s="613"/>
      <c r="BG70" s="613"/>
      <c r="BH70" s="613"/>
      <c r="BI70" s="613"/>
      <c r="BJ70" s="613"/>
      <c r="BK70" s="613"/>
      <c r="BL70" s="613"/>
      <c r="BM70" s="613"/>
      <c r="BN70" s="613"/>
      <c r="BO70" s="613"/>
      <c r="BP70" s="613"/>
      <c r="BQ70" s="613"/>
      <c r="BR70" s="613"/>
      <c r="BS70" s="613"/>
      <c r="BT70" s="613"/>
      <c r="BU70" s="613"/>
      <c r="BV70" s="613"/>
      <c r="BW70" s="613"/>
      <c r="BX70" s="613"/>
      <c r="BY70" s="613"/>
      <c r="BZ70" s="613"/>
      <c r="CA70" s="613"/>
      <c r="CB70" s="613"/>
      <c r="CC70" s="613"/>
      <c r="CD70" s="613"/>
      <c r="CE70" s="613"/>
      <c r="CF70" s="613"/>
      <c r="CG70" s="613"/>
      <c r="CH70" s="613"/>
      <c r="CI70" s="613"/>
      <c r="CJ70" s="613"/>
      <c r="CK70" s="613"/>
      <c r="CL70" s="613"/>
      <c r="CM70" s="613"/>
      <c r="CN70" s="613"/>
      <c r="CO70" s="613"/>
      <c r="CP70" s="613"/>
      <c r="CQ70" s="613"/>
      <c r="CR70" s="613"/>
      <c r="CS70" s="613"/>
      <c r="CT70" s="613"/>
      <c r="CU70" s="613"/>
      <c r="CV70" s="613"/>
      <c r="CW70" s="613"/>
      <c r="CX70" s="613"/>
      <c r="CY70" s="613"/>
      <c r="CZ70" s="613"/>
      <c r="DA70" s="613"/>
      <c r="DB70" s="613"/>
      <c r="DC70" s="613"/>
      <c r="DD70" s="613"/>
      <c r="DE70" s="613"/>
      <c r="DF70" s="613"/>
      <c r="DG70" s="102"/>
      <c r="DH70" s="220"/>
      <c r="DI70" s="220"/>
      <c r="DJ70" s="220"/>
      <c r="DK70" s="220"/>
      <c r="DL70" s="220"/>
      <c r="DM70" s="220"/>
      <c r="DN70" s="220"/>
    </row>
    <row r="71" spans="1:118" s="217" customFormat="1" ht="371.25">
      <c r="A71" s="26">
        <v>512</v>
      </c>
      <c r="B71" s="26" t="s">
        <v>272</v>
      </c>
      <c r="C71" s="221" t="s">
        <v>273</v>
      </c>
      <c r="D71" s="210">
        <v>5</v>
      </c>
      <c r="E71" s="34">
        <v>0.05</v>
      </c>
      <c r="F71" s="221" t="s">
        <v>274</v>
      </c>
      <c r="G71" s="214">
        <v>10.199999999999999</v>
      </c>
      <c r="H71" s="34">
        <v>0.9</v>
      </c>
      <c r="I71" s="681"/>
      <c r="J71" s="694"/>
      <c r="K71" s="29">
        <v>0.1</v>
      </c>
      <c r="L71" s="221" t="s">
        <v>2643</v>
      </c>
      <c r="M71" s="221" t="s">
        <v>2643</v>
      </c>
      <c r="N71" s="221" t="s">
        <v>2790</v>
      </c>
      <c r="O71" s="221" t="s">
        <v>2791</v>
      </c>
      <c r="P71" s="210" t="s">
        <v>2797</v>
      </c>
      <c r="Q71" s="210"/>
      <c r="R71" s="29">
        <v>0.15</v>
      </c>
      <c r="S71" s="29"/>
      <c r="T71" s="29"/>
      <c r="U71" s="221" t="s">
        <v>2798</v>
      </c>
      <c r="V71" s="221" t="s">
        <v>2798</v>
      </c>
      <c r="W71" s="221" t="s">
        <v>70</v>
      </c>
      <c r="X71" s="221" t="s">
        <v>71</v>
      </c>
      <c r="Y71" s="164">
        <v>0</v>
      </c>
      <c r="Z71" s="221" t="s">
        <v>2799</v>
      </c>
      <c r="AA71" s="29">
        <v>1</v>
      </c>
      <c r="AB71" s="30">
        <f t="shared" si="2"/>
        <v>6.7500000000000004E-2</v>
      </c>
      <c r="AC71" s="221">
        <v>1</v>
      </c>
      <c r="AD71" s="221"/>
      <c r="AE71" s="30">
        <v>6.7500000000000004E-2</v>
      </c>
      <c r="AF71" s="221">
        <v>1</v>
      </c>
      <c r="AG71" s="221"/>
      <c r="AH71" s="30">
        <v>6.7500000000000004E-2</v>
      </c>
      <c r="AI71" s="221">
        <v>1</v>
      </c>
      <c r="AJ71" s="221"/>
      <c r="AK71" s="30">
        <v>6.7500000000000004E-2</v>
      </c>
      <c r="AL71" s="221">
        <v>1</v>
      </c>
      <c r="AM71" s="221"/>
      <c r="AN71" s="31">
        <v>0</v>
      </c>
      <c r="AO71" s="31">
        <v>0</v>
      </c>
      <c r="AP71" s="103"/>
      <c r="AQ71" s="31">
        <v>0</v>
      </c>
      <c r="AR71" s="103"/>
      <c r="AS71" s="31">
        <v>0</v>
      </c>
      <c r="AT71" s="103"/>
      <c r="AU71" s="31">
        <v>0</v>
      </c>
      <c r="AV71" s="103"/>
      <c r="AW71" s="102" t="s">
        <v>2574</v>
      </c>
      <c r="AX71" s="220"/>
      <c r="AY71" s="220"/>
      <c r="AZ71" s="220"/>
      <c r="BA71" s="613"/>
      <c r="BB71" s="613"/>
      <c r="BC71" s="613"/>
      <c r="BD71" s="613"/>
      <c r="BE71" s="613"/>
      <c r="BF71" s="613"/>
      <c r="BG71" s="613"/>
      <c r="BH71" s="613"/>
      <c r="BI71" s="613"/>
      <c r="BJ71" s="613"/>
      <c r="BK71" s="613"/>
      <c r="BL71" s="613"/>
      <c r="BM71" s="613"/>
      <c r="BN71" s="613"/>
      <c r="BO71" s="613"/>
      <c r="BP71" s="613"/>
      <c r="BQ71" s="613"/>
      <c r="BR71" s="613"/>
      <c r="BS71" s="613"/>
      <c r="BT71" s="613"/>
      <c r="BU71" s="613"/>
      <c r="BV71" s="613"/>
      <c r="BW71" s="613"/>
      <c r="BX71" s="613"/>
      <c r="BY71" s="613"/>
      <c r="BZ71" s="613"/>
      <c r="CA71" s="613"/>
      <c r="CB71" s="613"/>
      <c r="CC71" s="613"/>
      <c r="CD71" s="613"/>
      <c r="CE71" s="613"/>
      <c r="CF71" s="613"/>
      <c r="CG71" s="613"/>
      <c r="CH71" s="613"/>
      <c r="CI71" s="613"/>
      <c r="CJ71" s="613"/>
      <c r="CK71" s="613"/>
      <c r="CL71" s="613"/>
      <c r="CM71" s="613"/>
      <c r="CN71" s="613"/>
      <c r="CO71" s="613"/>
      <c r="CP71" s="613"/>
      <c r="CQ71" s="613"/>
      <c r="CR71" s="613"/>
      <c r="CS71" s="613"/>
      <c r="CT71" s="613"/>
      <c r="CU71" s="613"/>
      <c r="CV71" s="613"/>
      <c r="CW71" s="613"/>
      <c r="CX71" s="613"/>
      <c r="CY71" s="613"/>
      <c r="CZ71" s="613"/>
      <c r="DA71" s="613"/>
      <c r="DB71" s="613"/>
      <c r="DC71" s="613"/>
      <c r="DD71" s="613"/>
      <c r="DE71" s="613"/>
      <c r="DF71" s="613"/>
      <c r="DG71" s="221"/>
      <c r="DH71" s="220"/>
      <c r="DI71" s="220"/>
      <c r="DJ71" s="220"/>
      <c r="DK71" s="220"/>
      <c r="DL71" s="220"/>
      <c r="DM71" s="220"/>
      <c r="DN71" s="220"/>
    </row>
    <row r="72" spans="1:118" s="217" customFormat="1">
      <c r="A72" s="216"/>
      <c r="B72" s="216"/>
      <c r="C72" s="222"/>
      <c r="D72" s="39"/>
      <c r="E72" s="222"/>
      <c r="F72" s="222"/>
      <c r="G72" s="40"/>
      <c r="H72" s="40"/>
      <c r="I72" s="40"/>
      <c r="J72" s="40"/>
      <c r="K72" s="40"/>
      <c r="L72" s="216"/>
      <c r="M72" s="216"/>
      <c r="N72" s="216"/>
      <c r="O72" s="216"/>
      <c r="R72" s="41"/>
      <c r="S72" s="41"/>
      <c r="T72" s="41"/>
      <c r="X72" s="216"/>
      <c r="Y72" s="222"/>
      <c r="Z72" s="222"/>
      <c r="AA72" s="42"/>
      <c r="AB72" s="43">
        <f>SUM(AB8:AB71)</f>
        <v>4.1648500000000004</v>
      </c>
      <c r="AC72" s="222"/>
      <c r="AD72" s="222"/>
      <c r="AE72" s="43">
        <f>SUM(AE8:AE71)</f>
        <v>4.1648500000000004</v>
      </c>
      <c r="AF72" s="222"/>
      <c r="AG72" s="222"/>
      <c r="AH72" s="43">
        <f>SUM(AH8:AH71)</f>
        <v>4.1648500000000004</v>
      </c>
      <c r="AI72" s="222"/>
      <c r="AJ72" s="222"/>
      <c r="AK72" s="43">
        <f>SUM(AK8:AK71)</f>
        <v>4.1648500000000004</v>
      </c>
      <c r="AL72" s="222"/>
      <c r="AM72" s="222"/>
      <c r="AN72" s="222"/>
      <c r="AO72" s="222"/>
      <c r="AP72" s="222"/>
      <c r="AQ72" s="222"/>
      <c r="AR72" s="222"/>
      <c r="AS72" s="222"/>
      <c r="AT72" s="222"/>
      <c r="AU72" s="222"/>
      <c r="AV72" s="222"/>
      <c r="AW72" s="222"/>
      <c r="DG72" s="222"/>
    </row>
    <row r="73" spans="1:118" s="217" customFormat="1">
      <c r="A73" s="216"/>
      <c r="B73" s="216"/>
      <c r="C73" s="222"/>
      <c r="D73" s="39"/>
      <c r="E73" s="222"/>
      <c r="F73" s="222"/>
      <c r="G73" s="40"/>
      <c r="H73" s="40"/>
      <c r="I73" s="40"/>
      <c r="J73" s="40"/>
      <c r="K73" s="40"/>
      <c r="L73" s="216"/>
      <c r="M73" s="216"/>
      <c r="N73" s="216"/>
      <c r="O73" s="216"/>
      <c r="R73" s="41"/>
      <c r="S73" s="41"/>
      <c r="T73" s="41"/>
      <c r="X73" s="216"/>
      <c r="Y73" s="222"/>
      <c r="Z73" s="222"/>
      <c r="AA73" s="42"/>
      <c r="AB73" s="222"/>
      <c r="AC73" s="222"/>
      <c r="AD73" s="222"/>
      <c r="AE73" s="222"/>
      <c r="AF73" s="222"/>
      <c r="AG73" s="222"/>
      <c r="AH73" s="222"/>
      <c r="AI73" s="222"/>
      <c r="AJ73" s="222"/>
      <c r="AK73" s="222"/>
      <c r="AL73" s="222"/>
      <c r="AM73" s="222"/>
      <c r="AN73" s="222"/>
      <c r="AO73" s="222"/>
      <c r="AP73" s="222"/>
      <c r="AQ73" s="222"/>
      <c r="AR73" s="222"/>
      <c r="AS73" s="222"/>
      <c r="AT73" s="222"/>
      <c r="AU73" s="222"/>
      <c r="AV73" s="222"/>
      <c r="AW73" s="222"/>
      <c r="DG73" s="222"/>
    </row>
    <row r="74" spans="1:118" s="217" customFormat="1">
      <c r="A74" s="216"/>
      <c r="B74" s="216"/>
      <c r="C74" s="222"/>
      <c r="D74" s="39"/>
      <c r="E74" s="222"/>
      <c r="F74" s="222"/>
      <c r="G74" s="40"/>
      <c r="H74" s="40"/>
      <c r="I74" s="40"/>
      <c r="J74" s="40"/>
      <c r="K74" s="40"/>
      <c r="L74" s="216"/>
      <c r="M74" s="216"/>
      <c r="N74" s="216"/>
      <c r="O74" s="216"/>
      <c r="R74" s="41"/>
      <c r="S74" s="41"/>
      <c r="T74" s="41"/>
      <c r="X74" s="216"/>
      <c r="Y74" s="222"/>
      <c r="Z74" s="222"/>
      <c r="AA74" s="42"/>
      <c r="AB74" s="222"/>
      <c r="AC74" s="222"/>
      <c r="AD74" s="222"/>
      <c r="AE74" s="222"/>
      <c r="AF74" s="222"/>
      <c r="AG74" s="222"/>
      <c r="AH74" s="222"/>
      <c r="AI74" s="222"/>
      <c r="AJ74" s="222"/>
      <c r="AK74" s="222"/>
      <c r="AL74" s="222"/>
      <c r="AM74" s="222"/>
      <c r="AN74" s="222"/>
      <c r="AO74" s="222"/>
      <c r="AP74" s="222"/>
      <c r="AQ74" s="222"/>
      <c r="AR74" s="222"/>
      <c r="AS74" s="222"/>
      <c r="AT74" s="222"/>
      <c r="AU74" s="222"/>
      <c r="AV74" s="222"/>
      <c r="AW74" s="222"/>
      <c r="DG74" s="222"/>
    </row>
    <row r="75" spans="1:118" s="217" customFormat="1">
      <c r="A75" s="216"/>
      <c r="B75" s="216"/>
      <c r="C75" s="222"/>
      <c r="D75" s="39"/>
      <c r="E75" s="222"/>
      <c r="F75" s="222"/>
      <c r="G75" s="40"/>
      <c r="H75" s="40"/>
      <c r="I75" s="40"/>
      <c r="J75" s="40"/>
      <c r="K75" s="40"/>
      <c r="L75" s="216"/>
      <c r="M75" s="216"/>
      <c r="N75" s="216"/>
      <c r="O75" s="216"/>
      <c r="R75" s="41"/>
      <c r="S75" s="41"/>
      <c r="T75" s="41"/>
      <c r="X75" s="216"/>
      <c r="Y75" s="222"/>
      <c r="Z75" s="222"/>
      <c r="AA75" s="42"/>
      <c r="AB75" s="222"/>
      <c r="AC75" s="222"/>
      <c r="AD75" s="222"/>
      <c r="AE75" s="222"/>
      <c r="AF75" s="222"/>
      <c r="AG75" s="222"/>
      <c r="AH75" s="222"/>
      <c r="AI75" s="222"/>
      <c r="AJ75" s="222"/>
      <c r="AK75" s="222"/>
      <c r="AL75" s="222"/>
      <c r="AM75" s="222"/>
      <c r="AN75" s="222"/>
      <c r="AO75" s="222"/>
      <c r="AP75" s="222"/>
      <c r="AQ75" s="222"/>
      <c r="AR75" s="222"/>
      <c r="AS75" s="222"/>
      <c r="AT75" s="222"/>
      <c r="AU75" s="222"/>
      <c r="AV75" s="222"/>
      <c r="AW75" s="222"/>
      <c r="DG75" s="222"/>
    </row>
    <row r="76" spans="1:118" s="217" customFormat="1">
      <c r="A76" s="216"/>
      <c r="B76" s="216"/>
      <c r="C76" s="222"/>
      <c r="D76" s="39"/>
      <c r="E76" s="222"/>
      <c r="F76" s="222"/>
      <c r="G76" s="40"/>
      <c r="H76" s="40"/>
      <c r="I76" s="40"/>
      <c r="J76" s="40"/>
      <c r="K76" s="40"/>
      <c r="L76" s="216"/>
      <c r="M76" s="216"/>
      <c r="N76" s="216"/>
      <c r="O76" s="216"/>
      <c r="R76" s="41"/>
      <c r="S76" s="41"/>
      <c r="T76" s="41"/>
      <c r="X76" s="216"/>
      <c r="Y76" s="222"/>
      <c r="Z76" s="222"/>
      <c r="AA76" s="42"/>
      <c r="AB76" s="222"/>
      <c r="AC76" s="222"/>
      <c r="AD76" s="222"/>
      <c r="AE76" s="222"/>
      <c r="AF76" s="222"/>
      <c r="AG76" s="222"/>
      <c r="AH76" s="222"/>
      <c r="AI76" s="222"/>
      <c r="AJ76" s="222"/>
      <c r="AK76" s="222"/>
      <c r="AL76" s="222"/>
      <c r="AM76" s="222"/>
      <c r="AN76" s="222"/>
      <c r="AO76" s="222"/>
      <c r="AP76" s="222"/>
      <c r="AQ76" s="222"/>
      <c r="AR76" s="222"/>
      <c r="AS76" s="222"/>
      <c r="AT76" s="222"/>
      <c r="AU76" s="222"/>
      <c r="AV76" s="222"/>
      <c r="AW76" s="222"/>
      <c r="DG76" s="222"/>
    </row>
    <row r="77" spans="1:118" s="217" customFormat="1">
      <c r="A77" s="216"/>
      <c r="B77" s="216"/>
      <c r="C77" s="222"/>
      <c r="D77" s="39"/>
      <c r="E77" s="222"/>
      <c r="F77" s="222"/>
      <c r="G77" s="40"/>
      <c r="H77" s="40"/>
      <c r="I77" s="40"/>
      <c r="J77" s="40"/>
      <c r="K77" s="40"/>
      <c r="L77" s="216"/>
      <c r="M77" s="216"/>
      <c r="N77" s="216"/>
      <c r="O77" s="216"/>
      <c r="R77" s="41"/>
      <c r="S77" s="41"/>
      <c r="T77" s="41"/>
      <c r="X77" s="216"/>
      <c r="Y77" s="222"/>
      <c r="Z77" s="222"/>
      <c r="AA77" s="42"/>
      <c r="AB77" s="222"/>
      <c r="AC77" s="222"/>
      <c r="AD77" s="222"/>
      <c r="AE77" s="222"/>
      <c r="AF77" s="222"/>
      <c r="AG77" s="222"/>
      <c r="AH77" s="222"/>
      <c r="AI77" s="222"/>
      <c r="AJ77" s="222"/>
      <c r="AK77" s="222"/>
      <c r="AL77" s="222"/>
      <c r="AM77" s="222"/>
      <c r="AN77" s="222"/>
      <c r="AO77" s="222"/>
      <c r="AP77" s="222"/>
      <c r="AQ77" s="222"/>
      <c r="AR77" s="222"/>
      <c r="AS77" s="222"/>
      <c r="AT77" s="222"/>
      <c r="AU77" s="222"/>
      <c r="AV77" s="222"/>
      <c r="AW77" s="222"/>
      <c r="DC77" s="696"/>
      <c r="DG77" s="222"/>
    </row>
    <row r="78" spans="1:118" s="217" customFormat="1">
      <c r="A78" s="216"/>
      <c r="B78" s="216"/>
      <c r="C78" s="222"/>
      <c r="D78" s="39"/>
      <c r="E78" s="222"/>
      <c r="F78" s="222"/>
      <c r="G78" s="40"/>
      <c r="H78" s="40"/>
      <c r="I78" s="40"/>
      <c r="J78" s="40"/>
      <c r="K78" s="40"/>
      <c r="L78" s="216"/>
      <c r="M78" s="216"/>
      <c r="N78" s="216"/>
      <c r="O78" s="216"/>
      <c r="R78" s="41"/>
      <c r="S78" s="41"/>
      <c r="T78" s="41"/>
      <c r="X78" s="216"/>
      <c r="Y78" s="222"/>
      <c r="Z78" s="222"/>
      <c r="AA78" s="4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DC78" s="696"/>
      <c r="DG78" s="222"/>
    </row>
    <row r="79" spans="1:118" s="217" customFormat="1">
      <c r="A79" s="216"/>
      <c r="B79" s="216"/>
      <c r="C79" s="222"/>
      <c r="D79" s="39"/>
      <c r="E79" s="222"/>
      <c r="F79" s="222"/>
      <c r="G79" s="40"/>
      <c r="H79" s="40"/>
      <c r="I79" s="40"/>
      <c r="J79" s="40"/>
      <c r="K79" s="40"/>
      <c r="L79" s="216"/>
      <c r="M79" s="216"/>
      <c r="N79" s="216"/>
      <c r="O79" s="216"/>
      <c r="R79" s="41"/>
      <c r="S79" s="41"/>
      <c r="T79" s="41"/>
      <c r="X79" s="216"/>
      <c r="Y79" s="222"/>
      <c r="Z79" s="222"/>
      <c r="AA79" s="42"/>
      <c r="AB79" s="222"/>
      <c r="AC79" s="222"/>
      <c r="AD79" s="222"/>
      <c r="AE79" s="222"/>
      <c r="AF79" s="222"/>
      <c r="AG79" s="222"/>
      <c r="AH79" s="222"/>
      <c r="AI79" s="222"/>
      <c r="AJ79" s="222"/>
      <c r="AK79" s="222"/>
      <c r="AL79" s="222"/>
      <c r="AM79" s="222"/>
      <c r="AN79" s="222"/>
      <c r="AO79" s="222"/>
      <c r="AP79" s="222"/>
      <c r="AQ79" s="222"/>
      <c r="AR79" s="222"/>
      <c r="AS79" s="222"/>
      <c r="AT79" s="222"/>
      <c r="AU79" s="222"/>
      <c r="AV79" s="222"/>
      <c r="AW79" s="222"/>
      <c r="DC79" s="696"/>
      <c r="DG79" s="222"/>
    </row>
    <row r="80" spans="1:118" s="217" customFormat="1">
      <c r="A80" s="216"/>
      <c r="B80" s="216"/>
      <c r="C80" s="222"/>
      <c r="D80" s="39"/>
      <c r="E80" s="222"/>
      <c r="F80" s="222"/>
      <c r="G80" s="40"/>
      <c r="H80" s="40"/>
      <c r="I80" s="40"/>
      <c r="J80" s="40"/>
      <c r="K80" s="40"/>
      <c r="L80" s="216"/>
      <c r="M80" s="216"/>
      <c r="N80" s="216"/>
      <c r="O80" s="216"/>
      <c r="R80" s="41"/>
      <c r="S80" s="41"/>
      <c r="T80" s="41"/>
      <c r="X80" s="216"/>
      <c r="Y80" s="222"/>
      <c r="Z80" s="222"/>
      <c r="AA80" s="42"/>
      <c r="AB80" s="222"/>
      <c r="AC80" s="222"/>
      <c r="AD80" s="222"/>
      <c r="AE80" s="222"/>
      <c r="AF80" s="222"/>
      <c r="AG80" s="222"/>
      <c r="AH80" s="222"/>
      <c r="AI80" s="222"/>
      <c r="AJ80" s="222"/>
      <c r="AK80" s="222"/>
      <c r="AL80" s="222"/>
      <c r="AM80" s="222"/>
      <c r="AN80" s="222"/>
      <c r="AO80" s="222"/>
      <c r="AP80" s="222"/>
      <c r="AQ80" s="222"/>
      <c r="AR80" s="222"/>
      <c r="AS80" s="222"/>
      <c r="AT80" s="222"/>
      <c r="AU80" s="222"/>
      <c r="AV80" s="222"/>
      <c r="AW80" s="222"/>
      <c r="DC80" s="696"/>
      <c r="DG80" s="222"/>
    </row>
    <row r="81" spans="1:111" s="217" customFormat="1">
      <c r="A81" s="216"/>
      <c r="B81" s="216"/>
      <c r="C81" s="222"/>
      <c r="D81" s="39"/>
      <c r="E81" s="222"/>
      <c r="F81" s="222"/>
      <c r="G81" s="40"/>
      <c r="H81" s="40"/>
      <c r="I81" s="40"/>
      <c r="J81" s="40"/>
      <c r="K81" s="40"/>
      <c r="L81" s="216"/>
      <c r="M81" s="216"/>
      <c r="N81" s="216"/>
      <c r="O81" s="216"/>
      <c r="R81" s="41"/>
      <c r="S81" s="41"/>
      <c r="T81" s="41"/>
      <c r="X81" s="216"/>
      <c r="Y81" s="222"/>
      <c r="Z81" s="222"/>
      <c r="AA81" s="42"/>
      <c r="AB81" s="222"/>
      <c r="AC81" s="222"/>
      <c r="AD81" s="222"/>
      <c r="AE81" s="222"/>
      <c r="AF81" s="222"/>
      <c r="AG81" s="222"/>
      <c r="AH81" s="222"/>
      <c r="AI81" s="222"/>
      <c r="AJ81" s="222"/>
      <c r="AK81" s="222"/>
      <c r="AL81" s="222"/>
      <c r="AM81" s="222"/>
      <c r="AN81" s="222"/>
      <c r="AO81" s="222"/>
      <c r="AP81" s="222"/>
      <c r="AQ81" s="222"/>
      <c r="AR81" s="222"/>
      <c r="AS81" s="222"/>
      <c r="AT81" s="222"/>
      <c r="AU81" s="222"/>
      <c r="AV81" s="222"/>
      <c r="AW81" s="222"/>
      <c r="DC81" s="696"/>
      <c r="DG81" s="222"/>
    </row>
    <row r="82" spans="1:111" s="217" customFormat="1">
      <c r="A82" s="216"/>
      <c r="B82" s="216"/>
      <c r="C82" s="222"/>
      <c r="D82" s="39"/>
      <c r="E82" s="222"/>
      <c r="F82" s="222"/>
      <c r="G82" s="40"/>
      <c r="H82" s="40"/>
      <c r="I82" s="40"/>
      <c r="J82" s="40"/>
      <c r="K82" s="40"/>
      <c r="L82" s="216"/>
      <c r="M82" s="216"/>
      <c r="N82" s="216"/>
      <c r="O82" s="216"/>
      <c r="R82" s="41"/>
      <c r="S82" s="41"/>
      <c r="T82" s="41"/>
      <c r="X82" s="216"/>
      <c r="Y82" s="222"/>
      <c r="Z82" s="222"/>
      <c r="AA82" s="42"/>
      <c r="AB82" s="222"/>
      <c r="AC82" s="222"/>
      <c r="AD82" s="222"/>
      <c r="AE82" s="222"/>
      <c r="AF82" s="222"/>
      <c r="AG82" s="222"/>
      <c r="AH82" s="222"/>
      <c r="AI82" s="222"/>
      <c r="AJ82" s="222"/>
      <c r="AK82" s="222"/>
      <c r="AL82" s="222"/>
      <c r="AM82" s="222"/>
      <c r="AN82" s="222"/>
      <c r="AO82" s="222"/>
      <c r="AP82" s="222"/>
      <c r="AQ82" s="222"/>
      <c r="AR82" s="222"/>
      <c r="AS82" s="222"/>
      <c r="AT82" s="222"/>
      <c r="AU82" s="222"/>
      <c r="AV82" s="222"/>
      <c r="AW82" s="222"/>
      <c r="DC82" s="696"/>
      <c r="DG82" s="222"/>
    </row>
    <row r="83" spans="1:111" s="217" customFormat="1">
      <c r="A83" s="216"/>
      <c r="B83" s="216"/>
      <c r="C83" s="222"/>
      <c r="D83" s="39"/>
      <c r="E83" s="222"/>
      <c r="F83" s="222"/>
      <c r="G83" s="40"/>
      <c r="H83" s="40"/>
      <c r="I83" s="40"/>
      <c r="J83" s="40"/>
      <c r="K83" s="40"/>
      <c r="L83" s="216"/>
      <c r="M83" s="216"/>
      <c r="N83" s="216"/>
      <c r="O83" s="216"/>
      <c r="R83" s="41"/>
      <c r="S83" s="41"/>
      <c r="T83" s="41"/>
      <c r="X83" s="216"/>
      <c r="Y83" s="222"/>
      <c r="Z83" s="222"/>
      <c r="AA83" s="42"/>
      <c r="AB83" s="222"/>
      <c r="AC83" s="222"/>
      <c r="AD83" s="222"/>
      <c r="AE83" s="222"/>
      <c r="AF83" s="222"/>
      <c r="AG83" s="222"/>
      <c r="AH83" s="222"/>
      <c r="AI83" s="222"/>
      <c r="AJ83" s="222"/>
      <c r="AK83" s="222"/>
      <c r="AL83" s="222"/>
      <c r="AM83" s="222"/>
      <c r="AN83" s="222"/>
      <c r="AO83" s="222"/>
      <c r="AP83" s="222"/>
      <c r="AQ83" s="222"/>
      <c r="AR83" s="222"/>
      <c r="AS83" s="222"/>
      <c r="AT83" s="222"/>
      <c r="AU83" s="222"/>
      <c r="AV83" s="222"/>
      <c r="AW83" s="222"/>
      <c r="DC83" s="696"/>
      <c r="DG83" s="222"/>
    </row>
    <row r="84" spans="1:111" s="217" customFormat="1">
      <c r="A84" s="216"/>
      <c r="B84" s="216"/>
      <c r="C84" s="222"/>
      <c r="D84" s="39"/>
      <c r="E84" s="222"/>
      <c r="F84" s="222"/>
      <c r="G84" s="40"/>
      <c r="H84" s="40"/>
      <c r="I84" s="40"/>
      <c r="J84" s="40"/>
      <c r="K84" s="40"/>
      <c r="L84" s="216"/>
      <c r="M84" s="216"/>
      <c r="N84" s="216"/>
      <c r="O84" s="216"/>
      <c r="R84" s="41"/>
      <c r="S84" s="41"/>
      <c r="T84" s="41"/>
      <c r="X84" s="216"/>
      <c r="Y84" s="222"/>
      <c r="Z84" s="222"/>
      <c r="AA84" s="42"/>
      <c r="AB84" s="222"/>
      <c r="AC84" s="222"/>
      <c r="AD84" s="222"/>
      <c r="AE84" s="222"/>
      <c r="AF84" s="222"/>
      <c r="AG84" s="222"/>
      <c r="AH84" s="222"/>
      <c r="AI84" s="222"/>
      <c r="AJ84" s="222"/>
      <c r="AK84" s="222"/>
      <c r="AL84" s="222"/>
      <c r="AM84" s="222"/>
      <c r="AN84" s="222"/>
      <c r="AO84" s="222"/>
      <c r="AP84" s="222"/>
      <c r="AQ84" s="222"/>
      <c r="AR84" s="222"/>
      <c r="AS84" s="222"/>
      <c r="AT84" s="222"/>
      <c r="AU84" s="222"/>
      <c r="AV84" s="222"/>
      <c r="AW84" s="222"/>
      <c r="DC84" s="696"/>
      <c r="DG84" s="222"/>
    </row>
    <row r="85" spans="1:111" s="217" customFormat="1">
      <c r="A85" s="216"/>
      <c r="B85" s="216"/>
      <c r="C85" s="222"/>
      <c r="D85" s="39"/>
      <c r="E85" s="222"/>
      <c r="F85" s="222"/>
      <c r="G85" s="40"/>
      <c r="H85" s="40"/>
      <c r="I85" s="40"/>
      <c r="J85" s="40"/>
      <c r="K85" s="40"/>
      <c r="L85" s="216"/>
      <c r="M85" s="216"/>
      <c r="N85" s="216"/>
      <c r="O85" s="216"/>
      <c r="R85" s="41"/>
      <c r="S85" s="41"/>
      <c r="T85" s="41"/>
      <c r="X85" s="216"/>
      <c r="Y85" s="222"/>
      <c r="Z85" s="222"/>
      <c r="AA85" s="42"/>
      <c r="AB85" s="222"/>
      <c r="AC85" s="222"/>
      <c r="AD85" s="222"/>
      <c r="AE85" s="222"/>
      <c r="AF85" s="222"/>
      <c r="AG85" s="222"/>
      <c r="AH85" s="222"/>
      <c r="AI85" s="222"/>
      <c r="AJ85" s="222"/>
      <c r="AK85" s="222"/>
      <c r="AL85" s="222"/>
      <c r="AM85" s="222"/>
      <c r="AN85" s="222"/>
      <c r="AO85" s="222"/>
      <c r="AP85" s="222"/>
      <c r="AQ85" s="222"/>
      <c r="AR85" s="222"/>
      <c r="AS85" s="222"/>
      <c r="AT85" s="222"/>
      <c r="AU85" s="222"/>
      <c r="AV85" s="222"/>
      <c r="AW85" s="222"/>
      <c r="DC85" s="696"/>
      <c r="DG85" s="222"/>
    </row>
    <row r="86" spans="1:111" s="217" customFormat="1">
      <c r="A86" s="216"/>
      <c r="B86" s="216"/>
      <c r="C86" s="222"/>
      <c r="D86" s="39"/>
      <c r="E86" s="222"/>
      <c r="F86" s="222"/>
      <c r="G86" s="40"/>
      <c r="H86" s="40"/>
      <c r="I86" s="40"/>
      <c r="J86" s="40"/>
      <c r="K86" s="40"/>
      <c r="L86" s="216"/>
      <c r="M86" s="216"/>
      <c r="N86" s="216"/>
      <c r="O86" s="216"/>
      <c r="R86" s="41"/>
      <c r="S86" s="41"/>
      <c r="T86" s="41"/>
      <c r="X86" s="216"/>
      <c r="Y86" s="222"/>
      <c r="Z86" s="222"/>
      <c r="AA86" s="42"/>
      <c r="AB86" s="222"/>
      <c r="AC86" s="222"/>
      <c r="AD86" s="222"/>
      <c r="AE86" s="222"/>
      <c r="AF86" s="222"/>
      <c r="AG86" s="222"/>
      <c r="AH86" s="222"/>
      <c r="AI86" s="222"/>
      <c r="AJ86" s="222"/>
      <c r="AK86" s="222"/>
      <c r="AL86" s="222"/>
      <c r="AM86" s="222"/>
      <c r="AN86" s="222"/>
      <c r="AO86" s="222"/>
      <c r="AP86" s="222"/>
      <c r="AQ86" s="222"/>
      <c r="AR86" s="222"/>
      <c r="AS86" s="222"/>
      <c r="AT86" s="222"/>
      <c r="AU86" s="222"/>
      <c r="AV86" s="222"/>
      <c r="AW86" s="222"/>
      <c r="DC86" s="696"/>
      <c r="DG86" s="222"/>
    </row>
    <row r="87" spans="1:111" s="217" customFormat="1">
      <c r="A87" s="216"/>
      <c r="B87" s="216"/>
      <c r="C87" s="222"/>
      <c r="D87" s="39"/>
      <c r="E87" s="222"/>
      <c r="F87" s="222"/>
      <c r="G87" s="40"/>
      <c r="H87" s="40"/>
      <c r="I87" s="40"/>
      <c r="J87" s="40"/>
      <c r="K87" s="40"/>
      <c r="L87" s="216"/>
      <c r="M87" s="216"/>
      <c r="N87" s="216"/>
      <c r="O87" s="216"/>
      <c r="R87" s="41"/>
      <c r="S87" s="41"/>
      <c r="T87" s="41"/>
      <c r="X87" s="216"/>
      <c r="Y87" s="222"/>
      <c r="Z87" s="222"/>
      <c r="AA87" s="42"/>
      <c r="AB87" s="222"/>
      <c r="AC87" s="222"/>
      <c r="AD87" s="222"/>
      <c r="AE87" s="222"/>
      <c r="AF87" s="222"/>
      <c r="AG87" s="222"/>
      <c r="AH87" s="222"/>
      <c r="AI87" s="222"/>
      <c r="AJ87" s="222"/>
      <c r="AK87" s="222"/>
      <c r="AL87" s="222"/>
      <c r="AM87" s="222"/>
      <c r="AN87" s="222"/>
      <c r="AO87" s="222"/>
      <c r="AP87" s="222"/>
      <c r="AQ87" s="222"/>
      <c r="AR87" s="222"/>
      <c r="AS87" s="222"/>
      <c r="AT87" s="222"/>
      <c r="AU87" s="222"/>
      <c r="AV87" s="222"/>
      <c r="AW87" s="222"/>
      <c r="DC87" s="696"/>
      <c r="DG87" s="222"/>
    </row>
    <row r="88" spans="1:111" s="217" customFormat="1">
      <c r="A88" s="216"/>
      <c r="B88" s="216"/>
      <c r="C88" s="222"/>
      <c r="D88" s="39"/>
      <c r="E88" s="222"/>
      <c r="F88" s="222"/>
      <c r="G88" s="40"/>
      <c r="H88" s="40"/>
      <c r="I88" s="40"/>
      <c r="J88" s="40"/>
      <c r="K88" s="40"/>
      <c r="L88" s="216"/>
      <c r="M88" s="216"/>
      <c r="N88" s="216"/>
      <c r="O88" s="216"/>
      <c r="R88" s="41"/>
      <c r="S88" s="41"/>
      <c r="T88" s="41"/>
      <c r="X88" s="216"/>
      <c r="Y88" s="222"/>
      <c r="Z88" s="222"/>
      <c r="AA88" s="42"/>
      <c r="AB88" s="222"/>
      <c r="AC88" s="222"/>
      <c r="AD88" s="222"/>
      <c r="AE88" s="222"/>
      <c r="AF88" s="222"/>
      <c r="AG88" s="222"/>
      <c r="AH88" s="222"/>
      <c r="AI88" s="222"/>
      <c r="AJ88" s="222"/>
      <c r="AK88" s="222"/>
      <c r="AL88" s="222"/>
      <c r="AM88" s="222"/>
      <c r="AN88" s="222"/>
      <c r="AO88" s="222"/>
      <c r="AP88" s="222"/>
      <c r="AQ88" s="222"/>
      <c r="AR88" s="222"/>
      <c r="AS88" s="222"/>
      <c r="AT88" s="222"/>
      <c r="AU88" s="222"/>
      <c r="AV88" s="222"/>
      <c r="AW88" s="222"/>
      <c r="DC88" s="696"/>
      <c r="DG88" s="222"/>
    </row>
    <row r="89" spans="1:111" s="217" customFormat="1">
      <c r="A89" s="216"/>
      <c r="B89" s="216"/>
      <c r="C89" s="222"/>
      <c r="D89" s="39"/>
      <c r="E89" s="222"/>
      <c r="F89" s="222"/>
      <c r="G89" s="40"/>
      <c r="H89" s="40"/>
      <c r="I89" s="40"/>
      <c r="J89" s="40"/>
      <c r="K89" s="40"/>
      <c r="L89" s="216"/>
      <c r="M89" s="216"/>
      <c r="N89" s="216"/>
      <c r="O89" s="216"/>
      <c r="R89" s="41"/>
      <c r="S89" s="41"/>
      <c r="T89" s="41"/>
      <c r="X89" s="216"/>
      <c r="Y89" s="222"/>
      <c r="Z89" s="222"/>
      <c r="AA89" s="42"/>
      <c r="AB89" s="222"/>
      <c r="AC89" s="222"/>
      <c r="AD89" s="222"/>
      <c r="AE89" s="222"/>
      <c r="AF89" s="222"/>
      <c r="AG89" s="222"/>
      <c r="AH89" s="222"/>
      <c r="AI89" s="222"/>
      <c r="AJ89" s="222"/>
      <c r="AK89" s="222"/>
      <c r="AL89" s="222"/>
      <c r="AM89" s="222"/>
      <c r="AN89" s="222"/>
      <c r="AO89" s="222"/>
      <c r="AP89" s="222"/>
      <c r="AQ89" s="222"/>
      <c r="AR89" s="222"/>
      <c r="AS89" s="222"/>
      <c r="AT89" s="222"/>
      <c r="AU89" s="222"/>
      <c r="AV89" s="222"/>
      <c r="AW89" s="222"/>
      <c r="DC89" s="696"/>
      <c r="DG89" s="222"/>
    </row>
    <row r="90" spans="1:111" s="217" customFormat="1">
      <c r="A90" s="216"/>
      <c r="B90" s="216"/>
      <c r="C90" s="222"/>
      <c r="D90" s="39"/>
      <c r="E90" s="222"/>
      <c r="F90" s="222"/>
      <c r="G90" s="40"/>
      <c r="H90" s="40"/>
      <c r="I90" s="40"/>
      <c r="J90" s="40"/>
      <c r="K90" s="40"/>
      <c r="L90" s="216"/>
      <c r="M90" s="216"/>
      <c r="N90" s="216"/>
      <c r="O90" s="216"/>
      <c r="R90" s="41"/>
      <c r="S90" s="41"/>
      <c r="T90" s="41"/>
      <c r="X90" s="216"/>
      <c r="Y90" s="222"/>
      <c r="Z90" s="222"/>
      <c r="AA90" s="42"/>
      <c r="AB90" s="222"/>
      <c r="AC90" s="222"/>
      <c r="AD90" s="222"/>
      <c r="AE90" s="222"/>
      <c r="AF90" s="222"/>
      <c r="AG90" s="222"/>
      <c r="AH90" s="222"/>
      <c r="AI90" s="222"/>
      <c r="AJ90" s="222"/>
      <c r="AK90" s="222"/>
      <c r="AL90" s="222"/>
      <c r="AM90" s="222"/>
      <c r="AN90" s="222"/>
      <c r="AO90" s="222"/>
      <c r="AP90" s="222"/>
      <c r="AQ90" s="222"/>
      <c r="AR90" s="222"/>
      <c r="AS90" s="222"/>
      <c r="AT90" s="222"/>
      <c r="AU90" s="222"/>
      <c r="AV90" s="222"/>
      <c r="AW90" s="222"/>
      <c r="DC90" s="696"/>
      <c r="DG90" s="222"/>
    </row>
    <row r="91" spans="1:111" s="217" customFormat="1">
      <c r="A91" s="216"/>
      <c r="B91" s="216"/>
      <c r="C91" s="222"/>
      <c r="D91" s="39"/>
      <c r="E91" s="222"/>
      <c r="F91" s="222"/>
      <c r="G91" s="40"/>
      <c r="H91" s="40"/>
      <c r="I91" s="40"/>
      <c r="J91" s="40"/>
      <c r="K91" s="40"/>
      <c r="L91" s="216"/>
      <c r="M91" s="216"/>
      <c r="N91" s="216"/>
      <c r="O91" s="216"/>
      <c r="R91" s="41"/>
      <c r="S91" s="41"/>
      <c r="T91" s="41"/>
      <c r="X91" s="216"/>
      <c r="Y91" s="222"/>
      <c r="Z91" s="222"/>
      <c r="AA91" s="42"/>
      <c r="AB91" s="222"/>
      <c r="AC91" s="222"/>
      <c r="AD91" s="222"/>
      <c r="AE91" s="222"/>
      <c r="AF91" s="222"/>
      <c r="AG91" s="222"/>
      <c r="AH91" s="222"/>
      <c r="AI91" s="222"/>
      <c r="AJ91" s="222"/>
      <c r="AK91" s="222"/>
      <c r="AL91" s="222"/>
      <c r="AM91" s="222"/>
      <c r="AN91" s="222"/>
      <c r="AO91" s="222"/>
      <c r="AP91" s="222"/>
      <c r="AQ91" s="222"/>
      <c r="AR91" s="222"/>
      <c r="AS91" s="222"/>
      <c r="AT91" s="222"/>
      <c r="AU91" s="222"/>
      <c r="AV91" s="222"/>
      <c r="AW91" s="222"/>
      <c r="DC91" s="696"/>
      <c r="DG91" s="222"/>
    </row>
    <row r="92" spans="1:111" s="217" customFormat="1">
      <c r="A92" s="216"/>
      <c r="B92" s="216"/>
      <c r="C92" s="222"/>
      <c r="D92" s="39"/>
      <c r="E92" s="222"/>
      <c r="F92" s="222"/>
      <c r="G92" s="40"/>
      <c r="H92" s="40"/>
      <c r="I92" s="40"/>
      <c r="J92" s="40"/>
      <c r="K92" s="40"/>
      <c r="L92" s="216"/>
      <c r="M92" s="216"/>
      <c r="N92" s="216"/>
      <c r="O92" s="216"/>
      <c r="R92" s="41"/>
      <c r="S92" s="41"/>
      <c r="T92" s="41"/>
      <c r="X92" s="216"/>
      <c r="Y92" s="222"/>
      <c r="Z92" s="222"/>
      <c r="AA92" s="42"/>
      <c r="AB92" s="222"/>
      <c r="AC92" s="222"/>
      <c r="AD92" s="222"/>
      <c r="AE92" s="222"/>
      <c r="AF92" s="222"/>
      <c r="AG92" s="222"/>
      <c r="AH92" s="222"/>
      <c r="AI92" s="222"/>
      <c r="AJ92" s="222"/>
      <c r="AK92" s="222"/>
      <c r="AL92" s="222"/>
      <c r="AM92" s="222"/>
      <c r="AN92" s="222"/>
      <c r="AO92" s="222"/>
      <c r="AP92" s="222"/>
      <c r="AQ92" s="222"/>
      <c r="AR92" s="222"/>
      <c r="AS92" s="222"/>
      <c r="AT92" s="222"/>
      <c r="AU92" s="222"/>
      <c r="AV92" s="222"/>
      <c r="AW92" s="222"/>
      <c r="DC92" s="696"/>
      <c r="DG92" s="222"/>
    </row>
    <row r="93" spans="1:111" s="217" customFormat="1">
      <c r="A93" s="216"/>
      <c r="B93" s="216"/>
      <c r="C93" s="222"/>
      <c r="D93" s="39"/>
      <c r="E93" s="222"/>
      <c r="F93" s="222"/>
      <c r="G93" s="40"/>
      <c r="H93" s="40"/>
      <c r="I93" s="40"/>
      <c r="J93" s="40"/>
      <c r="K93" s="40"/>
      <c r="L93" s="216"/>
      <c r="M93" s="216"/>
      <c r="N93" s="216"/>
      <c r="O93" s="216"/>
      <c r="R93" s="41"/>
      <c r="S93" s="41"/>
      <c r="T93" s="41"/>
      <c r="X93" s="216"/>
      <c r="Y93" s="222"/>
      <c r="Z93" s="222"/>
      <c r="AA93" s="42"/>
      <c r="AB93" s="222"/>
      <c r="AC93" s="222"/>
      <c r="AD93" s="222"/>
      <c r="AE93" s="222"/>
      <c r="AF93" s="222"/>
      <c r="AG93" s="222"/>
      <c r="AH93" s="222"/>
      <c r="AI93" s="222"/>
      <c r="AJ93" s="222"/>
      <c r="AK93" s="222"/>
      <c r="AL93" s="222"/>
      <c r="AM93" s="222"/>
      <c r="AN93" s="222"/>
      <c r="AO93" s="222"/>
      <c r="AP93" s="222"/>
      <c r="AQ93" s="222"/>
      <c r="AR93" s="222"/>
      <c r="AS93" s="222"/>
      <c r="AT93" s="222"/>
      <c r="AU93" s="222"/>
      <c r="AV93" s="222"/>
      <c r="AW93" s="222"/>
      <c r="DG93" s="222"/>
    </row>
    <row r="94" spans="1:111" s="217" customFormat="1">
      <c r="A94" s="216"/>
      <c r="B94" s="216"/>
      <c r="C94" s="222"/>
      <c r="D94" s="39"/>
      <c r="E94" s="222"/>
      <c r="F94" s="222"/>
      <c r="G94" s="40"/>
      <c r="H94" s="40"/>
      <c r="I94" s="40"/>
      <c r="J94" s="40"/>
      <c r="K94" s="40"/>
      <c r="L94" s="216"/>
      <c r="M94" s="216"/>
      <c r="N94" s="216"/>
      <c r="O94" s="216"/>
      <c r="R94" s="41"/>
      <c r="S94" s="41"/>
      <c r="T94" s="41"/>
      <c r="X94" s="216"/>
      <c r="Y94" s="222"/>
      <c r="Z94" s="222"/>
      <c r="AA94" s="42"/>
      <c r="AB94" s="222"/>
      <c r="AC94" s="222"/>
      <c r="AD94" s="222"/>
      <c r="AE94" s="222"/>
      <c r="AF94" s="222"/>
      <c r="AG94" s="222"/>
      <c r="AH94" s="222"/>
      <c r="AI94" s="222"/>
      <c r="AJ94" s="222"/>
      <c r="AK94" s="222"/>
      <c r="AL94" s="222"/>
      <c r="AM94" s="222"/>
      <c r="AN94" s="222"/>
      <c r="AO94" s="222"/>
      <c r="AP94" s="222"/>
      <c r="AQ94" s="222"/>
      <c r="AR94" s="222"/>
      <c r="AS94" s="222"/>
      <c r="AT94" s="222"/>
      <c r="AU94" s="222"/>
      <c r="AV94" s="222"/>
      <c r="AW94" s="222"/>
      <c r="DG94" s="222"/>
    </row>
    <row r="101" spans="12:15">
      <c r="L101" s="684"/>
      <c r="M101" s="684"/>
      <c r="N101" s="684"/>
      <c r="O101" s="684"/>
    </row>
    <row r="102" spans="12:15">
      <c r="L102" s="684"/>
      <c r="M102" s="684"/>
      <c r="N102" s="684"/>
      <c r="O102" s="684"/>
    </row>
    <row r="1047515" spans="30:30">
      <c r="AD1047515" s="13"/>
    </row>
    <row r="1047516" spans="30:30">
      <c r="AD1047516" s="13"/>
    </row>
    <row r="1047517" spans="30:30">
      <c r="AD1047517" s="221"/>
    </row>
    <row r="1047518" spans="30:30">
      <c r="AD1047518" s="221"/>
    </row>
    <row r="1047519" spans="30:30">
      <c r="AD1047519" s="221"/>
    </row>
    <row r="1047520" spans="30:30">
      <c r="AD1047520" s="221"/>
    </row>
    <row r="1047521" spans="30:30">
      <c r="AD1047521" s="221"/>
    </row>
    <row r="1047522" spans="30:30">
      <c r="AD1047522" s="221"/>
    </row>
    <row r="1047523" spans="30:30">
      <c r="AD1047523" s="221"/>
    </row>
    <row r="1047524" spans="30:30">
      <c r="AD1047524" s="221"/>
    </row>
    <row r="1047525" spans="30:30">
      <c r="AD1047525" s="221"/>
    </row>
    <row r="1047526" spans="30:30">
      <c r="AD1047526" s="221"/>
    </row>
  </sheetData>
  <mergeCells count="245">
    <mergeCell ref="DG2:DL2"/>
    <mergeCell ref="F3:Z3"/>
    <mergeCell ref="N4:V4"/>
    <mergeCell ref="V6:AD6"/>
    <mergeCell ref="DK6:DN6"/>
    <mergeCell ref="I11:I12"/>
    <mergeCell ref="J11:J12"/>
    <mergeCell ref="I13:I22"/>
    <mergeCell ref="J13:J22"/>
    <mergeCell ref="P13:P16"/>
    <mergeCell ref="O15:O16"/>
    <mergeCell ref="P17:P18"/>
    <mergeCell ref="P19:P22"/>
    <mergeCell ref="N1:V1"/>
    <mergeCell ref="I2:X2"/>
    <mergeCell ref="I24:I27"/>
    <mergeCell ref="J24:J27"/>
    <mergeCell ref="DC24:DC30"/>
    <mergeCell ref="L25:L26"/>
    <mergeCell ref="M25:M26"/>
    <mergeCell ref="N25:N26"/>
    <mergeCell ref="O25:O26"/>
    <mergeCell ref="P25:P26"/>
    <mergeCell ref="AX26:AX27"/>
    <mergeCell ref="AY26:AY27"/>
    <mergeCell ref="BF26:BF27"/>
    <mergeCell ref="BG26:BG27"/>
    <mergeCell ref="BH26:BH27"/>
    <mergeCell ref="BI26:BI27"/>
    <mergeCell ref="BJ26:BJ27"/>
    <mergeCell ref="BK26:BK27"/>
    <mergeCell ref="AZ26:AZ27"/>
    <mergeCell ref="BA26:BA27"/>
    <mergeCell ref="BB26:BB27"/>
    <mergeCell ref="BC26:BC27"/>
    <mergeCell ref="BD26:BD27"/>
    <mergeCell ref="BE26:BE27"/>
    <mergeCell ref="BR26:BR27"/>
    <mergeCell ref="BS26:BS27"/>
    <mergeCell ref="BT26:BT27"/>
    <mergeCell ref="BU26:BU27"/>
    <mergeCell ref="BV26:BV27"/>
    <mergeCell ref="BW26:BW27"/>
    <mergeCell ref="BL26:BL27"/>
    <mergeCell ref="BM26:BM27"/>
    <mergeCell ref="BN26:BN27"/>
    <mergeCell ref="BO26:BO27"/>
    <mergeCell ref="BP26:BP27"/>
    <mergeCell ref="BQ26:BQ27"/>
    <mergeCell ref="CD26:CD27"/>
    <mergeCell ref="CE26:CE27"/>
    <mergeCell ref="CF26:CF27"/>
    <mergeCell ref="CG26:CG27"/>
    <mergeCell ref="CH26:CH27"/>
    <mergeCell ref="CI26:CI27"/>
    <mergeCell ref="BX26:BX27"/>
    <mergeCell ref="BY26:BY27"/>
    <mergeCell ref="BZ26:BZ27"/>
    <mergeCell ref="CA26:CA27"/>
    <mergeCell ref="CB26:CB27"/>
    <mergeCell ref="CC26:CC27"/>
    <mergeCell ref="CR26:CR27"/>
    <mergeCell ref="CS26:CS27"/>
    <mergeCell ref="CT26:CT27"/>
    <mergeCell ref="CU26:CU27"/>
    <mergeCell ref="CJ26:CJ27"/>
    <mergeCell ref="CK26:CK27"/>
    <mergeCell ref="CL26:CL27"/>
    <mergeCell ref="CM26:CM27"/>
    <mergeCell ref="CN26:CN27"/>
    <mergeCell ref="CO26:CO27"/>
    <mergeCell ref="BE28:BE30"/>
    <mergeCell ref="BF28:BF30"/>
    <mergeCell ref="BG28:BG30"/>
    <mergeCell ref="BH28:BH30"/>
    <mergeCell ref="BI28:BI30"/>
    <mergeCell ref="BJ28:BJ30"/>
    <mergeCell ref="DB26:DB27"/>
    <mergeCell ref="I28:I30"/>
    <mergeCell ref="J28:J30"/>
    <mergeCell ref="AX28:AX30"/>
    <mergeCell ref="AY28:AY30"/>
    <mergeCell ref="AZ28:AZ30"/>
    <mergeCell ref="BA28:BA30"/>
    <mergeCell ref="BB28:BB30"/>
    <mergeCell ref="BC28:BC30"/>
    <mergeCell ref="BD28:BD30"/>
    <mergeCell ref="CV26:CV27"/>
    <mergeCell ref="CW26:CW27"/>
    <mergeCell ref="CX26:CX27"/>
    <mergeCell ref="CY26:CY27"/>
    <mergeCell ref="CZ26:CZ27"/>
    <mergeCell ref="DA26:DA27"/>
    <mergeCell ref="CP26:CP27"/>
    <mergeCell ref="CQ26:CQ27"/>
    <mergeCell ref="BQ28:BQ30"/>
    <mergeCell ref="BR28:BR30"/>
    <mergeCell ref="BS28:BS30"/>
    <mergeCell ref="BT28:BT30"/>
    <mergeCell ref="BU28:BU30"/>
    <mergeCell ref="BV28:BV30"/>
    <mergeCell ref="BK28:BK30"/>
    <mergeCell ref="BL28:BL30"/>
    <mergeCell ref="BM28:BM30"/>
    <mergeCell ref="BN28:BN30"/>
    <mergeCell ref="BO28:BO30"/>
    <mergeCell ref="BP28:BP30"/>
    <mergeCell ref="CC28:CC30"/>
    <mergeCell ref="CD28:CD30"/>
    <mergeCell ref="CE28:CE30"/>
    <mergeCell ref="CF28:CF30"/>
    <mergeCell ref="CG28:CG30"/>
    <mergeCell ref="CH28:CH30"/>
    <mergeCell ref="BW28:BW30"/>
    <mergeCell ref="BX28:BX30"/>
    <mergeCell ref="BY28:BY30"/>
    <mergeCell ref="BZ28:BZ30"/>
    <mergeCell ref="CA28:CA30"/>
    <mergeCell ref="CB28:CB30"/>
    <mergeCell ref="CQ28:CQ30"/>
    <mergeCell ref="CR28:CR30"/>
    <mergeCell ref="CS28:CS30"/>
    <mergeCell ref="CT28:CT30"/>
    <mergeCell ref="CI28:CI30"/>
    <mergeCell ref="CJ28:CJ30"/>
    <mergeCell ref="CK28:CK30"/>
    <mergeCell ref="CL28:CL30"/>
    <mergeCell ref="CM28:CM30"/>
    <mergeCell ref="CN28:CN30"/>
    <mergeCell ref="BC33:BC38"/>
    <mergeCell ref="BD33:BD38"/>
    <mergeCell ref="BE33:BE38"/>
    <mergeCell ref="BF33:BF38"/>
    <mergeCell ref="BG33:BG38"/>
    <mergeCell ref="BH33:BH38"/>
    <mergeCell ref="DA28:DA30"/>
    <mergeCell ref="DB28:DB30"/>
    <mergeCell ref="I31:I47"/>
    <mergeCell ref="J31:J47"/>
    <mergeCell ref="P31:P39"/>
    <mergeCell ref="AX33:AX38"/>
    <mergeCell ref="AY33:AY38"/>
    <mergeCell ref="AZ33:AZ38"/>
    <mergeCell ref="BA33:BA38"/>
    <mergeCell ref="BB33:BB38"/>
    <mergeCell ref="CU28:CU30"/>
    <mergeCell ref="CV28:CV30"/>
    <mergeCell ref="CW28:CW30"/>
    <mergeCell ref="CX28:CX30"/>
    <mergeCell ref="CY28:CY30"/>
    <mergeCell ref="CZ28:CZ30"/>
    <mergeCell ref="CO28:CO30"/>
    <mergeCell ref="CP28:CP30"/>
    <mergeCell ref="BO33:BO38"/>
    <mergeCell ref="BP33:BP38"/>
    <mergeCell ref="BQ33:BQ38"/>
    <mergeCell ref="BR33:BR38"/>
    <mergeCell ref="BS33:BS38"/>
    <mergeCell ref="BT33:BT38"/>
    <mergeCell ref="BI33:BI38"/>
    <mergeCell ref="BJ33:BJ38"/>
    <mergeCell ref="BK33:BK38"/>
    <mergeCell ref="BL33:BL38"/>
    <mergeCell ref="BM33:BM38"/>
    <mergeCell ref="BN33:BN38"/>
    <mergeCell ref="CA33:CA38"/>
    <mergeCell ref="CB33:CB38"/>
    <mergeCell ref="CC33:CC38"/>
    <mergeCell ref="CD33:CD38"/>
    <mergeCell ref="CE33:CE38"/>
    <mergeCell ref="CF33:CF38"/>
    <mergeCell ref="BU33:BU38"/>
    <mergeCell ref="BV33:BV38"/>
    <mergeCell ref="BW33:BW38"/>
    <mergeCell ref="BX33:BX38"/>
    <mergeCell ref="BY33:BY38"/>
    <mergeCell ref="BZ33:BZ38"/>
    <mergeCell ref="CY33:CY38"/>
    <mergeCell ref="CZ33:CZ38"/>
    <mergeCell ref="DA33:DA38"/>
    <mergeCell ref="DB33:DB38"/>
    <mergeCell ref="N39:N40"/>
    <mergeCell ref="P41:P43"/>
    <mergeCell ref="CS33:CS38"/>
    <mergeCell ref="CT33:CT38"/>
    <mergeCell ref="CU33:CU38"/>
    <mergeCell ref="CV33:CV38"/>
    <mergeCell ref="CW33:CW38"/>
    <mergeCell ref="CX33:CX38"/>
    <mergeCell ref="CM33:CM38"/>
    <mergeCell ref="CN33:CN38"/>
    <mergeCell ref="CO33:CO38"/>
    <mergeCell ref="CP33:CP38"/>
    <mergeCell ref="CQ33:CQ38"/>
    <mergeCell ref="CR33:CR38"/>
    <mergeCell ref="CG33:CG38"/>
    <mergeCell ref="CH33:CH38"/>
    <mergeCell ref="CI33:CI38"/>
    <mergeCell ref="CJ33:CJ38"/>
    <mergeCell ref="CK33:CK38"/>
    <mergeCell ref="CL33:CL38"/>
    <mergeCell ref="DB44:DB46"/>
    <mergeCell ref="I48:I54"/>
    <mergeCell ref="J48:J54"/>
    <mergeCell ref="P48:P49"/>
    <mergeCell ref="BQ52:BQ53"/>
    <mergeCell ref="CA52:CA53"/>
    <mergeCell ref="CF52:CF53"/>
    <mergeCell ref="CP52:CP53"/>
    <mergeCell ref="CS52:CS53"/>
    <mergeCell ref="DB52:DB53"/>
    <mergeCell ref="BL44:BL46"/>
    <mergeCell ref="BQ44:BQ46"/>
    <mergeCell ref="CA44:CA46"/>
    <mergeCell ref="CF44:CF46"/>
    <mergeCell ref="CP44:CP46"/>
    <mergeCell ref="CS44:CS46"/>
    <mergeCell ref="L44:L45"/>
    <mergeCell ref="M44:M45"/>
    <mergeCell ref="N44:N45"/>
    <mergeCell ref="O44:O45"/>
    <mergeCell ref="P44:P47"/>
    <mergeCell ref="BB44:BB46"/>
    <mergeCell ref="P53:P54"/>
    <mergeCell ref="I55:I57"/>
    <mergeCell ref="J55:J57"/>
    <mergeCell ref="P55:P57"/>
    <mergeCell ref="I58:I71"/>
    <mergeCell ref="J58:J71"/>
    <mergeCell ref="L58:L59"/>
    <mergeCell ref="M58:M59"/>
    <mergeCell ref="N58:N59"/>
    <mergeCell ref="O58:O59"/>
    <mergeCell ref="P65:P68"/>
    <mergeCell ref="DC77:DC92"/>
    <mergeCell ref="L101:L102"/>
    <mergeCell ref="M101:M102"/>
    <mergeCell ref="N101:N102"/>
    <mergeCell ref="O101:O102"/>
    <mergeCell ref="P58:P60"/>
    <mergeCell ref="P61:P64"/>
    <mergeCell ref="L62:L63"/>
    <mergeCell ref="M62:M63"/>
    <mergeCell ref="N62:N63"/>
    <mergeCell ref="O62:O63"/>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DQ1047463"/>
  <sheetViews>
    <sheetView topLeftCell="C1" workbookViewId="0">
      <selection activeCell="C1" sqref="C1"/>
    </sheetView>
  </sheetViews>
  <sheetFormatPr baseColWidth="10" defaultColWidth="8.28515625" defaultRowHeight="11.25"/>
  <cols>
    <col min="1" max="2" width="0" style="601" hidden="1" customWidth="1"/>
    <col min="3" max="3" width="13.5703125" style="7" customWidth="1"/>
    <col min="4" max="4" width="3.7109375" style="15" customWidth="1"/>
    <col min="5" max="5" width="0" style="7" hidden="1" customWidth="1"/>
    <col min="6" max="6" width="14" style="7" customWidth="1"/>
    <col min="7" max="7" width="3.85546875" style="16" customWidth="1"/>
    <col min="8" max="8" width="0" style="16" hidden="1" customWidth="1"/>
    <col min="9" max="9" width="8.28515625" style="16"/>
    <col min="10" max="10" width="3.7109375" style="16" customWidth="1"/>
    <col min="11" max="11" width="0" style="16" hidden="1" customWidth="1"/>
    <col min="12" max="15" width="0" style="601" hidden="1" customWidth="1"/>
    <col min="16" max="16" width="11.140625" style="599" customWidth="1"/>
    <col min="17" max="17" width="4.140625" style="599" customWidth="1"/>
    <col min="18" max="18" width="0" style="44" hidden="1" customWidth="1"/>
    <col min="19" max="20" width="13.5703125" style="44" customWidth="1"/>
    <col min="21" max="21" width="15.28515625" style="599" customWidth="1"/>
    <col min="22" max="22" width="12.140625" style="599" customWidth="1"/>
    <col min="23" max="23" width="8.28515625" style="599"/>
    <col min="24" max="24" width="8.28515625" style="601"/>
    <col min="25" max="25" width="8.28515625" style="7"/>
    <col min="26" max="26" width="12.7109375" style="7" customWidth="1"/>
    <col min="27" max="27" width="0" style="45" hidden="1" customWidth="1"/>
    <col min="28" max="28" width="0" style="609" hidden="1" customWidth="1"/>
    <col min="29" max="29" width="9.5703125" style="609" customWidth="1"/>
    <col min="30" max="30" width="8.28515625" style="609"/>
    <col min="31" max="38" width="8.28515625" style="609" hidden="1" customWidth="1"/>
    <col min="39" max="48" width="8.28515625" style="7" hidden="1" customWidth="1"/>
    <col min="49" max="49" width="12" style="7" customWidth="1"/>
    <col min="50" max="110" width="8.28515625" style="599" hidden="1" customWidth="1"/>
    <col min="111" max="111" width="10.28515625" style="7" customWidth="1"/>
    <col min="112" max="112" width="11" style="599" customWidth="1"/>
    <col min="113" max="113" width="10.42578125" style="599" customWidth="1"/>
    <col min="114" max="114" width="11.7109375" style="599" customWidth="1"/>
    <col min="115" max="16384" width="8.28515625" style="599"/>
  </cols>
  <sheetData>
    <row r="1" spans="1:121" ht="23.25">
      <c r="A1" s="600"/>
      <c r="B1" s="600"/>
      <c r="C1" s="600"/>
      <c r="D1" s="2"/>
      <c r="E1" s="600"/>
      <c r="F1" s="600"/>
      <c r="G1" s="600"/>
      <c r="H1" s="600"/>
      <c r="I1" s="600"/>
      <c r="J1" s="600"/>
      <c r="K1" s="600"/>
      <c r="L1" s="600"/>
      <c r="M1" s="600"/>
      <c r="N1" s="686" t="s">
        <v>156</v>
      </c>
      <c r="O1" s="686"/>
      <c r="P1" s="686"/>
      <c r="Q1" s="686"/>
      <c r="R1" s="686"/>
      <c r="S1" s="686"/>
      <c r="T1" s="686"/>
      <c r="U1" s="686"/>
      <c r="V1" s="686"/>
      <c r="W1" s="3"/>
      <c r="X1" s="4"/>
      <c r="Y1" s="600"/>
      <c r="Z1" s="600"/>
      <c r="AA1" s="5"/>
      <c r="DG1" s="600"/>
    </row>
    <row r="2" spans="1:121" ht="18.75" customHeight="1">
      <c r="A2" s="600"/>
      <c r="B2" s="600"/>
      <c r="C2" s="600"/>
      <c r="D2" s="2"/>
      <c r="E2" s="600"/>
      <c r="F2" s="600"/>
      <c r="G2" s="600"/>
      <c r="H2" s="600"/>
      <c r="I2" s="687" t="s">
        <v>114</v>
      </c>
      <c r="J2" s="687"/>
      <c r="K2" s="687"/>
      <c r="L2" s="687"/>
      <c r="M2" s="687"/>
      <c r="N2" s="687"/>
      <c r="O2" s="687"/>
      <c r="P2" s="687"/>
      <c r="Q2" s="687"/>
      <c r="R2" s="687"/>
      <c r="S2" s="687"/>
      <c r="T2" s="687"/>
      <c r="U2" s="687"/>
      <c r="V2" s="687"/>
      <c r="W2" s="687"/>
      <c r="X2" s="687"/>
      <c r="Y2" s="600"/>
      <c r="Z2" s="600"/>
      <c r="AA2" s="5"/>
      <c r="DG2" s="688" t="s">
        <v>441</v>
      </c>
      <c r="DH2" s="688"/>
      <c r="DI2" s="688"/>
      <c r="DJ2" s="688"/>
      <c r="DK2" s="688"/>
      <c r="DL2" s="688"/>
    </row>
    <row r="3" spans="1:121" ht="18.75" customHeight="1">
      <c r="A3" s="600"/>
      <c r="B3" s="600"/>
      <c r="C3" s="600"/>
      <c r="D3" s="2"/>
      <c r="E3" s="600"/>
      <c r="F3" s="687" t="s">
        <v>269</v>
      </c>
      <c r="G3" s="687"/>
      <c r="H3" s="687"/>
      <c r="I3" s="687"/>
      <c r="J3" s="687"/>
      <c r="K3" s="687"/>
      <c r="L3" s="687"/>
      <c r="M3" s="687"/>
      <c r="N3" s="687"/>
      <c r="O3" s="687"/>
      <c r="P3" s="687"/>
      <c r="Q3" s="687"/>
      <c r="R3" s="687"/>
      <c r="S3" s="687"/>
      <c r="T3" s="687"/>
      <c r="U3" s="687"/>
      <c r="V3" s="687"/>
      <c r="W3" s="687"/>
      <c r="X3" s="687"/>
      <c r="Y3" s="687"/>
      <c r="Z3" s="687"/>
      <c r="AA3" s="5"/>
      <c r="DG3" s="600"/>
    </row>
    <row r="4" spans="1:121" ht="18.75">
      <c r="A4" s="600"/>
      <c r="B4" s="600"/>
      <c r="C4" s="600"/>
      <c r="D4" s="2"/>
      <c r="E4" s="600"/>
      <c r="F4" s="600"/>
      <c r="G4" s="600"/>
      <c r="H4" s="600"/>
      <c r="I4" s="600"/>
      <c r="J4" s="600"/>
      <c r="K4" s="600"/>
      <c r="L4" s="600"/>
      <c r="M4" s="9"/>
      <c r="N4" s="687" t="s">
        <v>115</v>
      </c>
      <c r="O4" s="687"/>
      <c r="P4" s="687"/>
      <c r="Q4" s="687"/>
      <c r="R4" s="687"/>
      <c r="S4" s="687"/>
      <c r="T4" s="687"/>
      <c r="U4" s="687"/>
      <c r="V4" s="687"/>
      <c r="W4" s="3"/>
      <c r="X4" s="4"/>
      <c r="Y4" s="10"/>
      <c r="Z4" s="11"/>
      <c r="AA4" s="12"/>
      <c r="AB4" s="13"/>
      <c r="AC4" s="13"/>
      <c r="AD4" s="13"/>
      <c r="AE4" s="13"/>
      <c r="AF4" s="13"/>
      <c r="AG4" s="13"/>
      <c r="AH4" s="13"/>
      <c r="AI4" s="13"/>
      <c r="AJ4" s="13"/>
      <c r="AK4" s="13"/>
      <c r="AL4" s="13"/>
      <c r="AM4" s="9"/>
      <c r="AN4" s="11"/>
      <c r="AO4" s="11"/>
      <c r="AP4" s="11"/>
      <c r="AQ4" s="11"/>
      <c r="AR4" s="11"/>
      <c r="AS4" s="11"/>
      <c r="AT4" s="11"/>
      <c r="AU4" s="11"/>
      <c r="AV4" s="11"/>
      <c r="AW4" s="10"/>
      <c r="AX4" s="599">
        <v>2012</v>
      </c>
      <c r="BM4" s="599">
        <v>2013</v>
      </c>
      <c r="CB4" s="599">
        <v>2014</v>
      </c>
      <c r="CQ4" s="599">
        <v>2015</v>
      </c>
      <c r="DG4" s="11"/>
    </row>
    <row r="5" spans="1:121">
      <c r="A5" s="600"/>
      <c r="B5" s="600"/>
      <c r="C5" s="600"/>
      <c r="D5" s="2"/>
      <c r="E5" s="600"/>
      <c r="F5" s="600"/>
      <c r="G5" s="600"/>
      <c r="H5" s="600"/>
      <c r="I5" s="600"/>
      <c r="J5" s="600"/>
      <c r="K5" s="600"/>
      <c r="L5" s="600"/>
      <c r="M5" s="9"/>
      <c r="N5" s="600"/>
      <c r="O5" s="600"/>
      <c r="P5" s="600"/>
      <c r="Q5" s="600"/>
      <c r="R5" s="600"/>
      <c r="S5" s="600"/>
      <c r="T5" s="600"/>
      <c r="U5" s="600"/>
      <c r="V5" s="600"/>
      <c r="W5" s="3"/>
      <c r="X5" s="4"/>
      <c r="Y5" s="10"/>
      <c r="Z5" s="11"/>
      <c r="AA5" s="12"/>
      <c r="AB5" s="13"/>
      <c r="AC5" s="13"/>
      <c r="AD5" s="13"/>
      <c r="AE5" s="13"/>
      <c r="AF5" s="13"/>
      <c r="AG5" s="13"/>
      <c r="AH5" s="13"/>
      <c r="AI5" s="13"/>
      <c r="AJ5" s="13"/>
      <c r="AK5" s="13"/>
      <c r="AL5" s="13"/>
      <c r="AM5" s="9"/>
      <c r="AN5" s="11"/>
      <c r="AO5" s="11"/>
      <c r="AP5" s="11"/>
      <c r="AQ5" s="11"/>
      <c r="AR5" s="11"/>
      <c r="AS5" s="11"/>
      <c r="AT5" s="11"/>
      <c r="AU5" s="11"/>
      <c r="AV5" s="11"/>
      <c r="AW5" s="10"/>
      <c r="DG5" s="11"/>
    </row>
    <row r="6" spans="1:121">
      <c r="I6" s="600"/>
      <c r="J6" s="600"/>
      <c r="K6" s="600"/>
      <c r="L6" s="9"/>
      <c r="M6" s="9"/>
      <c r="N6" s="600"/>
      <c r="O6" s="9"/>
      <c r="P6" s="17"/>
      <c r="Q6" s="17"/>
      <c r="R6" s="18"/>
      <c r="S6" s="18"/>
      <c r="T6" s="18"/>
      <c r="U6" s="17"/>
      <c r="V6" s="689" t="s">
        <v>0</v>
      </c>
      <c r="W6" s="690"/>
      <c r="X6" s="690"/>
      <c r="Y6" s="690"/>
      <c r="Z6" s="690"/>
      <c r="AA6" s="690"/>
      <c r="AB6" s="690"/>
      <c r="AC6" s="690"/>
      <c r="AD6" s="691"/>
      <c r="AE6" s="13"/>
      <c r="AF6" s="13"/>
      <c r="AG6" s="13"/>
      <c r="AH6" s="13"/>
      <c r="AI6" s="13"/>
      <c r="AJ6" s="13"/>
      <c r="AK6" s="13"/>
      <c r="AL6" s="13"/>
      <c r="AM6" s="9"/>
      <c r="AN6" s="17"/>
      <c r="AO6" s="17"/>
      <c r="AP6" s="17"/>
      <c r="AQ6" s="17"/>
      <c r="AR6" s="17"/>
      <c r="AS6" s="17"/>
      <c r="AT6" s="17"/>
      <c r="AU6" s="17"/>
      <c r="AV6" s="17"/>
      <c r="AW6" s="10"/>
      <c r="DG6" s="599"/>
      <c r="DK6" s="692" t="s">
        <v>1</v>
      </c>
      <c r="DL6" s="692"/>
      <c r="DM6" s="692"/>
      <c r="DN6" s="692"/>
    </row>
    <row r="7" spans="1:121" s="25" customFormat="1" ht="90.75" customHeight="1">
      <c r="A7" s="19" t="s">
        <v>2</v>
      </c>
      <c r="B7" s="19" t="s">
        <v>3</v>
      </c>
      <c r="C7" s="20" t="s">
        <v>4</v>
      </c>
      <c r="D7" s="20" t="s">
        <v>5</v>
      </c>
      <c r="E7" s="20" t="s">
        <v>6</v>
      </c>
      <c r="F7" s="20" t="s">
        <v>7</v>
      </c>
      <c r="G7" s="20" t="s">
        <v>5</v>
      </c>
      <c r="H7" s="20" t="s">
        <v>6</v>
      </c>
      <c r="I7" s="20" t="s">
        <v>8</v>
      </c>
      <c r="J7" s="20" t="s">
        <v>5</v>
      </c>
      <c r="K7" s="20" t="s">
        <v>6</v>
      </c>
      <c r="L7" s="20" t="s">
        <v>9</v>
      </c>
      <c r="M7" s="20" t="s">
        <v>10</v>
      </c>
      <c r="N7" s="20" t="s">
        <v>11</v>
      </c>
      <c r="O7" s="20" t="s">
        <v>12</v>
      </c>
      <c r="P7" s="20" t="s">
        <v>13</v>
      </c>
      <c r="Q7" s="20" t="s">
        <v>14</v>
      </c>
      <c r="R7" s="21" t="s">
        <v>6</v>
      </c>
      <c r="S7" s="21" t="s">
        <v>15</v>
      </c>
      <c r="T7" s="21" t="s">
        <v>16</v>
      </c>
      <c r="U7" s="19" t="s">
        <v>17</v>
      </c>
      <c r="V7" s="19" t="s">
        <v>18</v>
      </c>
      <c r="W7" s="19" t="s">
        <v>19</v>
      </c>
      <c r="X7" s="19" t="s">
        <v>20</v>
      </c>
      <c r="Y7" s="19" t="s">
        <v>155</v>
      </c>
      <c r="Z7" s="19" t="s">
        <v>21</v>
      </c>
      <c r="AA7" s="21" t="s">
        <v>22</v>
      </c>
      <c r="AB7" s="19" t="s">
        <v>23</v>
      </c>
      <c r="AC7" s="19" t="s">
        <v>25</v>
      </c>
      <c r="AD7" s="19" t="s">
        <v>271</v>
      </c>
      <c r="AE7" s="19" t="s">
        <v>24</v>
      </c>
      <c r="AF7" s="19" t="s">
        <v>25</v>
      </c>
      <c r="AG7" s="19" t="s">
        <v>26</v>
      </c>
      <c r="AH7" s="19" t="s">
        <v>27</v>
      </c>
      <c r="AI7" s="19" t="s">
        <v>28</v>
      </c>
      <c r="AJ7" s="19" t="s">
        <v>29</v>
      </c>
      <c r="AK7" s="19" t="s">
        <v>30</v>
      </c>
      <c r="AL7" s="19" t="s">
        <v>31</v>
      </c>
      <c r="AM7" s="19" t="s">
        <v>32</v>
      </c>
      <c r="AN7" s="19" t="s">
        <v>33</v>
      </c>
      <c r="AO7" s="19" t="s">
        <v>34</v>
      </c>
      <c r="AP7" s="19" t="s">
        <v>35</v>
      </c>
      <c r="AQ7" s="19" t="s">
        <v>36</v>
      </c>
      <c r="AR7" s="19" t="s">
        <v>37</v>
      </c>
      <c r="AS7" s="19" t="s">
        <v>38</v>
      </c>
      <c r="AT7" s="19" t="s">
        <v>39</v>
      </c>
      <c r="AU7" s="19" t="s">
        <v>40</v>
      </c>
      <c r="AV7" s="19" t="s">
        <v>41</v>
      </c>
      <c r="AW7" s="19" t="s">
        <v>42</v>
      </c>
      <c r="AX7" s="22" t="s">
        <v>43</v>
      </c>
      <c r="AY7" s="22" t="s">
        <v>44</v>
      </c>
      <c r="AZ7" s="22" t="s">
        <v>45</v>
      </c>
      <c r="BA7" s="22" t="s">
        <v>46</v>
      </c>
      <c r="BB7" s="22" t="s">
        <v>47</v>
      </c>
      <c r="BC7" s="22" t="s">
        <v>48</v>
      </c>
      <c r="BD7" s="22" t="s">
        <v>49</v>
      </c>
      <c r="BE7" s="22" t="s">
        <v>50</v>
      </c>
      <c r="BF7" s="22" t="s">
        <v>51</v>
      </c>
      <c r="BG7" s="22" t="s">
        <v>52</v>
      </c>
      <c r="BH7" s="22" t="s">
        <v>53</v>
      </c>
      <c r="BI7" s="22" t="s">
        <v>54</v>
      </c>
      <c r="BJ7" s="22" t="s">
        <v>55</v>
      </c>
      <c r="BK7" s="22" t="s">
        <v>56</v>
      </c>
      <c r="BL7" s="22" t="s">
        <v>57</v>
      </c>
      <c r="BM7" s="22" t="s">
        <v>43</v>
      </c>
      <c r="BN7" s="22" t="s">
        <v>44</v>
      </c>
      <c r="BO7" s="22" t="s">
        <v>45</v>
      </c>
      <c r="BP7" s="22" t="s">
        <v>46</v>
      </c>
      <c r="BQ7" s="22" t="s">
        <v>47</v>
      </c>
      <c r="BR7" s="22" t="s">
        <v>48</v>
      </c>
      <c r="BS7" s="22" t="s">
        <v>49</v>
      </c>
      <c r="BT7" s="22" t="s">
        <v>50</v>
      </c>
      <c r="BU7" s="22" t="s">
        <v>51</v>
      </c>
      <c r="BV7" s="22" t="s">
        <v>52</v>
      </c>
      <c r="BW7" s="22" t="s">
        <v>53</v>
      </c>
      <c r="BX7" s="22" t="s">
        <v>54</v>
      </c>
      <c r="BY7" s="22" t="s">
        <v>55</v>
      </c>
      <c r="BZ7" s="22" t="s">
        <v>56</v>
      </c>
      <c r="CA7" s="22" t="s">
        <v>58</v>
      </c>
      <c r="CB7" s="22" t="s">
        <v>43</v>
      </c>
      <c r="CC7" s="22" t="s">
        <v>44</v>
      </c>
      <c r="CD7" s="22" t="s">
        <v>45</v>
      </c>
      <c r="CE7" s="22" t="s">
        <v>46</v>
      </c>
      <c r="CF7" s="22" t="s">
        <v>47</v>
      </c>
      <c r="CG7" s="22" t="s">
        <v>48</v>
      </c>
      <c r="CH7" s="22" t="s">
        <v>49</v>
      </c>
      <c r="CI7" s="22" t="s">
        <v>50</v>
      </c>
      <c r="CJ7" s="22" t="s">
        <v>51</v>
      </c>
      <c r="CK7" s="22" t="s">
        <v>52</v>
      </c>
      <c r="CL7" s="22" t="s">
        <v>53</v>
      </c>
      <c r="CM7" s="22" t="s">
        <v>54</v>
      </c>
      <c r="CN7" s="22" t="s">
        <v>55</v>
      </c>
      <c r="CO7" s="22" t="s">
        <v>56</v>
      </c>
      <c r="CP7" s="22" t="s">
        <v>59</v>
      </c>
      <c r="CQ7" s="23" t="s">
        <v>43</v>
      </c>
      <c r="CR7" s="23" t="s">
        <v>44</v>
      </c>
      <c r="CS7" s="23" t="s">
        <v>45</v>
      </c>
      <c r="CT7" s="23" t="s">
        <v>46</v>
      </c>
      <c r="CU7" s="23" t="s">
        <v>47</v>
      </c>
      <c r="CV7" s="23" t="s">
        <v>48</v>
      </c>
      <c r="CW7" s="23" t="s">
        <v>49</v>
      </c>
      <c r="CX7" s="23" t="s">
        <v>50</v>
      </c>
      <c r="CY7" s="23" t="s">
        <v>51</v>
      </c>
      <c r="CZ7" s="23" t="s">
        <v>52</v>
      </c>
      <c r="DA7" s="23" t="s">
        <v>53</v>
      </c>
      <c r="DB7" s="23" t="s">
        <v>54</v>
      </c>
      <c r="DC7" s="23" t="s">
        <v>55</v>
      </c>
      <c r="DD7" s="23" t="s">
        <v>56</v>
      </c>
      <c r="DE7" s="23" t="s">
        <v>60</v>
      </c>
      <c r="DF7" s="23" t="s">
        <v>61</v>
      </c>
      <c r="DG7" s="19" t="s">
        <v>62</v>
      </c>
      <c r="DH7" s="19" t="s">
        <v>63</v>
      </c>
      <c r="DI7" s="19" t="s">
        <v>64</v>
      </c>
      <c r="DJ7" s="19" t="s">
        <v>65</v>
      </c>
      <c r="DK7" s="20" t="s">
        <v>66</v>
      </c>
      <c r="DL7" s="20" t="s">
        <v>67</v>
      </c>
      <c r="DM7" s="20" t="s">
        <v>68</v>
      </c>
      <c r="DN7" s="20" t="s">
        <v>69</v>
      </c>
      <c r="DO7" s="24"/>
      <c r="DP7" s="24"/>
      <c r="DQ7" s="24"/>
    </row>
    <row r="8" spans="1:121" s="605" customFormat="1" ht="216" customHeight="1">
      <c r="A8" s="615">
        <v>487</v>
      </c>
      <c r="B8" s="615" t="s">
        <v>272</v>
      </c>
      <c r="C8" s="608" t="s">
        <v>273</v>
      </c>
      <c r="D8" s="602">
        <v>5</v>
      </c>
      <c r="E8" s="34">
        <v>0.05</v>
      </c>
      <c r="F8" s="608" t="s">
        <v>1650</v>
      </c>
      <c r="G8" s="603">
        <v>10.1</v>
      </c>
      <c r="H8" s="34">
        <v>0.1</v>
      </c>
      <c r="I8" s="602"/>
      <c r="J8" s="604"/>
      <c r="K8" s="29">
        <v>0.05</v>
      </c>
      <c r="L8" s="608" t="s">
        <v>1666</v>
      </c>
      <c r="M8" s="608" t="s">
        <v>1666</v>
      </c>
      <c r="N8" s="608" t="s">
        <v>1667</v>
      </c>
      <c r="O8" s="608" t="s">
        <v>1668</v>
      </c>
      <c r="P8" s="602"/>
      <c r="Q8" s="602"/>
      <c r="R8" s="29">
        <v>0.5</v>
      </c>
      <c r="S8" s="29" t="s">
        <v>2800</v>
      </c>
      <c r="T8" s="29" t="s">
        <v>2801</v>
      </c>
      <c r="U8" s="608" t="s">
        <v>2802</v>
      </c>
      <c r="V8" s="608" t="s">
        <v>2802</v>
      </c>
      <c r="W8" s="608" t="s">
        <v>70</v>
      </c>
      <c r="X8" s="608" t="s">
        <v>71</v>
      </c>
      <c r="Y8" s="164">
        <v>0</v>
      </c>
      <c r="Z8" s="608" t="s">
        <v>2803</v>
      </c>
      <c r="AA8" s="29">
        <v>0.3</v>
      </c>
      <c r="AB8" s="30">
        <v>0.02</v>
      </c>
      <c r="AC8" s="622">
        <v>910200000</v>
      </c>
      <c r="AD8" s="608"/>
      <c r="AE8" s="30">
        <v>0.02</v>
      </c>
      <c r="AF8" s="608">
        <v>1</v>
      </c>
      <c r="AG8" s="608"/>
      <c r="AH8" s="30">
        <v>0.02</v>
      </c>
      <c r="AI8" s="608">
        <v>1</v>
      </c>
      <c r="AJ8" s="608"/>
      <c r="AK8" s="30">
        <v>0.02</v>
      </c>
      <c r="AL8" s="608">
        <v>1</v>
      </c>
      <c r="AM8" s="608"/>
      <c r="AN8" s="35">
        <v>0</v>
      </c>
      <c r="AO8" s="35">
        <v>0</v>
      </c>
      <c r="AP8" s="35"/>
      <c r="AQ8" s="35">
        <v>0</v>
      </c>
      <c r="AR8" s="35"/>
      <c r="AS8" s="35">
        <v>0</v>
      </c>
      <c r="AT8" s="35"/>
      <c r="AU8" s="35">
        <v>0</v>
      </c>
      <c r="AV8" s="608"/>
      <c r="AW8" s="608" t="s">
        <v>2804</v>
      </c>
      <c r="AX8" s="607"/>
      <c r="AY8" s="607"/>
      <c r="AZ8" s="607"/>
      <c r="BA8" s="607"/>
      <c r="BB8" s="607"/>
      <c r="BC8" s="607"/>
      <c r="BD8" s="607"/>
      <c r="BE8" s="607"/>
      <c r="BF8" s="607"/>
      <c r="BG8" s="607"/>
      <c r="BH8" s="607"/>
      <c r="BI8" s="607"/>
      <c r="BJ8" s="607"/>
      <c r="BK8" s="607"/>
      <c r="BL8" s="607"/>
      <c r="BM8" s="607"/>
      <c r="BN8" s="607"/>
      <c r="BO8" s="607"/>
      <c r="BP8" s="607"/>
      <c r="BQ8" s="607"/>
      <c r="BR8" s="607"/>
      <c r="BS8" s="607"/>
      <c r="BT8" s="607"/>
      <c r="BU8" s="607"/>
      <c r="BV8" s="607"/>
      <c r="BW8" s="607"/>
      <c r="BX8" s="607"/>
      <c r="BY8" s="607"/>
      <c r="BZ8" s="607"/>
      <c r="CA8" s="607"/>
      <c r="CB8" s="607"/>
      <c r="CC8" s="607"/>
      <c r="CD8" s="607"/>
      <c r="CE8" s="607"/>
      <c r="CF8" s="607"/>
      <c r="CG8" s="607"/>
      <c r="CH8" s="607"/>
      <c r="CI8" s="607"/>
      <c r="CJ8" s="607"/>
      <c r="CK8" s="607"/>
      <c r="CL8" s="607"/>
      <c r="CM8" s="607"/>
      <c r="CN8" s="607"/>
      <c r="CO8" s="607"/>
      <c r="CP8" s="607"/>
      <c r="CQ8" s="607"/>
      <c r="CR8" s="607"/>
      <c r="CS8" s="607"/>
      <c r="CT8" s="607"/>
      <c r="CU8" s="607"/>
      <c r="CV8" s="607"/>
      <c r="CW8" s="607"/>
      <c r="CX8" s="607"/>
      <c r="CY8" s="607"/>
      <c r="CZ8" s="607"/>
      <c r="DA8" s="607"/>
      <c r="DB8" s="607"/>
      <c r="DC8" s="608"/>
      <c r="DD8" s="607"/>
      <c r="DE8" s="607"/>
      <c r="DF8" s="607"/>
      <c r="DG8" s="610" t="s">
        <v>2805</v>
      </c>
      <c r="DH8" s="607" t="s">
        <v>2806</v>
      </c>
      <c r="DI8" s="607" t="s">
        <v>2807</v>
      </c>
      <c r="DJ8" s="607" t="s">
        <v>2808</v>
      </c>
      <c r="DK8" s="607" t="s">
        <v>2809</v>
      </c>
      <c r="DL8" s="607"/>
      <c r="DM8" s="607"/>
      <c r="DN8" s="607"/>
    </row>
    <row r="9" spans="1:121" s="605" customFormat="1">
      <c r="A9" s="606"/>
      <c r="B9" s="606"/>
      <c r="C9" s="609"/>
      <c r="D9" s="39"/>
      <c r="E9" s="609"/>
      <c r="F9" s="609"/>
      <c r="G9" s="40"/>
      <c r="H9" s="40"/>
      <c r="I9" s="40"/>
      <c r="J9" s="40"/>
      <c r="K9" s="40"/>
      <c r="L9" s="606"/>
      <c r="M9" s="606"/>
      <c r="N9" s="606"/>
      <c r="O9" s="606"/>
      <c r="R9" s="41"/>
      <c r="S9" s="41"/>
      <c r="T9" s="41"/>
      <c r="X9" s="606"/>
      <c r="Y9" s="609"/>
      <c r="Z9" s="609"/>
      <c r="AA9" s="42"/>
      <c r="AB9" s="43">
        <f>SUM(AB8:AB8)</f>
        <v>0.02</v>
      </c>
      <c r="AC9" s="609"/>
      <c r="AD9" s="609"/>
      <c r="AE9" s="43">
        <f>SUM(AE8:AE8)</f>
        <v>0.02</v>
      </c>
      <c r="AF9" s="609"/>
      <c r="AG9" s="609"/>
      <c r="AH9" s="43">
        <f>SUM(AH8:AH8)</f>
        <v>0.02</v>
      </c>
      <c r="AI9" s="609"/>
      <c r="AJ9" s="609"/>
      <c r="AK9" s="43">
        <f>SUM(AK8:AK8)</f>
        <v>0.02</v>
      </c>
      <c r="AL9" s="609"/>
      <c r="AM9" s="609"/>
      <c r="AN9" s="609"/>
      <c r="AO9" s="609"/>
      <c r="AP9" s="609"/>
      <c r="AQ9" s="609"/>
      <c r="AR9" s="609"/>
      <c r="AS9" s="609"/>
      <c r="AT9" s="609"/>
      <c r="AU9" s="609"/>
      <c r="AV9" s="609"/>
      <c r="AW9" s="609"/>
      <c r="DG9" s="609"/>
    </row>
    <row r="10" spans="1:121" s="605" customFormat="1">
      <c r="A10" s="606"/>
      <c r="B10" s="606"/>
      <c r="C10" s="609"/>
      <c r="D10" s="39"/>
      <c r="E10" s="609"/>
      <c r="F10" s="609"/>
      <c r="G10" s="40"/>
      <c r="H10" s="40"/>
      <c r="I10" s="40"/>
      <c r="J10" s="40"/>
      <c r="K10" s="40"/>
      <c r="L10" s="606"/>
      <c r="M10" s="606"/>
      <c r="N10" s="606"/>
      <c r="O10" s="606"/>
      <c r="R10" s="41"/>
      <c r="S10" s="41"/>
      <c r="T10" s="41"/>
      <c r="X10" s="606"/>
      <c r="Y10" s="609"/>
      <c r="Z10" s="609"/>
      <c r="AA10" s="42"/>
      <c r="AB10" s="609"/>
      <c r="AC10" s="609"/>
      <c r="AD10" s="609"/>
      <c r="AE10" s="609"/>
      <c r="AF10" s="609"/>
      <c r="AG10" s="609"/>
      <c r="AH10" s="609"/>
      <c r="AI10" s="609"/>
      <c r="AJ10" s="609"/>
      <c r="AK10" s="609"/>
      <c r="AL10" s="609"/>
      <c r="AM10" s="609"/>
      <c r="AN10" s="609"/>
      <c r="AO10" s="609"/>
      <c r="AP10" s="609"/>
      <c r="AQ10" s="609"/>
      <c r="AR10" s="609"/>
      <c r="AS10" s="609"/>
      <c r="AT10" s="609"/>
      <c r="AU10" s="609"/>
      <c r="AV10" s="609"/>
      <c r="AW10" s="609"/>
      <c r="DG10" s="609"/>
    </row>
    <row r="11" spans="1:121" s="605" customFormat="1">
      <c r="A11" s="606"/>
      <c r="B11" s="606"/>
      <c r="C11" s="609"/>
      <c r="D11" s="39"/>
      <c r="E11" s="609"/>
      <c r="F11" s="609"/>
      <c r="G11" s="40"/>
      <c r="H11" s="40"/>
      <c r="I11" s="40"/>
      <c r="J11" s="40"/>
      <c r="K11" s="40"/>
      <c r="L11" s="606"/>
      <c r="M11" s="606"/>
      <c r="N11" s="606"/>
      <c r="O11" s="606"/>
      <c r="R11" s="41"/>
      <c r="S11" s="41"/>
      <c r="T11" s="41"/>
      <c r="X11" s="606"/>
      <c r="Y11" s="609"/>
      <c r="Z11" s="609"/>
      <c r="AA11" s="42"/>
      <c r="AB11" s="609"/>
      <c r="AC11" s="609"/>
      <c r="AD11" s="609"/>
      <c r="AE11" s="609"/>
      <c r="AF11" s="609"/>
      <c r="AG11" s="609"/>
      <c r="AH11" s="609"/>
      <c r="AI11" s="609"/>
      <c r="AJ11" s="609"/>
      <c r="AK11" s="609"/>
      <c r="AL11" s="609"/>
      <c r="AM11" s="609"/>
      <c r="AN11" s="609"/>
      <c r="AO11" s="609"/>
      <c r="AP11" s="609"/>
      <c r="AQ11" s="609"/>
      <c r="AR11" s="609"/>
      <c r="AS11" s="609"/>
      <c r="AT11" s="609"/>
      <c r="AU11" s="609"/>
      <c r="AV11" s="609"/>
      <c r="AW11" s="609"/>
      <c r="DG11" s="609"/>
    </row>
    <row r="12" spans="1:121" s="605" customFormat="1">
      <c r="A12" s="606"/>
      <c r="B12" s="606"/>
      <c r="C12" s="609"/>
      <c r="D12" s="39"/>
      <c r="E12" s="609"/>
      <c r="F12" s="609"/>
      <c r="G12" s="40"/>
      <c r="H12" s="40"/>
      <c r="I12" s="40"/>
      <c r="J12" s="40"/>
      <c r="K12" s="40"/>
      <c r="L12" s="606"/>
      <c r="M12" s="606"/>
      <c r="N12" s="606"/>
      <c r="O12" s="606"/>
      <c r="R12" s="41"/>
      <c r="S12" s="41"/>
      <c r="T12" s="41"/>
      <c r="X12" s="606"/>
      <c r="Y12" s="609"/>
      <c r="Z12" s="609"/>
      <c r="AA12" s="42"/>
      <c r="AB12" s="609"/>
      <c r="AC12" s="609"/>
      <c r="AD12" s="609"/>
      <c r="AE12" s="609"/>
      <c r="AF12" s="609"/>
      <c r="AG12" s="609"/>
      <c r="AH12" s="609"/>
      <c r="AI12" s="609"/>
      <c r="AJ12" s="609"/>
      <c r="AK12" s="609"/>
      <c r="AL12" s="609"/>
      <c r="AM12" s="609"/>
      <c r="AN12" s="609"/>
      <c r="AO12" s="609"/>
      <c r="AP12" s="609"/>
      <c r="AQ12" s="609"/>
      <c r="AR12" s="609"/>
      <c r="AS12" s="609"/>
      <c r="AT12" s="609"/>
      <c r="AU12" s="609"/>
      <c r="AV12" s="609"/>
      <c r="AW12" s="609"/>
      <c r="DG12" s="609"/>
    </row>
    <row r="13" spans="1:121" s="605" customFormat="1">
      <c r="A13" s="606"/>
      <c r="B13" s="606"/>
      <c r="C13" s="609"/>
      <c r="D13" s="39"/>
      <c r="E13" s="609"/>
      <c r="F13" s="609"/>
      <c r="G13" s="40"/>
      <c r="H13" s="40"/>
      <c r="I13" s="40"/>
      <c r="J13" s="40"/>
      <c r="K13" s="40"/>
      <c r="L13" s="606"/>
      <c r="M13" s="606"/>
      <c r="N13" s="606"/>
      <c r="O13" s="606"/>
      <c r="R13" s="41"/>
      <c r="S13" s="41"/>
      <c r="T13" s="41"/>
      <c r="X13" s="606"/>
      <c r="Y13" s="609"/>
      <c r="Z13" s="609"/>
      <c r="AA13" s="42"/>
      <c r="AB13" s="609"/>
      <c r="AC13" s="609"/>
      <c r="AD13" s="609"/>
      <c r="AE13" s="609"/>
      <c r="AF13" s="609"/>
      <c r="AG13" s="609"/>
      <c r="AH13" s="609"/>
      <c r="AI13" s="609"/>
      <c r="AJ13" s="609"/>
      <c r="AK13" s="609"/>
      <c r="AL13" s="609"/>
      <c r="AM13" s="609"/>
      <c r="AN13" s="609"/>
      <c r="AO13" s="609"/>
      <c r="AP13" s="609"/>
      <c r="AQ13" s="609"/>
      <c r="AR13" s="609"/>
      <c r="AS13" s="609"/>
      <c r="AT13" s="609"/>
      <c r="AU13" s="609"/>
      <c r="AV13" s="609"/>
      <c r="AW13" s="609"/>
      <c r="DG13" s="609"/>
    </row>
    <row r="14" spans="1:121" s="605" customFormat="1">
      <c r="A14" s="606"/>
      <c r="B14" s="606"/>
      <c r="C14" s="609"/>
      <c r="D14" s="39"/>
      <c r="E14" s="609"/>
      <c r="F14" s="609"/>
      <c r="G14" s="40"/>
      <c r="H14" s="40"/>
      <c r="I14" s="40"/>
      <c r="J14" s="40"/>
      <c r="K14" s="40"/>
      <c r="L14" s="606"/>
      <c r="M14" s="606"/>
      <c r="N14" s="606"/>
      <c r="O14" s="606"/>
      <c r="R14" s="41"/>
      <c r="S14" s="41"/>
      <c r="T14" s="41"/>
      <c r="X14" s="606"/>
      <c r="Y14" s="609"/>
      <c r="Z14" s="609"/>
      <c r="AA14" s="42"/>
      <c r="AB14" s="609"/>
      <c r="AC14" s="609"/>
      <c r="AD14" s="609"/>
      <c r="AE14" s="609"/>
      <c r="AF14" s="609"/>
      <c r="AG14" s="609"/>
      <c r="AH14" s="609"/>
      <c r="AI14" s="609"/>
      <c r="AJ14" s="609"/>
      <c r="AK14" s="609"/>
      <c r="AL14" s="609"/>
      <c r="AM14" s="609"/>
      <c r="AN14" s="609"/>
      <c r="AO14" s="609"/>
      <c r="AP14" s="609"/>
      <c r="AQ14" s="609"/>
      <c r="AR14" s="609"/>
      <c r="AS14" s="609"/>
      <c r="AT14" s="609"/>
      <c r="AU14" s="609"/>
      <c r="AV14" s="609"/>
      <c r="AW14" s="609"/>
      <c r="DG14" s="609"/>
    </row>
    <row r="15" spans="1:121" s="605" customFormat="1">
      <c r="A15" s="606"/>
      <c r="B15" s="606"/>
      <c r="C15" s="609"/>
      <c r="D15" s="39"/>
      <c r="E15" s="609"/>
      <c r="F15" s="609"/>
      <c r="G15" s="40"/>
      <c r="H15" s="40"/>
      <c r="I15" s="40"/>
      <c r="J15" s="40"/>
      <c r="K15" s="40"/>
      <c r="L15" s="606"/>
      <c r="M15" s="606"/>
      <c r="N15" s="606"/>
      <c r="O15" s="606"/>
      <c r="R15" s="41"/>
      <c r="S15" s="41"/>
      <c r="T15" s="41"/>
      <c r="X15" s="606"/>
      <c r="Y15" s="609"/>
      <c r="Z15" s="609"/>
      <c r="AA15" s="42"/>
      <c r="AB15" s="609"/>
      <c r="AC15" s="609"/>
      <c r="AD15" s="609"/>
      <c r="AE15" s="609"/>
      <c r="AF15" s="609"/>
      <c r="AG15" s="609"/>
      <c r="AH15" s="609"/>
      <c r="AI15" s="609"/>
      <c r="AJ15" s="609"/>
      <c r="AK15" s="609"/>
      <c r="AL15" s="609"/>
      <c r="AM15" s="609"/>
      <c r="AN15" s="609"/>
      <c r="AO15" s="609"/>
      <c r="AP15" s="609"/>
      <c r="AQ15" s="609"/>
      <c r="AR15" s="609"/>
      <c r="AS15" s="609"/>
      <c r="AT15" s="609"/>
      <c r="AU15" s="609"/>
      <c r="AV15" s="609"/>
      <c r="AW15" s="609"/>
      <c r="DG15" s="609"/>
    </row>
    <row r="16" spans="1:121" s="605" customFormat="1">
      <c r="A16" s="606"/>
      <c r="B16" s="606"/>
      <c r="C16" s="609"/>
      <c r="D16" s="39"/>
      <c r="E16" s="609"/>
      <c r="F16" s="609"/>
      <c r="G16" s="40"/>
      <c r="H16" s="40"/>
      <c r="I16" s="40"/>
      <c r="J16" s="40"/>
      <c r="K16" s="40"/>
      <c r="L16" s="606"/>
      <c r="M16" s="606"/>
      <c r="N16" s="606"/>
      <c r="O16" s="606"/>
      <c r="R16" s="41"/>
      <c r="S16" s="41"/>
      <c r="T16" s="41"/>
      <c r="X16" s="606"/>
      <c r="Y16" s="609"/>
      <c r="Z16" s="609"/>
      <c r="AA16" s="42"/>
      <c r="AB16" s="609"/>
      <c r="AC16" s="609"/>
      <c r="AD16" s="609"/>
      <c r="AE16" s="609"/>
      <c r="AF16" s="609"/>
      <c r="AG16" s="609"/>
      <c r="AH16" s="609"/>
      <c r="AI16" s="609"/>
      <c r="AJ16" s="609"/>
      <c r="AK16" s="609"/>
      <c r="AL16" s="609"/>
      <c r="AM16" s="609"/>
      <c r="AN16" s="609"/>
      <c r="AO16" s="609"/>
      <c r="AP16" s="609"/>
      <c r="AQ16" s="609"/>
      <c r="AR16" s="609"/>
      <c r="AS16" s="609"/>
      <c r="AT16" s="609"/>
      <c r="AU16" s="609"/>
      <c r="AV16" s="609"/>
      <c r="AW16" s="609"/>
      <c r="DG16" s="609"/>
    </row>
    <row r="17" spans="1:111" s="605" customFormat="1">
      <c r="A17" s="606"/>
      <c r="B17" s="606"/>
      <c r="C17" s="609"/>
      <c r="D17" s="39"/>
      <c r="E17" s="609"/>
      <c r="F17" s="609"/>
      <c r="G17" s="40"/>
      <c r="H17" s="40"/>
      <c r="I17" s="40"/>
      <c r="J17" s="40"/>
      <c r="K17" s="40"/>
      <c r="L17" s="606"/>
      <c r="M17" s="606"/>
      <c r="N17" s="606"/>
      <c r="O17" s="606"/>
      <c r="R17" s="41"/>
      <c r="S17" s="41"/>
      <c r="T17" s="41"/>
      <c r="X17" s="606"/>
      <c r="Y17" s="609"/>
      <c r="Z17" s="609"/>
      <c r="AA17" s="42"/>
      <c r="AB17" s="609"/>
      <c r="AC17" s="609"/>
      <c r="AD17" s="609"/>
      <c r="AE17" s="609"/>
      <c r="AF17" s="609"/>
      <c r="AG17" s="609"/>
      <c r="AH17" s="609"/>
      <c r="AI17" s="609"/>
      <c r="AJ17" s="609"/>
      <c r="AK17" s="609"/>
      <c r="AL17" s="609"/>
      <c r="AM17" s="609"/>
      <c r="AN17" s="609"/>
      <c r="AO17" s="609"/>
      <c r="AP17" s="609"/>
      <c r="AQ17" s="609"/>
      <c r="AR17" s="609"/>
      <c r="AS17" s="609"/>
      <c r="AT17" s="609"/>
      <c r="AU17" s="609"/>
      <c r="AV17" s="609"/>
      <c r="AW17" s="609"/>
      <c r="DG17" s="609"/>
    </row>
    <row r="18" spans="1:111" s="605" customFormat="1">
      <c r="A18" s="606"/>
      <c r="B18" s="606"/>
      <c r="C18" s="609"/>
      <c r="D18" s="39"/>
      <c r="E18" s="609"/>
      <c r="F18" s="609"/>
      <c r="G18" s="40"/>
      <c r="H18" s="40"/>
      <c r="I18" s="40"/>
      <c r="J18" s="40"/>
      <c r="K18" s="40"/>
      <c r="L18" s="606"/>
      <c r="M18" s="606"/>
      <c r="N18" s="606"/>
      <c r="O18" s="606"/>
      <c r="R18" s="41"/>
      <c r="S18" s="41"/>
      <c r="T18" s="41"/>
      <c r="X18" s="606"/>
      <c r="Y18" s="609"/>
      <c r="Z18" s="609"/>
      <c r="AA18" s="42"/>
      <c r="AB18" s="609"/>
      <c r="AC18" s="609"/>
      <c r="AD18" s="609"/>
      <c r="AE18" s="609"/>
      <c r="AF18" s="609"/>
      <c r="AG18" s="609"/>
      <c r="AH18" s="609"/>
      <c r="AI18" s="609"/>
      <c r="AJ18" s="609"/>
      <c r="AK18" s="609"/>
      <c r="AL18" s="609"/>
      <c r="AM18" s="609"/>
      <c r="AN18" s="609"/>
      <c r="AO18" s="609"/>
      <c r="AP18" s="609"/>
      <c r="AQ18" s="609"/>
      <c r="AR18" s="609"/>
      <c r="AS18" s="609"/>
      <c r="AT18" s="609"/>
      <c r="AU18" s="609"/>
      <c r="AV18" s="609"/>
      <c r="AW18" s="609"/>
      <c r="DG18" s="609"/>
    </row>
    <row r="19" spans="1:111" s="605" customFormat="1">
      <c r="A19" s="606"/>
      <c r="B19" s="606"/>
      <c r="C19" s="609"/>
      <c r="D19" s="39"/>
      <c r="E19" s="609"/>
      <c r="F19" s="609"/>
      <c r="G19" s="40"/>
      <c r="H19" s="40"/>
      <c r="I19" s="40"/>
      <c r="J19" s="40"/>
      <c r="K19" s="40"/>
      <c r="L19" s="606"/>
      <c r="M19" s="606"/>
      <c r="N19" s="606"/>
      <c r="O19" s="606"/>
      <c r="R19" s="41"/>
      <c r="S19" s="41"/>
      <c r="T19" s="41"/>
      <c r="X19" s="606"/>
      <c r="Y19" s="609"/>
      <c r="Z19" s="609"/>
      <c r="AA19" s="42"/>
      <c r="AB19" s="609"/>
      <c r="AC19" s="609"/>
      <c r="AD19" s="609"/>
      <c r="AE19" s="609"/>
      <c r="AF19" s="609"/>
      <c r="AG19" s="609"/>
      <c r="AH19" s="609"/>
      <c r="AI19" s="609"/>
      <c r="AJ19" s="609"/>
      <c r="AK19" s="609"/>
      <c r="AL19" s="609"/>
      <c r="AM19" s="609"/>
      <c r="AN19" s="609"/>
      <c r="AO19" s="609"/>
      <c r="AP19" s="609"/>
      <c r="AQ19" s="609"/>
      <c r="AR19" s="609"/>
      <c r="AS19" s="609"/>
      <c r="AT19" s="609"/>
      <c r="AU19" s="609"/>
      <c r="AV19" s="609"/>
      <c r="AW19" s="609"/>
      <c r="DG19" s="609"/>
    </row>
    <row r="20" spans="1:111" s="605" customFormat="1">
      <c r="A20" s="606"/>
      <c r="B20" s="606"/>
      <c r="C20" s="609"/>
      <c r="D20" s="39"/>
      <c r="E20" s="609"/>
      <c r="F20" s="609"/>
      <c r="G20" s="40"/>
      <c r="H20" s="40"/>
      <c r="I20" s="40"/>
      <c r="J20" s="40"/>
      <c r="K20" s="40"/>
      <c r="L20" s="606"/>
      <c r="M20" s="606"/>
      <c r="N20" s="606"/>
      <c r="O20" s="606"/>
      <c r="R20" s="41"/>
      <c r="S20" s="41"/>
      <c r="T20" s="41"/>
      <c r="X20" s="606"/>
      <c r="Y20" s="609"/>
      <c r="Z20" s="609"/>
      <c r="AA20" s="42"/>
      <c r="AB20" s="609"/>
      <c r="AC20" s="609"/>
      <c r="AD20" s="609"/>
      <c r="AE20" s="609"/>
      <c r="AF20" s="609"/>
      <c r="AG20" s="609"/>
      <c r="AH20" s="609"/>
      <c r="AI20" s="609"/>
      <c r="AJ20" s="609"/>
      <c r="AK20" s="609"/>
      <c r="AL20" s="609"/>
      <c r="AM20" s="609"/>
      <c r="AN20" s="609"/>
      <c r="AO20" s="609"/>
      <c r="AP20" s="609"/>
      <c r="AQ20" s="609"/>
      <c r="AR20" s="609"/>
      <c r="AS20" s="609"/>
      <c r="AT20" s="609"/>
      <c r="AU20" s="609"/>
      <c r="AV20" s="609"/>
      <c r="AW20" s="609"/>
      <c r="DG20" s="609"/>
    </row>
    <row r="21" spans="1:111" s="605" customFormat="1">
      <c r="A21" s="606"/>
      <c r="B21" s="606"/>
      <c r="C21" s="609"/>
      <c r="D21" s="39"/>
      <c r="E21" s="609"/>
      <c r="F21" s="609"/>
      <c r="G21" s="40"/>
      <c r="H21" s="40"/>
      <c r="I21" s="40"/>
      <c r="J21" s="40"/>
      <c r="K21" s="40"/>
      <c r="L21" s="606"/>
      <c r="M21" s="606"/>
      <c r="N21" s="606"/>
      <c r="O21" s="606"/>
      <c r="R21" s="41"/>
      <c r="S21" s="41"/>
      <c r="T21" s="41"/>
      <c r="X21" s="606"/>
      <c r="Y21" s="609"/>
      <c r="Z21" s="609"/>
      <c r="AA21" s="42"/>
      <c r="AB21" s="609"/>
      <c r="AC21" s="609"/>
      <c r="AD21" s="609"/>
      <c r="AE21" s="609"/>
      <c r="AF21" s="609"/>
      <c r="AG21" s="609"/>
      <c r="AH21" s="609"/>
      <c r="AI21" s="609"/>
      <c r="AJ21" s="609"/>
      <c r="AK21" s="609"/>
      <c r="AL21" s="609"/>
      <c r="AM21" s="609"/>
      <c r="AN21" s="609"/>
      <c r="AO21" s="609"/>
      <c r="AP21" s="609"/>
      <c r="AQ21" s="609"/>
      <c r="AR21" s="609"/>
      <c r="AS21" s="609"/>
      <c r="AT21" s="609"/>
      <c r="AU21" s="609"/>
      <c r="AV21" s="609"/>
      <c r="AW21" s="609"/>
      <c r="DG21" s="609"/>
    </row>
    <row r="22" spans="1:111" s="605" customFormat="1">
      <c r="A22" s="606"/>
      <c r="B22" s="606"/>
      <c r="C22" s="609"/>
      <c r="D22" s="39"/>
      <c r="E22" s="609"/>
      <c r="F22" s="609"/>
      <c r="G22" s="40"/>
      <c r="H22" s="40"/>
      <c r="I22" s="40"/>
      <c r="J22" s="40"/>
      <c r="K22" s="40"/>
      <c r="L22" s="606"/>
      <c r="M22" s="606"/>
      <c r="N22" s="606"/>
      <c r="O22" s="606"/>
      <c r="R22" s="41"/>
      <c r="S22" s="41"/>
      <c r="T22" s="41"/>
      <c r="X22" s="606"/>
      <c r="Y22" s="609"/>
      <c r="Z22" s="609"/>
      <c r="AA22" s="42"/>
      <c r="AB22" s="609"/>
      <c r="AC22" s="609"/>
      <c r="AD22" s="609"/>
      <c r="AE22" s="609"/>
      <c r="AF22" s="609"/>
      <c r="AG22" s="609"/>
      <c r="AH22" s="609"/>
      <c r="AI22" s="609"/>
      <c r="AJ22" s="609"/>
      <c r="AK22" s="609"/>
      <c r="AL22" s="609"/>
      <c r="AM22" s="609"/>
      <c r="AN22" s="609"/>
      <c r="AO22" s="609"/>
      <c r="AP22" s="609"/>
      <c r="AQ22" s="609"/>
      <c r="AR22" s="609"/>
      <c r="AS22" s="609"/>
      <c r="AT22" s="609"/>
      <c r="AU22" s="609"/>
      <c r="AV22" s="609"/>
      <c r="AW22" s="609"/>
      <c r="DG22" s="609"/>
    </row>
    <row r="23" spans="1:111" s="605" customFormat="1">
      <c r="A23" s="606"/>
      <c r="B23" s="606"/>
      <c r="C23" s="609"/>
      <c r="D23" s="39"/>
      <c r="E23" s="609"/>
      <c r="F23" s="609"/>
      <c r="G23" s="40"/>
      <c r="H23" s="40"/>
      <c r="I23" s="40"/>
      <c r="J23" s="40"/>
      <c r="K23" s="40"/>
      <c r="L23" s="606"/>
      <c r="M23" s="606"/>
      <c r="N23" s="606"/>
      <c r="O23" s="606"/>
      <c r="R23" s="41"/>
      <c r="S23" s="41"/>
      <c r="T23" s="41"/>
      <c r="X23" s="606"/>
      <c r="Y23" s="609"/>
      <c r="Z23" s="609"/>
      <c r="AA23" s="42"/>
      <c r="AB23" s="609"/>
      <c r="AC23" s="609"/>
      <c r="AD23" s="609"/>
      <c r="AE23" s="609"/>
      <c r="AF23" s="609"/>
      <c r="AG23" s="609"/>
      <c r="AH23" s="609"/>
      <c r="AI23" s="609"/>
      <c r="AJ23" s="609"/>
      <c r="AK23" s="609"/>
      <c r="AL23" s="609"/>
      <c r="AM23" s="609"/>
      <c r="AN23" s="609"/>
      <c r="AO23" s="609"/>
      <c r="AP23" s="609"/>
      <c r="AQ23" s="609"/>
      <c r="AR23" s="609"/>
      <c r="AS23" s="609"/>
      <c r="AT23" s="609"/>
      <c r="AU23" s="609"/>
      <c r="AV23" s="609"/>
      <c r="AW23" s="609"/>
      <c r="DG23" s="609"/>
    </row>
    <row r="24" spans="1:111" s="605" customFormat="1">
      <c r="A24" s="606"/>
      <c r="B24" s="606"/>
      <c r="C24" s="609"/>
      <c r="D24" s="39"/>
      <c r="E24" s="609"/>
      <c r="F24" s="609"/>
      <c r="G24" s="40"/>
      <c r="H24" s="40"/>
      <c r="I24" s="40"/>
      <c r="J24" s="40"/>
      <c r="K24" s="40"/>
      <c r="L24" s="606"/>
      <c r="M24" s="606"/>
      <c r="N24" s="606"/>
      <c r="O24" s="606"/>
      <c r="R24" s="41"/>
      <c r="S24" s="41"/>
      <c r="T24" s="41"/>
      <c r="X24" s="606"/>
      <c r="Y24" s="609"/>
      <c r="Z24" s="609"/>
      <c r="AA24" s="42"/>
      <c r="AB24" s="609"/>
      <c r="AC24" s="609"/>
      <c r="AD24" s="609"/>
      <c r="AE24" s="609"/>
      <c r="AF24" s="609"/>
      <c r="AG24" s="609"/>
      <c r="AH24" s="609"/>
      <c r="AI24" s="609"/>
      <c r="AJ24" s="609"/>
      <c r="AK24" s="609"/>
      <c r="AL24" s="609"/>
      <c r="AM24" s="609"/>
      <c r="AN24" s="609"/>
      <c r="AO24" s="609"/>
      <c r="AP24" s="609"/>
      <c r="AQ24" s="609"/>
      <c r="AR24" s="609"/>
      <c r="AS24" s="609"/>
      <c r="AT24" s="609"/>
      <c r="AU24" s="609"/>
      <c r="AV24" s="609"/>
      <c r="AW24" s="609"/>
      <c r="DG24" s="609"/>
    </row>
    <row r="25" spans="1:111" s="605" customFormat="1">
      <c r="A25" s="606"/>
      <c r="B25" s="606"/>
      <c r="C25" s="609"/>
      <c r="D25" s="39"/>
      <c r="E25" s="609"/>
      <c r="F25" s="609"/>
      <c r="G25" s="40"/>
      <c r="H25" s="40"/>
      <c r="I25" s="40"/>
      <c r="J25" s="40"/>
      <c r="K25" s="40"/>
      <c r="L25" s="606"/>
      <c r="M25" s="606"/>
      <c r="N25" s="606"/>
      <c r="O25" s="606"/>
      <c r="R25" s="41"/>
      <c r="S25" s="41"/>
      <c r="T25" s="41"/>
      <c r="X25" s="606"/>
      <c r="Y25" s="609"/>
      <c r="Z25" s="609"/>
      <c r="AA25" s="42"/>
      <c r="AB25" s="609"/>
      <c r="AC25" s="609"/>
      <c r="AD25" s="609"/>
      <c r="AE25" s="609"/>
      <c r="AF25" s="609"/>
      <c r="AG25" s="609"/>
      <c r="AH25" s="609"/>
      <c r="AI25" s="609"/>
      <c r="AJ25" s="609"/>
      <c r="AK25" s="609"/>
      <c r="AL25" s="609"/>
      <c r="AM25" s="609"/>
      <c r="AN25" s="609"/>
      <c r="AO25" s="609"/>
      <c r="AP25" s="609"/>
      <c r="AQ25" s="609"/>
      <c r="AR25" s="609"/>
      <c r="AS25" s="609"/>
      <c r="AT25" s="609"/>
      <c r="AU25" s="609"/>
      <c r="AV25" s="609"/>
      <c r="AW25" s="609"/>
      <c r="DG25" s="609"/>
    </row>
    <row r="26" spans="1:111" s="605" customFormat="1">
      <c r="A26" s="606"/>
      <c r="B26" s="606"/>
      <c r="C26" s="609"/>
      <c r="D26" s="39"/>
      <c r="E26" s="609"/>
      <c r="F26" s="609"/>
      <c r="G26" s="40"/>
      <c r="H26" s="40"/>
      <c r="I26" s="40"/>
      <c r="J26" s="40"/>
      <c r="K26" s="40"/>
      <c r="L26" s="606"/>
      <c r="M26" s="606"/>
      <c r="N26" s="606"/>
      <c r="O26" s="606"/>
      <c r="R26" s="41"/>
      <c r="S26" s="41"/>
      <c r="T26" s="41"/>
      <c r="X26" s="606"/>
      <c r="Y26" s="609"/>
      <c r="Z26" s="609"/>
      <c r="AA26" s="42"/>
      <c r="AB26" s="609"/>
      <c r="AC26" s="609"/>
      <c r="AD26" s="609"/>
      <c r="AE26" s="609"/>
      <c r="AF26" s="609"/>
      <c r="AG26" s="609"/>
      <c r="AH26" s="609"/>
      <c r="AI26" s="609"/>
      <c r="AJ26" s="609"/>
      <c r="AK26" s="609"/>
      <c r="AL26" s="609"/>
      <c r="AM26" s="609"/>
      <c r="AN26" s="609"/>
      <c r="AO26" s="609"/>
      <c r="AP26" s="609"/>
      <c r="AQ26" s="609"/>
      <c r="AR26" s="609"/>
      <c r="AS26" s="609"/>
      <c r="AT26" s="609"/>
      <c r="AU26" s="609"/>
      <c r="AV26" s="609"/>
      <c r="AW26" s="609"/>
      <c r="DG26" s="609"/>
    </row>
    <row r="27" spans="1:111" s="605" customFormat="1">
      <c r="A27" s="606"/>
      <c r="B27" s="606"/>
      <c r="C27" s="609"/>
      <c r="D27" s="39"/>
      <c r="E27" s="609"/>
      <c r="F27" s="609"/>
      <c r="G27" s="40"/>
      <c r="H27" s="40"/>
      <c r="I27" s="40"/>
      <c r="J27" s="40"/>
      <c r="K27" s="40"/>
      <c r="L27" s="606"/>
      <c r="M27" s="606"/>
      <c r="N27" s="606"/>
      <c r="O27" s="606"/>
      <c r="R27" s="41"/>
      <c r="S27" s="41"/>
      <c r="T27" s="41"/>
      <c r="X27" s="606"/>
      <c r="Y27" s="609"/>
      <c r="Z27" s="609"/>
      <c r="AA27" s="42"/>
      <c r="AB27" s="609"/>
      <c r="AC27" s="609"/>
      <c r="AD27" s="609"/>
      <c r="AE27" s="609"/>
      <c r="AF27" s="609"/>
      <c r="AG27" s="609"/>
      <c r="AH27" s="609"/>
      <c r="AI27" s="609"/>
      <c r="AJ27" s="609"/>
      <c r="AK27" s="609"/>
      <c r="AL27" s="609"/>
      <c r="AM27" s="609"/>
      <c r="AN27" s="609"/>
      <c r="AO27" s="609"/>
      <c r="AP27" s="609"/>
      <c r="AQ27" s="609"/>
      <c r="AR27" s="609"/>
      <c r="AS27" s="609"/>
      <c r="AT27" s="609"/>
      <c r="AU27" s="609"/>
      <c r="AV27" s="609"/>
      <c r="AW27" s="609"/>
      <c r="DG27" s="609"/>
    </row>
    <row r="28" spans="1:111" s="605" customFormat="1">
      <c r="A28" s="606"/>
      <c r="B28" s="606"/>
      <c r="C28" s="609"/>
      <c r="D28" s="39"/>
      <c r="E28" s="609"/>
      <c r="F28" s="609"/>
      <c r="G28" s="40"/>
      <c r="H28" s="40"/>
      <c r="I28" s="40"/>
      <c r="J28" s="40"/>
      <c r="K28" s="40"/>
      <c r="L28" s="606"/>
      <c r="M28" s="606"/>
      <c r="N28" s="606"/>
      <c r="O28" s="606"/>
      <c r="R28" s="41"/>
      <c r="S28" s="41"/>
      <c r="T28" s="41"/>
      <c r="X28" s="606"/>
      <c r="Y28" s="609"/>
      <c r="Z28" s="609"/>
      <c r="AA28" s="42"/>
      <c r="AB28" s="609"/>
      <c r="AC28" s="609"/>
      <c r="AD28" s="609"/>
      <c r="AE28" s="609"/>
      <c r="AF28" s="609"/>
      <c r="AG28" s="609"/>
      <c r="AH28" s="609"/>
      <c r="AI28" s="609"/>
      <c r="AJ28" s="609"/>
      <c r="AK28" s="609"/>
      <c r="AL28" s="609"/>
      <c r="AM28" s="609"/>
      <c r="AN28" s="609"/>
      <c r="AO28" s="609"/>
      <c r="AP28" s="609"/>
      <c r="AQ28" s="609"/>
      <c r="AR28" s="609"/>
      <c r="AS28" s="609"/>
      <c r="AT28" s="609"/>
      <c r="AU28" s="609"/>
      <c r="AV28" s="609"/>
      <c r="AW28" s="609"/>
      <c r="DG28" s="609"/>
    </row>
    <row r="29" spans="1:111" s="605" customFormat="1">
      <c r="A29" s="606"/>
      <c r="B29" s="606"/>
      <c r="C29" s="609"/>
      <c r="D29" s="39"/>
      <c r="E29" s="609"/>
      <c r="F29" s="609"/>
      <c r="G29" s="40"/>
      <c r="H29" s="40"/>
      <c r="I29" s="40"/>
      <c r="J29" s="40"/>
      <c r="K29" s="40"/>
      <c r="L29" s="606"/>
      <c r="M29" s="606"/>
      <c r="N29" s="606"/>
      <c r="O29" s="606"/>
      <c r="R29" s="41"/>
      <c r="S29" s="41"/>
      <c r="T29" s="41"/>
      <c r="X29" s="606"/>
      <c r="Y29" s="609"/>
      <c r="Z29" s="609"/>
      <c r="AA29" s="42"/>
      <c r="AB29" s="609"/>
      <c r="AC29" s="609"/>
      <c r="AD29" s="609"/>
      <c r="AE29" s="609"/>
      <c r="AF29" s="609"/>
      <c r="AG29" s="609"/>
      <c r="AH29" s="609"/>
      <c r="AI29" s="609"/>
      <c r="AJ29" s="609"/>
      <c r="AK29" s="609"/>
      <c r="AL29" s="609"/>
      <c r="AM29" s="609"/>
      <c r="AN29" s="609"/>
      <c r="AO29" s="609"/>
      <c r="AP29" s="609"/>
      <c r="AQ29" s="609"/>
      <c r="AR29" s="609"/>
      <c r="AS29" s="609"/>
      <c r="AT29" s="609"/>
      <c r="AU29" s="609"/>
      <c r="AV29" s="609"/>
      <c r="AW29" s="609"/>
      <c r="DG29" s="609"/>
    </row>
    <row r="30" spans="1:111" s="605" customFormat="1">
      <c r="A30" s="606"/>
      <c r="B30" s="606"/>
      <c r="C30" s="609"/>
      <c r="D30" s="39"/>
      <c r="E30" s="609"/>
      <c r="F30" s="609"/>
      <c r="G30" s="40"/>
      <c r="H30" s="40"/>
      <c r="I30" s="40"/>
      <c r="J30" s="40"/>
      <c r="K30" s="40"/>
      <c r="L30" s="606"/>
      <c r="M30" s="606"/>
      <c r="N30" s="606"/>
      <c r="O30" s="606"/>
      <c r="R30" s="41"/>
      <c r="S30" s="41"/>
      <c r="T30" s="41"/>
      <c r="X30" s="606"/>
      <c r="Y30" s="609"/>
      <c r="Z30" s="609"/>
      <c r="AA30" s="42"/>
      <c r="AB30" s="609"/>
      <c r="AC30" s="609"/>
      <c r="AD30" s="609"/>
      <c r="AE30" s="609"/>
      <c r="AF30" s="609"/>
      <c r="AG30" s="609"/>
      <c r="AH30" s="609"/>
      <c r="AI30" s="609"/>
      <c r="AJ30" s="609"/>
      <c r="AK30" s="609"/>
      <c r="AL30" s="609"/>
      <c r="AM30" s="609"/>
      <c r="AN30" s="609"/>
      <c r="AO30" s="609"/>
      <c r="AP30" s="609"/>
      <c r="AQ30" s="609"/>
      <c r="AR30" s="609"/>
      <c r="AS30" s="609"/>
      <c r="AT30" s="609"/>
      <c r="AU30" s="609"/>
      <c r="AV30" s="609"/>
      <c r="AW30" s="609"/>
      <c r="DG30" s="609"/>
    </row>
    <row r="31" spans="1:111" s="605" customFormat="1">
      <c r="A31" s="606"/>
      <c r="B31" s="606"/>
      <c r="C31" s="609"/>
      <c r="D31" s="39"/>
      <c r="E31" s="609"/>
      <c r="F31" s="609"/>
      <c r="G31" s="40"/>
      <c r="H31" s="40"/>
      <c r="I31" s="40"/>
      <c r="J31" s="40"/>
      <c r="K31" s="40"/>
      <c r="L31" s="606"/>
      <c r="M31" s="606"/>
      <c r="N31" s="606"/>
      <c r="O31" s="606"/>
      <c r="R31" s="41"/>
      <c r="S31" s="41"/>
      <c r="T31" s="41"/>
      <c r="X31" s="606"/>
      <c r="Y31" s="609"/>
      <c r="Z31" s="609"/>
      <c r="AA31" s="42"/>
      <c r="AB31" s="609"/>
      <c r="AC31" s="609"/>
      <c r="AD31" s="609"/>
      <c r="AE31" s="609"/>
      <c r="AF31" s="609"/>
      <c r="AG31" s="609"/>
      <c r="AH31" s="609"/>
      <c r="AI31" s="609"/>
      <c r="AJ31" s="609"/>
      <c r="AK31" s="609"/>
      <c r="AL31" s="609"/>
      <c r="AM31" s="609"/>
      <c r="AN31" s="609"/>
      <c r="AO31" s="609"/>
      <c r="AP31" s="609"/>
      <c r="AQ31" s="609"/>
      <c r="AR31" s="609"/>
      <c r="AS31" s="609"/>
      <c r="AT31" s="609"/>
      <c r="AU31" s="609"/>
      <c r="AV31" s="609"/>
      <c r="AW31" s="609"/>
      <c r="DG31" s="609"/>
    </row>
    <row r="46" spans="15:15">
      <c r="O46" s="684"/>
    </row>
    <row r="47" spans="15:15">
      <c r="O47" s="684"/>
    </row>
    <row r="54" spans="50:107">
      <c r="DC54" s="685"/>
    </row>
    <row r="55" spans="50:107">
      <c r="DC55" s="685"/>
    </row>
    <row r="56" spans="50:107">
      <c r="DC56" s="685"/>
    </row>
    <row r="57" spans="50:107">
      <c r="AX57" s="685"/>
      <c r="AY57" s="685"/>
      <c r="AZ57" s="685"/>
      <c r="BA57" s="685"/>
      <c r="BB57" s="685"/>
      <c r="BC57" s="685"/>
      <c r="BD57" s="685"/>
      <c r="BE57" s="685"/>
      <c r="BF57" s="685"/>
      <c r="BG57" s="685"/>
      <c r="BH57" s="685"/>
      <c r="BI57" s="685"/>
      <c r="BJ57" s="685"/>
      <c r="BK57" s="685"/>
      <c r="BL57" s="685"/>
      <c r="BM57" s="685"/>
      <c r="BN57" s="685"/>
      <c r="BO57" s="685"/>
      <c r="BP57" s="685"/>
      <c r="BQ57" s="685"/>
      <c r="BR57" s="685"/>
      <c r="BS57" s="685"/>
      <c r="BT57" s="685"/>
      <c r="BU57" s="685"/>
      <c r="BV57" s="685"/>
      <c r="BW57" s="685"/>
      <c r="BX57" s="685"/>
      <c r="BY57" s="685"/>
      <c r="BZ57" s="685"/>
      <c r="CA57" s="685"/>
      <c r="CB57" s="685"/>
      <c r="CC57" s="685"/>
      <c r="CD57" s="685"/>
      <c r="CE57" s="685"/>
      <c r="CF57" s="685"/>
      <c r="CG57" s="685"/>
      <c r="CH57" s="685"/>
      <c r="CI57" s="685"/>
      <c r="CJ57" s="685"/>
      <c r="CK57" s="685"/>
      <c r="CL57" s="685"/>
      <c r="CM57" s="685"/>
      <c r="CN57" s="685"/>
      <c r="CO57" s="685"/>
      <c r="CP57" s="685"/>
      <c r="CQ57" s="685"/>
      <c r="CR57" s="685"/>
      <c r="CS57" s="685"/>
      <c r="CT57" s="685"/>
      <c r="CU57" s="685"/>
      <c r="CV57" s="685"/>
      <c r="CW57" s="685"/>
      <c r="CX57" s="685"/>
      <c r="CY57" s="685"/>
      <c r="CZ57" s="685"/>
      <c r="DA57" s="685"/>
      <c r="DB57" s="685"/>
      <c r="DC57" s="685"/>
    </row>
    <row r="58" spans="50:107">
      <c r="AX58" s="685"/>
      <c r="AY58" s="685"/>
      <c r="AZ58" s="685"/>
      <c r="BA58" s="685"/>
      <c r="BB58" s="685"/>
      <c r="BC58" s="685"/>
      <c r="BD58" s="685"/>
      <c r="BE58" s="685"/>
      <c r="BF58" s="685"/>
      <c r="BG58" s="685"/>
      <c r="BH58" s="685"/>
      <c r="BI58" s="685"/>
      <c r="BJ58" s="685"/>
      <c r="BK58" s="685"/>
      <c r="BL58" s="685"/>
      <c r="BM58" s="685"/>
      <c r="BN58" s="685"/>
      <c r="BO58" s="685"/>
      <c r="BP58" s="685"/>
      <c r="BQ58" s="685"/>
      <c r="BR58" s="685"/>
      <c r="BS58" s="685"/>
      <c r="BT58" s="685"/>
      <c r="BU58" s="685"/>
      <c r="BV58" s="685"/>
      <c r="BW58" s="685"/>
      <c r="BX58" s="685"/>
      <c r="BY58" s="685"/>
      <c r="BZ58" s="685"/>
      <c r="CA58" s="685"/>
      <c r="CB58" s="685"/>
      <c r="CC58" s="685"/>
      <c r="CD58" s="685"/>
      <c r="CE58" s="685"/>
      <c r="CF58" s="685"/>
      <c r="CG58" s="685"/>
      <c r="CH58" s="685"/>
      <c r="CI58" s="685"/>
      <c r="CJ58" s="685"/>
      <c r="CK58" s="685"/>
      <c r="CL58" s="685"/>
      <c r="CM58" s="685"/>
      <c r="CN58" s="685"/>
      <c r="CO58" s="685"/>
      <c r="CP58" s="685"/>
      <c r="CQ58" s="685"/>
      <c r="CR58" s="685"/>
      <c r="CS58" s="685"/>
      <c r="CT58" s="685"/>
      <c r="CU58" s="685"/>
      <c r="CV58" s="685"/>
      <c r="CW58" s="685"/>
      <c r="CX58" s="685"/>
      <c r="CY58" s="685"/>
      <c r="CZ58" s="685"/>
      <c r="DA58" s="685"/>
      <c r="DB58" s="685"/>
      <c r="DC58" s="685"/>
    </row>
    <row r="59" spans="50:107">
      <c r="AX59" s="685"/>
      <c r="AY59" s="685"/>
      <c r="AZ59" s="685"/>
      <c r="BA59" s="685"/>
      <c r="BB59" s="685"/>
      <c r="BC59" s="685"/>
      <c r="BD59" s="685"/>
      <c r="BE59" s="685"/>
      <c r="BF59" s="685"/>
      <c r="BG59" s="685"/>
      <c r="BH59" s="685"/>
      <c r="BI59" s="685"/>
      <c r="BJ59" s="685"/>
      <c r="BK59" s="685"/>
      <c r="BL59" s="685"/>
      <c r="BM59" s="685"/>
      <c r="BN59" s="685"/>
      <c r="BO59" s="685"/>
      <c r="BP59" s="685"/>
      <c r="BQ59" s="685"/>
      <c r="BR59" s="685"/>
      <c r="BS59" s="685"/>
      <c r="BT59" s="685"/>
      <c r="BU59" s="685"/>
      <c r="BV59" s="685"/>
      <c r="BW59" s="685"/>
      <c r="BX59" s="685"/>
      <c r="BY59" s="685"/>
      <c r="BZ59" s="685"/>
      <c r="CA59" s="685"/>
      <c r="CB59" s="685"/>
      <c r="CC59" s="685"/>
      <c r="CD59" s="685"/>
      <c r="CE59" s="685"/>
      <c r="CF59" s="685"/>
      <c r="CG59" s="685"/>
      <c r="CH59" s="685"/>
      <c r="CI59" s="685"/>
      <c r="CJ59" s="685"/>
      <c r="CK59" s="685"/>
      <c r="CL59" s="685"/>
      <c r="CM59" s="685"/>
      <c r="CN59" s="685"/>
      <c r="CO59" s="685"/>
      <c r="CP59" s="685"/>
      <c r="CQ59" s="685"/>
      <c r="CR59" s="685"/>
      <c r="CS59" s="685"/>
      <c r="CT59" s="685"/>
      <c r="CU59" s="685"/>
      <c r="CV59" s="685"/>
      <c r="CW59" s="685"/>
      <c r="CX59" s="685"/>
      <c r="CY59" s="685"/>
      <c r="CZ59" s="685"/>
      <c r="DA59" s="685"/>
      <c r="DB59" s="685"/>
      <c r="DC59" s="685"/>
    </row>
    <row r="60" spans="50:107">
      <c r="AX60" s="685"/>
      <c r="AY60" s="685"/>
      <c r="AZ60" s="685"/>
      <c r="BA60" s="685"/>
      <c r="BB60" s="685"/>
      <c r="BC60" s="685"/>
      <c r="BD60" s="685"/>
      <c r="BE60" s="685"/>
      <c r="BF60" s="685"/>
      <c r="BG60" s="685"/>
      <c r="BH60" s="685"/>
      <c r="BI60" s="685"/>
      <c r="BJ60" s="685"/>
      <c r="BK60" s="685"/>
      <c r="BL60" s="685"/>
      <c r="BM60" s="685"/>
      <c r="BN60" s="685"/>
      <c r="BO60" s="685"/>
      <c r="BP60" s="685"/>
      <c r="BQ60" s="685"/>
      <c r="BR60" s="685"/>
      <c r="BS60" s="685"/>
      <c r="BT60" s="685"/>
      <c r="BU60" s="685"/>
      <c r="BV60" s="685"/>
      <c r="BW60" s="685"/>
      <c r="BX60" s="685"/>
      <c r="BY60" s="685"/>
      <c r="BZ60" s="685"/>
      <c r="CA60" s="685"/>
      <c r="CB60" s="685"/>
      <c r="CC60" s="685"/>
      <c r="CD60" s="685"/>
      <c r="CE60" s="685"/>
      <c r="CF60" s="685"/>
      <c r="CG60" s="685"/>
      <c r="CH60" s="685"/>
      <c r="CI60" s="685"/>
      <c r="CJ60" s="685"/>
      <c r="CK60" s="685"/>
      <c r="CL60" s="685"/>
      <c r="CM60" s="685"/>
      <c r="CN60" s="685"/>
      <c r="CO60" s="685"/>
      <c r="CP60" s="685"/>
      <c r="CQ60" s="685"/>
      <c r="CR60" s="685"/>
      <c r="CS60" s="685"/>
      <c r="CT60" s="685"/>
      <c r="CU60" s="685"/>
      <c r="CV60" s="685"/>
      <c r="CW60" s="685"/>
      <c r="CX60" s="685"/>
      <c r="CY60" s="685"/>
      <c r="CZ60" s="685"/>
      <c r="DA60" s="685"/>
      <c r="DB60" s="685"/>
      <c r="DC60" s="685"/>
    </row>
    <row r="61" spans="50:107">
      <c r="AX61" s="685"/>
      <c r="AY61" s="685"/>
      <c r="AZ61" s="685"/>
      <c r="BA61" s="685"/>
      <c r="BB61" s="685"/>
      <c r="BC61" s="685"/>
      <c r="BD61" s="685"/>
      <c r="BE61" s="685"/>
      <c r="BF61" s="685"/>
      <c r="BG61" s="685"/>
      <c r="BH61" s="685"/>
      <c r="BI61" s="685"/>
      <c r="BJ61" s="685"/>
      <c r="BK61" s="685"/>
      <c r="BL61" s="685"/>
      <c r="BM61" s="685"/>
      <c r="BN61" s="685"/>
      <c r="BO61" s="685"/>
      <c r="BP61" s="685"/>
      <c r="BQ61" s="685"/>
      <c r="BR61" s="685"/>
      <c r="BS61" s="685"/>
      <c r="BT61" s="685"/>
      <c r="BU61" s="685"/>
      <c r="BV61" s="685"/>
      <c r="BW61" s="685"/>
      <c r="BX61" s="685"/>
      <c r="BY61" s="685"/>
      <c r="BZ61" s="685"/>
      <c r="CA61" s="685"/>
      <c r="CB61" s="685"/>
      <c r="CC61" s="685"/>
      <c r="CD61" s="685"/>
      <c r="CE61" s="685"/>
      <c r="CF61" s="685"/>
      <c r="CG61" s="685"/>
      <c r="CH61" s="685"/>
      <c r="CI61" s="685"/>
      <c r="CJ61" s="685"/>
      <c r="CK61" s="685"/>
      <c r="CL61" s="685"/>
      <c r="CM61" s="685"/>
      <c r="CN61" s="685"/>
      <c r="CO61" s="685"/>
      <c r="CP61" s="685"/>
      <c r="CQ61" s="685"/>
      <c r="CR61" s="685"/>
      <c r="CS61" s="685"/>
      <c r="CT61" s="685"/>
      <c r="CU61" s="685"/>
      <c r="CV61" s="685"/>
      <c r="CW61" s="685"/>
      <c r="CX61" s="685"/>
      <c r="CY61" s="685"/>
      <c r="CZ61" s="685"/>
      <c r="DA61" s="685"/>
      <c r="DB61" s="685"/>
      <c r="DC61" s="685"/>
    </row>
    <row r="62" spans="50:107">
      <c r="AX62" s="685"/>
      <c r="AY62" s="685"/>
      <c r="AZ62" s="685"/>
      <c r="BA62" s="685"/>
      <c r="BB62" s="685"/>
      <c r="BC62" s="685"/>
      <c r="BD62" s="685"/>
      <c r="BE62" s="685"/>
      <c r="BF62" s="685"/>
      <c r="BG62" s="685"/>
      <c r="BH62" s="685"/>
      <c r="BI62" s="685"/>
      <c r="BJ62" s="685"/>
      <c r="BK62" s="685"/>
      <c r="BL62" s="685"/>
      <c r="BM62" s="685"/>
      <c r="BN62" s="685"/>
      <c r="BO62" s="685"/>
      <c r="BP62" s="685"/>
      <c r="BQ62" s="685"/>
      <c r="BR62" s="685"/>
      <c r="BS62" s="685"/>
      <c r="BT62" s="685"/>
      <c r="BU62" s="685"/>
      <c r="BV62" s="685"/>
      <c r="BW62" s="685"/>
      <c r="BX62" s="685"/>
      <c r="BY62" s="685"/>
      <c r="BZ62" s="685"/>
      <c r="CA62" s="685"/>
      <c r="CB62" s="685"/>
      <c r="CC62" s="685"/>
      <c r="CD62" s="685"/>
      <c r="CE62" s="685"/>
      <c r="CF62" s="685"/>
      <c r="CG62" s="685"/>
      <c r="CH62" s="685"/>
      <c r="CI62" s="685"/>
      <c r="CJ62" s="685"/>
      <c r="CK62" s="685"/>
      <c r="CL62" s="685"/>
      <c r="CM62" s="685"/>
      <c r="CN62" s="685"/>
      <c r="CO62" s="685"/>
      <c r="CP62" s="685"/>
      <c r="CQ62" s="685"/>
      <c r="CR62" s="685"/>
      <c r="CS62" s="685"/>
      <c r="CT62" s="685"/>
      <c r="CU62" s="685"/>
      <c r="CV62" s="685"/>
      <c r="CW62" s="685"/>
      <c r="CX62" s="685"/>
      <c r="CY62" s="685"/>
      <c r="CZ62" s="685"/>
      <c r="DA62" s="685"/>
      <c r="DB62" s="685"/>
      <c r="DC62" s="685"/>
    </row>
    <row r="63" spans="50:107">
      <c r="AX63" s="685"/>
      <c r="AY63" s="685"/>
      <c r="AZ63" s="685"/>
      <c r="BA63" s="685"/>
      <c r="BB63" s="685"/>
      <c r="BC63" s="685"/>
      <c r="BD63" s="685"/>
      <c r="BE63" s="685"/>
      <c r="BF63" s="685"/>
      <c r="BG63" s="685"/>
      <c r="BH63" s="685"/>
      <c r="BI63" s="685"/>
      <c r="BJ63" s="685"/>
      <c r="BK63" s="685"/>
      <c r="BL63" s="685"/>
      <c r="BM63" s="685"/>
      <c r="BN63" s="685"/>
      <c r="BO63" s="685"/>
      <c r="BP63" s="685"/>
      <c r="BQ63" s="685"/>
      <c r="BR63" s="685"/>
      <c r="BS63" s="685"/>
      <c r="BT63" s="685"/>
      <c r="BU63" s="685"/>
      <c r="BV63" s="685"/>
      <c r="BW63" s="685"/>
      <c r="BX63" s="685"/>
      <c r="BY63" s="685"/>
      <c r="BZ63" s="685"/>
      <c r="CA63" s="685"/>
      <c r="CB63" s="685"/>
      <c r="CC63" s="685"/>
      <c r="CD63" s="685"/>
      <c r="CE63" s="685"/>
      <c r="CF63" s="685"/>
      <c r="CG63" s="685"/>
      <c r="CH63" s="685"/>
      <c r="CI63" s="685"/>
      <c r="CJ63" s="685"/>
      <c r="CK63" s="685"/>
      <c r="CL63" s="685"/>
      <c r="CM63" s="685"/>
      <c r="CN63" s="685"/>
      <c r="CO63" s="685"/>
      <c r="CP63" s="685"/>
      <c r="CQ63" s="685"/>
      <c r="CR63" s="685"/>
      <c r="CS63" s="685"/>
      <c r="CT63" s="685"/>
      <c r="CU63" s="685"/>
      <c r="CV63" s="685"/>
      <c r="CW63" s="685"/>
      <c r="CX63" s="685"/>
      <c r="CY63" s="685"/>
      <c r="CZ63" s="685"/>
      <c r="DA63" s="685"/>
      <c r="DB63" s="685"/>
      <c r="DC63" s="685"/>
    </row>
    <row r="64" spans="50:107">
      <c r="AX64" s="685"/>
      <c r="AY64" s="685"/>
      <c r="AZ64" s="685"/>
      <c r="BA64" s="685"/>
      <c r="BB64" s="685"/>
      <c r="BC64" s="685"/>
      <c r="BD64" s="685"/>
      <c r="BE64" s="685"/>
      <c r="BF64" s="685"/>
      <c r="BG64" s="685"/>
      <c r="BH64" s="685"/>
      <c r="BI64" s="685"/>
      <c r="BJ64" s="685"/>
      <c r="BK64" s="685"/>
      <c r="BL64" s="685"/>
      <c r="BM64" s="685"/>
      <c r="BN64" s="685"/>
      <c r="BO64" s="685"/>
      <c r="BP64" s="685"/>
      <c r="BQ64" s="685"/>
      <c r="BR64" s="685"/>
      <c r="BS64" s="685"/>
      <c r="BT64" s="685"/>
      <c r="BU64" s="685"/>
      <c r="BV64" s="685"/>
      <c r="BW64" s="685"/>
      <c r="BX64" s="685"/>
      <c r="BY64" s="685"/>
      <c r="BZ64" s="685"/>
      <c r="CA64" s="685"/>
      <c r="CB64" s="685"/>
      <c r="CC64" s="685"/>
      <c r="CD64" s="685"/>
      <c r="CE64" s="685"/>
      <c r="CF64" s="685"/>
      <c r="CG64" s="685"/>
      <c r="CH64" s="685"/>
      <c r="CI64" s="685"/>
      <c r="CJ64" s="685"/>
      <c r="CK64" s="685"/>
      <c r="CL64" s="685"/>
      <c r="CM64" s="685"/>
      <c r="CN64" s="685"/>
      <c r="CO64" s="685"/>
      <c r="CP64" s="685"/>
      <c r="CQ64" s="685"/>
      <c r="CR64" s="685"/>
      <c r="CS64" s="685"/>
      <c r="CT64" s="685"/>
      <c r="CU64" s="685"/>
      <c r="CV64" s="685"/>
      <c r="CW64" s="685"/>
      <c r="CX64" s="685"/>
      <c r="CY64" s="685"/>
      <c r="CZ64" s="685"/>
      <c r="DA64" s="685"/>
      <c r="DB64" s="685"/>
      <c r="DC64" s="685"/>
    </row>
    <row r="65" spans="14:107">
      <c r="AX65" s="685"/>
      <c r="AY65" s="685"/>
      <c r="AZ65" s="685"/>
      <c r="BA65" s="685"/>
      <c r="BB65" s="685"/>
      <c r="BC65" s="685"/>
      <c r="BD65" s="685"/>
      <c r="BE65" s="685"/>
      <c r="BF65" s="685"/>
      <c r="BG65" s="685"/>
      <c r="BH65" s="685"/>
      <c r="BI65" s="685"/>
      <c r="BJ65" s="685"/>
      <c r="BK65" s="685"/>
      <c r="BL65" s="685"/>
      <c r="BM65" s="685"/>
      <c r="BN65" s="685"/>
      <c r="BO65" s="685"/>
      <c r="BP65" s="685"/>
      <c r="BQ65" s="685"/>
      <c r="BR65" s="685"/>
      <c r="BS65" s="685"/>
      <c r="BT65" s="685"/>
      <c r="BU65" s="685"/>
      <c r="BV65" s="685"/>
      <c r="BW65" s="685"/>
      <c r="BX65" s="685"/>
      <c r="BY65" s="685"/>
      <c r="BZ65" s="685"/>
      <c r="CA65" s="685"/>
      <c r="CB65" s="685"/>
      <c r="CC65" s="685"/>
      <c r="CD65" s="685"/>
      <c r="CE65" s="685"/>
      <c r="CF65" s="685"/>
      <c r="CG65" s="685"/>
      <c r="CH65" s="685"/>
      <c r="CI65" s="685"/>
      <c r="CJ65" s="685"/>
      <c r="CK65" s="685"/>
      <c r="CL65" s="685"/>
      <c r="CM65" s="685"/>
      <c r="CN65" s="685"/>
      <c r="CO65" s="685"/>
      <c r="CP65" s="685"/>
      <c r="CQ65" s="685"/>
      <c r="CR65" s="685"/>
      <c r="CS65" s="685"/>
      <c r="CT65" s="685"/>
      <c r="CU65" s="685"/>
      <c r="CV65" s="685"/>
      <c r="CW65" s="685"/>
      <c r="CX65" s="685"/>
      <c r="CY65" s="685"/>
      <c r="CZ65" s="685"/>
      <c r="DA65" s="685"/>
      <c r="DB65" s="685"/>
      <c r="DC65" s="685"/>
    </row>
    <row r="66" spans="14:107">
      <c r="AX66" s="685"/>
      <c r="AY66" s="685"/>
      <c r="AZ66" s="685"/>
      <c r="BA66" s="685"/>
      <c r="BB66" s="685"/>
      <c r="BC66" s="685"/>
      <c r="BD66" s="685"/>
      <c r="BE66" s="685"/>
      <c r="BF66" s="685"/>
      <c r="BG66" s="685"/>
      <c r="BH66" s="685"/>
      <c r="BI66" s="685"/>
      <c r="BJ66" s="685"/>
      <c r="BK66" s="685"/>
      <c r="BL66" s="685"/>
      <c r="BM66" s="685"/>
      <c r="BN66" s="685"/>
      <c r="BO66" s="685"/>
      <c r="BP66" s="685"/>
      <c r="BQ66" s="685"/>
      <c r="BR66" s="685"/>
      <c r="BS66" s="685"/>
      <c r="BT66" s="685"/>
      <c r="BU66" s="685"/>
      <c r="BV66" s="685"/>
      <c r="BW66" s="685"/>
      <c r="BX66" s="685"/>
      <c r="BY66" s="685"/>
      <c r="BZ66" s="685"/>
      <c r="CA66" s="685"/>
      <c r="CB66" s="685"/>
      <c r="CC66" s="685"/>
      <c r="CD66" s="685"/>
      <c r="CE66" s="685"/>
      <c r="CF66" s="685"/>
      <c r="CG66" s="685"/>
      <c r="CH66" s="685"/>
      <c r="CI66" s="685"/>
      <c r="CJ66" s="685"/>
      <c r="CK66" s="685"/>
      <c r="CL66" s="685"/>
      <c r="CM66" s="685"/>
      <c r="CN66" s="685"/>
      <c r="CO66" s="685"/>
      <c r="CP66" s="685"/>
      <c r="CQ66" s="685"/>
      <c r="CR66" s="685"/>
      <c r="CS66" s="685"/>
      <c r="CT66" s="685"/>
      <c r="CU66" s="685"/>
      <c r="CV66" s="685"/>
      <c r="CW66" s="685"/>
      <c r="CX66" s="685"/>
      <c r="CY66" s="685"/>
      <c r="CZ66" s="685"/>
      <c r="DA66" s="685"/>
      <c r="DB66" s="685"/>
      <c r="DC66" s="685"/>
    </row>
    <row r="67" spans="14:107">
      <c r="AX67" s="685"/>
      <c r="AY67" s="685"/>
      <c r="AZ67" s="685"/>
      <c r="BA67" s="685"/>
      <c r="BB67" s="685"/>
      <c r="BC67" s="685"/>
      <c r="BD67" s="685"/>
      <c r="BE67" s="685"/>
      <c r="BF67" s="685"/>
      <c r="BG67" s="685"/>
      <c r="BH67" s="685"/>
      <c r="BI67" s="685"/>
      <c r="BJ67" s="685"/>
      <c r="BK67" s="685"/>
      <c r="BL67" s="685"/>
      <c r="BM67" s="685"/>
      <c r="BN67" s="685"/>
      <c r="BO67" s="685"/>
      <c r="BP67" s="685"/>
      <c r="BQ67" s="685"/>
      <c r="BR67" s="685"/>
      <c r="BS67" s="685"/>
      <c r="BT67" s="685"/>
      <c r="BU67" s="685"/>
      <c r="BV67" s="685"/>
      <c r="BW67" s="685"/>
      <c r="BX67" s="685"/>
      <c r="BY67" s="685"/>
      <c r="BZ67" s="685"/>
      <c r="CA67" s="685"/>
      <c r="CB67" s="685"/>
      <c r="CC67" s="685"/>
      <c r="CD67" s="685"/>
      <c r="CE67" s="685"/>
      <c r="CF67" s="685"/>
      <c r="CG67" s="685"/>
      <c r="CH67" s="685"/>
      <c r="CI67" s="685"/>
      <c r="CJ67" s="685"/>
      <c r="CK67" s="685"/>
      <c r="CL67" s="685"/>
      <c r="CM67" s="685"/>
      <c r="CN67" s="685"/>
      <c r="CO67" s="685"/>
      <c r="CP67" s="685"/>
      <c r="CQ67" s="685"/>
      <c r="CR67" s="685"/>
      <c r="CS67" s="685"/>
      <c r="CT67" s="685"/>
      <c r="CU67" s="685"/>
      <c r="CV67" s="685"/>
      <c r="CW67" s="685"/>
      <c r="CX67" s="685"/>
      <c r="CY67" s="685"/>
      <c r="CZ67" s="685"/>
      <c r="DA67" s="685"/>
      <c r="DB67" s="685"/>
      <c r="DC67" s="685"/>
    </row>
    <row r="68" spans="14:107">
      <c r="AX68" s="685"/>
      <c r="AY68" s="685"/>
      <c r="AZ68" s="685"/>
      <c r="BA68" s="685"/>
      <c r="BB68" s="685"/>
      <c r="BC68" s="685"/>
      <c r="BD68" s="685"/>
      <c r="BE68" s="685"/>
      <c r="BF68" s="685"/>
      <c r="BG68" s="685"/>
      <c r="BH68" s="685"/>
      <c r="BI68" s="685"/>
      <c r="BJ68" s="685"/>
      <c r="BK68" s="685"/>
      <c r="BL68" s="685"/>
      <c r="BM68" s="685"/>
      <c r="BN68" s="685"/>
      <c r="BO68" s="685"/>
      <c r="BP68" s="685"/>
      <c r="BQ68" s="685"/>
      <c r="BR68" s="685"/>
      <c r="BS68" s="685"/>
      <c r="BT68" s="685"/>
      <c r="BU68" s="685"/>
      <c r="BV68" s="685"/>
      <c r="BW68" s="685"/>
      <c r="BX68" s="685"/>
      <c r="BY68" s="685"/>
      <c r="BZ68" s="685"/>
      <c r="CA68" s="685"/>
      <c r="CB68" s="685"/>
      <c r="CC68" s="685"/>
      <c r="CD68" s="685"/>
      <c r="CE68" s="685"/>
      <c r="CF68" s="685"/>
      <c r="CG68" s="685"/>
      <c r="CH68" s="685"/>
      <c r="CI68" s="685"/>
      <c r="CJ68" s="685"/>
      <c r="CK68" s="685"/>
      <c r="CL68" s="685"/>
      <c r="CM68" s="685"/>
      <c r="CN68" s="685"/>
      <c r="CO68" s="685"/>
      <c r="CP68" s="685"/>
      <c r="CQ68" s="685"/>
      <c r="CR68" s="685"/>
      <c r="CS68" s="685"/>
      <c r="CT68" s="685"/>
      <c r="CU68" s="685"/>
      <c r="CV68" s="685"/>
      <c r="CW68" s="685"/>
      <c r="CX68" s="685"/>
      <c r="CY68" s="685"/>
      <c r="CZ68" s="685"/>
      <c r="DA68" s="685"/>
      <c r="DB68" s="685"/>
      <c r="DC68" s="685"/>
    </row>
    <row r="69" spans="14:107">
      <c r="AX69" s="685"/>
      <c r="AY69" s="685"/>
      <c r="AZ69" s="685"/>
      <c r="BA69" s="685"/>
      <c r="BB69" s="685"/>
      <c r="BC69" s="685"/>
      <c r="BD69" s="685"/>
      <c r="BE69" s="685"/>
      <c r="BF69" s="685"/>
      <c r="BG69" s="685"/>
      <c r="BH69" s="685"/>
      <c r="BI69" s="685"/>
      <c r="BJ69" s="685"/>
      <c r="BK69" s="685"/>
      <c r="BL69" s="685"/>
      <c r="BM69" s="685"/>
      <c r="BN69" s="685"/>
      <c r="BO69" s="685"/>
      <c r="BP69" s="685"/>
      <c r="BQ69" s="685"/>
      <c r="BR69" s="685"/>
      <c r="BS69" s="685"/>
      <c r="BT69" s="685"/>
      <c r="BU69" s="685"/>
      <c r="BV69" s="685"/>
      <c r="BW69" s="685"/>
      <c r="BX69" s="685"/>
      <c r="BY69" s="685"/>
      <c r="BZ69" s="685"/>
      <c r="CA69" s="685"/>
      <c r="CB69" s="685"/>
      <c r="CC69" s="685"/>
      <c r="CD69" s="685"/>
      <c r="CE69" s="685"/>
      <c r="CF69" s="685"/>
      <c r="CG69" s="685"/>
      <c r="CH69" s="685"/>
      <c r="CI69" s="685"/>
      <c r="CJ69" s="685"/>
      <c r="CK69" s="685"/>
      <c r="CL69" s="685"/>
      <c r="CM69" s="685"/>
      <c r="CN69" s="685"/>
      <c r="CO69" s="685"/>
      <c r="CP69" s="685"/>
      <c r="CQ69" s="685"/>
      <c r="CR69" s="685"/>
      <c r="CS69" s="685"/>
      <c r="CT69" s="685"/>
      <c r="CU69" s="685"/>
      <c r="CV69" s="685"/>
      <c r="CW69" s="685"/>
      <c r="CX69" s="685"/>
      <c r="CY69" s="685"/>
      <c r="CZ69" s="685"/>
      <c r="DA69" s="685"/>
      <c r="DB69" s="685"/>
      <c r="DC69" s="685"/>
    </row>
    <row r="70" spans="14:107">
      <c r="N70" s="684"/>
    </row>
    <row r="71" spans="14:107">
      <c r="N71" s="684"/>
    </row>
    <row r="100" spans="107:107">
      <c r="DC100" s="685"/>
    </row>
    <row r="101" spans="107:107">
      <c r="DC101" s="685"/>
    </row>
    <row r="102" spans="107:107">
      <c r="DC102" s="685"/>
    </row>
    <row r="103" spans="107:107">
      <c r="DC103" s="685"/>
    </row>
    <row r="104" spans="107:107">
      <c r="DC104" s="685"/>
    </row>
    <row r="105" spans="107:107">
      <c r="DC105" s="685"/>
    </row>
    <row r="106" spans="107:107">
      <c r="DC106" s="685"/>
    </row>
    <row r="107" spans="107:107">
      <c r="DC107" s="685"/>
    </row>
    <row r="108" spans="107:107">
      <c r="DC108" s="685"/>
    </row>
    <row r="109" spans="107:107">
      <c r="DC109" s="685"/>
    </row>
    <row r="110" spans="107:107">
      <c r="DC110" s="685"/>
    </row>
    <row r="111" spans="107:107">
      <c r="DC111" s="685"/>
    </row>
    <row r="112" spans="107:107">
      <c r="DC112" s="685"/>
    </row>
    <row r="113" spans="107:107">
      <c r="DC113" s="685"/>
    </row>
    <row r="114" spans="107:107">
      <c r="DC114" s="685"/>
    </row>
    <row r="115" spans="107:107">
      <c r="DC115" s="685"/>
    </row>
    <row r="116" spans="107:107">
      <c r="DC116" s="685"/>
    </row>
    <row r="117" spans="107:107">
      <c r="DC117" s="685"/>
    </row>
    <row r="118" spans="107:107">
      <c r="DC118" s="685"/>
    </row>
    <row r="119" spans="107:107">
      <c r="DC119" s="685"/>
    </row>
    <row r="120" spans="107:107">
      <c r="DC120" s="685"/>
    </row>
    <row r="159" spans="12:106">
      <c r="L159" s="684"/>
      <c r="M159" s="684"/>
      <c r="N159" s="684"/>
      <c r="O159" s="684"/>
      <c r="BB159" s="685"/>
      <c r="BL159" s="685"/>
      <c r="BQ159" s="685"/>
      <c r="CA159" s="685"/>
      <c r="CF159" s="685"/>
      <c r="CP159" s="685"/>
      <c r="CS159" s="685"/>
      <c r="DB159" s="685"/>
    </row>
    <row r="160" spans="12:106">
      <c r="L160" s="684"/>
      <c r="M160" s="684"/>
      <c r="N160" s="684"/>
      <c r="O160" s="684"/>
      <c r="BB160" s="685"/>
      <c r="BL160" s="685"/>
      <c r="BQ160" s="685"/>
      <c r="CA160" s="685"/>
      <c r="CF160" s="685"/>
      <c r="CP160" s="685"/>
      <c r="CS160" s="685"/>
      <c r="DB160" s="685"/>
    </row>
    <row r="161" spans="54:106">
      <c r="BB161" s="685"/>
      <c r="BL161" s="685"/>
      <c r="BQ161" s="685"/>
      <c r="CA161" s="685"/>
      <c r="CF161" s="685"/>
      <c r="CP161" s="685"/>
      <c r="CS161" s="685"/>
      <c r="DB161" s="685"/>
    </row>
    <row r="167" spans="54:106">
      <c r="BQ167" s="685"/>
      <c r="CA167" s="685"/>
      <c r="CF167" s="685"/>
      <c r="CP167" s="685"/>
      <c r="CS167" s="685"/>
      <c r="DB167" s="685"/>
    </row>
    <row r="168" spans="54:106">
      <c r="BQ168" s="685"/>
      <c r="CA168" s="685"/>
      <c r="CF168" s="685"/>
      <c r="CP168" s="685"/>
      <c r="CS168" s="685"/>
      <c r="DB168" s="685"/>
    </row>
    <row r="183" spans="12:15">
      <c r="L183" s="684"/>
      <c r="M183" s="684"/>
      <c r="N183" s="684"/>
      <c r="O183" s="684"/>
    </row>
    <row r="184" spans="12:15">
      <c r="L184" s="684"/>
      <c r="M184" s="684"/>
      <c r="N184" s="684"/>
      <c r="O184" s="684"/>
    </row>
    <row r="193" spans="12:107">
      <c r="DC193" s="685"/>
    </row>
    <row r="194" spans="12:107">
      <c r="DC194" s="685"/>
    </row>
    <row r="195" spans="12:107">
      <c r="DC195" s="685"/>
    </row>
    <row r="196" spans="12:107">
      <c r="DC196" s="685"/>
    </row>
    <row r="197" spans="12:107">
      <c r="DC197" s="685"/>
    </row>
    <row r="198" spans="12:107">
      <c r="DC198" s="685"/>
    </row>
    <row r="199" spans="12:107">
      <c r="DC199" s="685"/>
    </row>
    <row r="200" spans="12:107">
      <c r="DC200" s="685"/>
    </row>
    <row r="201" spans="12:107">
      <c r="DC201" s="685"/>
    </row>
    <row r="202" spans="12:107">
      <c r="DC202" s="685"/>
    </row>
    <row r="203" spans="12:107">
      <c r="DC203" s="685"/>
    </row>
    <row r="205" spans="12:107">
      <c r="L205" s="684"/>
      <c r="M205" s="684"/>
      <c r="N205" s="684"/>
      <c r="O205" s="684"/>
    </row>
    <row r="206" spans="12:107">
      <c r="L206" s="684"/>
      <c r="M206" s="684"/>
      <c r="N206" s="684"/>
      <c r="O206" s="684"/>
    </row>
    <row r="324" spans="12:15">
      <c r="L324" s="684"/>
      <c r="M324" s="684"/>
      <c r="N324" s="684"/>
      <c r="O324" s="684"/>
    </row>
    <row r="325" spans="12:15">
      <c r="L325" s="684"/>
      <c r="M325" s="684"/>
      <c r="N325" s="684"/>
      <c r="O325" s="684"/>
    </row>
    <row r="328" spans="12:15">
      <c r="L328" s="684"/>
      <c r="M328" s="684"/>
      <c r="N328" s="684"/>
      <c r="O328" s="684"/>
    </row>
    <row r="329" spans="12:15">
      <c r="L329" s="684"/>
      <c r="M329" s="684"/>
      <c r="N329" s="684"/>
      <c r="O329" s="684"/>
    </row>
    <row r="444" spans="12:15">
      <c r="L444" s="684"/>
      <c r="M444" s="684"/>
      <c r="N444" s="684"/>
      <c r="O444" s="684"/>
    </row>
    <row r="445" spans="12:15">
      <c r="L445" s="684"/>
      <c r="M445" s="684"/>
      <c r="N445" s="684"/>
      <c r="O445" s="684"/>
    </row>
    <row r="1047452" spans="30:30">
      <c r="AD1047452" s="13"/>
    </row>
    <row r="1047453" spans="30:30">
      <c r="AD1047453" s="13"/>
    </row>
    <row r="1047454" spans="30:30">
      <c r="AD1047454" s="608"/>
    </row>
    <row r="1047455" spans="30:30">
      <c r="AD1047455" s="608"/>
    </row>
    <row r="1047456" spans="30:30">
      <c r="AD1047456" s="608"/>
    </row>
    <row r="1047457" spans="30:30">
      <c r="AD1047457" s="608"/>
    </row>
    <row r="1047458" spans="30:30">
      <c r="AD1047458" s="608"/>
    </row>
    <row r="1047459" spans="30:30">
      <c r="AD1047459" s="608"/>
    </row>
    <row r="1047460" spans="30:30">
      <c r="AD1047460" s="608"/>
    </row>
    <row r="1047461" spans="30:30">
      <c r="AD1047461" s="608"/>
    </row>
    <row r="1047462" spans="30:30">
      <c r="AD1047462" s="608"/>
    </row>
    <row r="1047463" spans="30:30">
      <c r="AD1047463" s="608"/>
    </row>
  </sheetData>
  <mergeCells count="222">
    <mergeCell ref="L444:L445"/>
    <mergeCell ref="M444:M445"/>
    <mergeCell ref="N444:N445"/>
    <mergeCell ref="O444:O445"/>
    <mergeCell ref="L324:L325"/>
    <mergeCell ref="M324:M325"/>
    <mergeCell ref="N324:N325"/>
    <mergeCell ref="O324:O325"/>
    <mergeCell ref="L328:L329"/>
    <mergeCell ref="M328:M329"/>
    <mergeCell ref="N328:N329"/>
    <mergeCell ref="O328:O329"/>
    <mergeCell ref="L183:L184"/>
    <mergeCell ref="M183:M184"/>
    <mergeCell ref="N183:N184"/>
    <mergeCell ref="O183:O184"/>
    <mergeCell ref="DC193:DC203"/>
    <mergeCell ref="L205:L206"/>
    <mergeCell ref="M205:M206"/>
    <mergeCell ref="N205:N206"/>
    <mergeCell ref="O205:O206"/>
    <mergeCell ref="BQ167:BQ168"/>
    <mergeCell ref="CA167:CA168"/>
    <mergeCell ref="CF167:CF168"/>
    <mergeCell ref="CP167:CP168"/>
    <mergeCell ref="CS167:CS168"/>
    <mergeCell ref="DB167:DB168"/>
    <mergeCell ref="BQ159:BQ161"/>
    <mergeCell ref="CA159:CA161"/>
    <mergeCell ref="CF159:CF161"/>
    <mergeCell ref="CP159:CP161"/>
    <mergeCell ref="CS159:CS161"/>
    <mergeCell ref="DB159:DB161"/>
    <mergeCell ref="L159:L160"/>
    <mergeCell ref="M159:M160"/>
    <mergeCell ref="N159:N160"/>
    <mergeCell ref="O159:O160"/>
    <mergeCell ref="BB159:BB161"/>
    <mergeCell ref="BL159:BL161"/>
    <mergeCell ref="CZ64:CZ69"/>
    <mergeCell ref="DA64:DA69"/>
    <mergeCell ref="DB64:DB69"/>
    <mergeCell ref="N70:N71"/>
    <mergeCell ref="CH64:CH69"/>
    <mergeCell ref="CI64:CI69"/>
    <mergeCell ref="CJ64:CJ69"/>
    <mergeCell ref="CK64:CK69"/>
    <mergeCell ref="CL64:CL69"/>
    <mergeCell ref="CM64:CM69"/>
    <mergeCell ref="CB64:CB69"/>
    <mergeCell ref="CC64:CC69"/>
    <mergeCell ref="CD64:CD69"/>
    <mergeCell ref="CE64:CE69"/>
    <mergeCell ref="CF64:CF69"/>
    <mergeCell ref="CG64:CG69"/>
    <mergeCell ref="BV64:BV69"/>
    <mergeCell ref="BW64:BW69"/>
    <mergeCell ref="DC100:DC116"/>
    <mergeCell ref="DC117:DC120"/>
    <mergeCell ref="CT64:CT69"/>
    <mergeCell ref="CU64:CU69"/>
    <mergeCell ref="CV64:CV69"/>
    <mergeCell ref="CW64:CW69"/>
    <mergeCell ref="CX64:CX69"/>
    <mergeCell ref="CY64:CY69"/>
    <mergeCell ref="CN64:CN69"/>
    <mergeCell ref="CO64:CO69"/>
    <mergeCell ref="CP64:CP69"/>
    <mergeCell ref="CQ64:CQ69"/>
    <mergeCell ref="CR64:CR69"/>
    <mergeCell ref="CS64:CS69"/>
    <mergeCell ref="BX64:BX69"/>
    <mergeCell ref="BY64:BY69"/>
    <mergeCell ref="BZ64:BZ69"/>
    <mergeCell ref="CA64:CA69"/>
    <mergeCell ref="BP64:BP69"/>
    <mergeCell ref="BQ64:BQ69"/>
    <mergeCell ref="BR64:BR69"/>
    <mergeCell ref="BS64:BS69"/>
    <mergeCell ref="BT64:BT69"/>
    <mergeCell ref="BU64:BU69"/>
    <mergeCell ref="BJ64:BJ69"/>
    <mergeCell ref="BK64:BK69"/>
    <mergeCell ref="BL64:BL69"/>
    <mergeCell ref="BM64:BM69"/>
    <mergeCell ref="BN64:BN69"/>
    <mergeCell ref="BO64:BO69"/>
    <mergeCell ref="BD64:BD69"/>
    <mergeCell ref="BE64:BE69"/>
    <mergeCell ref="BF64:BF69"/>
    <mergeCell ref="BG64:BG69"/>
    <mergeCell ref="BH64:BH69"/>
    <mergeCell ref="BI64:BI69"/>
    <mergeCell ref="AX64:AX69"/>
    <mergeCell ref="AY64:AY69"/>
    <mergeCell ref="AZ64:AZ69"/>
    <mergeCell ref="BA64:BA69"/>
    <mergeCell ref="BB64:BB69"/>
    <mergeCell ref="BC64:BC69"/>
    <mergeCell ref="CW59:CW63"/>
    <mergeCell ref="CX59:CX63"/>
    <mergeCell ref="CY59:CY63"/>
    <mergeCell ref="CK59:CK63"/>
    <mergeCell ref="CL59:CL63"/>
    <mergeCell ref="CM59:CM63"/>
    <mergeCell ref="CN59:CN63"/>
    <mergeCell ref="CO59:CO63"/>
    <mergeCell ref="CP59:CP63"/>
    <mergeCell ref="CE59:CE63"/>
    <mergeCell ref="CF59:CF63"/>
    <mergeCell ref="CG59:CG63"/>
    <mergeCell ref="CH59:CH63"/>
    <mergeCell ref="CI59:CI63"/>
    <mergeCell ref="CJ59:CJ63"/>
    <mergeCell ref="BY59:BY63"/>
    <mergeCell ref="BZ59:BZ63"/>
    <mergeCell ref="CA59:CA63"/>
    <mergeCell ref="CZ59:CZ63"/>
    <mergeCell ref="DA59:DA63"/>
    <mergeCell ref="DB59:DB63"/>
    <mergeCell ref="CQ59:CQ63"/>
    <mergeCell ref="CR59:CR63"/>
    <mergeCell ref="CS59:CS63"/>
    <mergeCell ref="CT59:CT63"/>
    <mergeCell ref="CU59:CU63"/>
    <mergeCell ref="CV59:CV63"/>
    <mergeCell ref="CB59:CB63"/>
    <mergeCell ref="CC59:CC63"/>
    <mergeCell ref="CD59:CD63"/>
    <mergeCell ref="BS59:BS63"/>
    <mergeCell ref="BT59:BT63"/>
    <mergeCell ref="BU59:BU63"/>
    <mergeCell ref="BV59:BV63"/>
    <mergeCell ref="BW59:BW63"/>
    <mergeCell ref="BX59:BX63"/>
    <mergeCell ref="BM59:BM63"/>
    <mergeCell ref="BN59:BN63"/>
    <mergeCell ref="BO59:BO63"/>
    <mergeCell ref="BP59:BP63"/>
    <mergeCell ref="BQ59:BQ63"/>
    <mergeCell ref="BR59:BR63"/>
    <mergeCell ref="BG59:BG63"/>
    <mergeCell ref="BH59:BH63"/>
    <mergeCell ref="BI59:BI63"/>
    <mergeCell ref="BJ59:BJ63"/>
    <mergeCell ref="BK59:BK63"/>
    <mergeCell ref="BL59:BL63"/>
    <mergeCell ref="DB57:DB58"/>
    <mergeCell ref="AX59:AX63"/>
    <mergeCell ref="AY59:AY63"/>
    <mergeCell ref="AZ59:AZ63"/>
    <mergeCell ref="BA59:BA63"/>
    <mergeCell ref="BB59:BB63"/>
    <mergeCell ref="BC59:BC63"/>
    <mergeCell ref="BD59:BD63"/>
    <mergeCell ref="BE59:BE63"/>
    <mergeCell ref="BF59:BF63"/>
    <mergeCell ref="CV57:CV58"/>
    <mergeCell ref="CW57:CW58"/>
    <mergeCell ref="CX57:CX58"/>
    <mergeCell ref="CY57:CY58"/>
    <mergeCell ref="CZ57:CZ58"/>
    <mergeCell ref="DA57:DA58"/>
    <mergeCell ref="CP57:CP58"/>
    <mergeCell ref="CQ57:CQ58"/>
    <mergeCell ref="CR57:CR58"/>
    <mergeCell ref="CS57:CS58"/>
    <mergeCell ref="CT57:CT58"/>
    <mergeCell ref="CU57:CU58"/>
    <mergeCell ref="CJ57:CJ58"/>
    <mergeCell ref="CK57:CK58"/>
    <mergeCell ref="CM57:CM58"/>
    <mergeCell ref="CN57:CN58"/>
    <mergeCell ref="CO57:CO58"/>
    <mergeCell ref="CD57:CD58"/>
    <mergeCell ref="CE57:CE58"/>
    <mergeCell ref="CF57:CF58"/>
    <mergeCell ref="CG57:CG58"/>
    <mergeCell ref="CH57:CH58"/>
    <mergeCell ref="CI57:CI58"/>
    <mergeCell ref="CB57:CB58"/>
    <mergeCell ref="CC57:CC58"/>
    <mergeCell ref="BR57:BR58"/>
    <mergeCell ref="BS57:BS58"/>
    <mergeCell ref="BT57:BT58"/>
    <mergeCell ref="BU57:BU58"/>
    <mergeCell ref="BV57:BV58"/>
    <mergeCell ref="BW57:BW58"/>
    <mergeCell ref="CL57:CL58"/>
    <mergeCell ref="BG57:BG58"/>
    <mergeCell ref="BH57:BH58"/>
    <mergeCell ref="BI57:BI58"/>
    <mergeCell ref="BJ57:BJ58"/>
    <mergeCell ref="BK57:BK58"/>
    <mergeCell ref="BX57:BX58"/>
    <mergeCell ref="BY57:BY58"/>
    <mergeCell ref="BZ57:BZ58"/>
    <mergeCell ref="CA57:CA58"/>
    <mergeCell ref="N1:V1"/>
    <mergeCell ref="I2:X2"/>
    <mergeCell ref="DG2:DL2"/>
    <mergeCell ref="F3:Z3"/>
    <mergeCell ref="N4:V4"/>
    <mergeCell ref="V6:AD6"/>
    <mergeCell ref="DK6:DN6"/>
    <mergeCell ref="O46:O47"/>
    <mergeCell ref="DC54:DC69"/>
    <mergeCell ref="AX57:AX58"/>
    <mergeCell ref="AY57:AY58"/>
    <mergeCell ref="AZ57:AZ58"/>
    <mergeCell ref="BA57:BA58"/>
    <mergeCell ref="BB57:BB58"/>
    <mergeCell ref="BC57:BC58"/>
    <mergeCell ref="BD57:BD58"/>
    <mergeCell ref="BE57:BE58"/>
    <mergeCell ref="BL57:BL58"/>
    <mergeCell ref="BM57:BM58"/>
    <mergeCell ref="BN57:BN58"/>
    <mergeCell ref="BO57:BO58"/>
    <mergeCell ref="BP57:BP58"/>
    <mergeCell ref="BQ57:BQ58"/>
    <mergeCell ref="BF57:BF58"/>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Q1047481"/>
  <sheetViews>
    <sheetView topLeftCell="C1" workbookViewId="0">
      <selection activeCell="C1" sqref="C1"/>
    </sheetView>
  </sheetViews>
  <sheetFormatPr baseColWidth="10" defaultColWidth="8.28515625" defaultRowHeight="11.25"/>
  <cols>
    <col min="1" max="2" width="0" style="60" hidden="1" customWidth="1"/>
    <col min="3" max="3" width="10.7109375" style="7" customWidth="1"/>
    <col min="4" max="4" width="3.7109375" style="15" customWidth="1"/>
    <col min="5" max="5" width="0" style="7" hidden="1" customWidth="1"/>
    <col min="6" max="6" width="11.5703125" style="7" customWidth="1"/>
    <col min="7" max="7" width="3.85546875" style="16" customWidth="1"/>
    <col min="8" max="8" width="0" style="16" hidden="1" customWidth="1"/>
    <col min="9" max="9" width="4.85546875" style="16" customWidth="1"/>
    <col min="10" max="10" width="3.7109375" style="16" customWidth="1"/>
    <col min="11" max="11" width="0" style="16" hidden="1" customWidth="1"/>
    <col min="12" max="15" width="0" style="60" hidden="1" customWidth="1"/>
    <col min="16" max="16" width="5.85546875" style="59" customWidth="1"/>
    <col min="17" max="17" width="4.140625" style="59" hidden="1" customWidth="1"/>
    <col min="18" max="18" width="0" style="44" hidden="1" customWidth="1"/>
    <col min="19" max="20" width="13.5703125" style="44" hidden="1" customWidth="1"/>
    <col min="21" max="21" width="15.28515625" style="59" customWidth="1"/>
    <col min="22" max="22" width="12.140625" style="59" customWidth="1"/>
    <col min="23" max="23" width="8.28515625" style="59"/>
    <col min="24" max="24" width="8.28515625" style="60"/>
    <col min="25" max="25" width="8.28515625" style="7"/>
    <col min="26" max="26" width="12.7109375" style="7" customWidth="1"/>
    <col min="27" max="27" width="0" style="45" hidden="1" customWidth="1"/>
    <col min="28" max="28" width="0" style="6" hidden="1" customWidth="1"/>
    <col min="29" max="29" width="9.5703125" style="6" customWidth="1"/>
    <col min="30" max="30" width="8.28515625" style="6"/>
    <col min="31" max="38" width="8.28515625" style="6" hidden="1" customWidth="1"/>
    <col min="39" max="48" width="8.28515625" style="7" hidden="1" customWidth="1"/>
    <col min="49" max="49" width="9.140625" style="7" customWidth="1"/>
    <col min="50" max="110" width="8.28515625" style="59" hidden="1" customWidth="1"/>
    <col min="111" max="111" width="12.7109375" style="7" customWidth="1"/>
    <col min="112" max="112" width="11.5703125" style="59" customWidth="1"/>
    <col min="113" max="113" width="10.42578125" style="59" customWidth="1"/>
    <col min="114" max="114" width="11.7109375" style="59" customWidth="1"/>
    <col min="115" max="115" width="8.28515625" style="59"/>
    <col min="116" max="116" width="10" style="59" customWidth="1"/>
    <col min="117" max="118" width="15" style="59" bestFit="1" customWidth="1"/>
    <col min="119" max="16384" width="8.28515625" style="59"/>
  </cols>
  <sheetData>
    <row r="1" spans="1:121" ht="23.25" customHeight="1">
      <c r="A1" s="61"/>
      <c r="B1" s="61"/>
      <c r="C1" s="61"/>
      <c r="D1" s="2"/>
      <c r="E1" s="61"/>
      <c r="F1" s="61"/>
      <c r="G1" s="61"/>
      <c r="H1" s="61"/>
      <c r="I1" s="61"/>
      <c r="J1" s="61"/>
      <c r="K1" s="61"/>
      <c r="L1" s="61"/>
      <c r="M1" s="61"/>
      <c r="N1" s="686" t="s">
        <v>156</v>
      </c>
      <c r="O1" s="686"/>
      <c r="P1" s="686"/>
      <c r="Q1" s="686"/>
      <c r="R1" s="686"/>
      <c r="S1" s="686"/>
      <c r="T1" s="686"/>
      <c r="U1" s="686"/>
      <c r="V1" s="686"/>
      <c r="W1" s="686"/>
      <c r="X1" s="686"/>
      <c r="Y1" s="686"/>
      <c r="Z1" s="686"/>
      <c r="AA1" s="5"/>
      <c r="DG1" s="61"/>
    </row>
    <row r="2" spans="1:121" ht="18.75" customHeight="1">
      <c r="A2" s="61"/>
      <c r="B2" s="61"/>
      <c r="C2" s="61"/>
      <c r="D2" s="2"/>
      <c r="E2" s="61"/>
      <c r="F2" s="61"/>
      <c r="G2" s="61"/>
      <c r="H2" s="61"/>
      <c r="I2" s="687" t="s">
        <v>114</v>
      </c>
      <c r="J2" s="687"/>
      <c r="K2" s="687"/>
      <c r="L2" s="687"/>
      <c r="M2" s="687"/>
      <c r="N2" s="687"/>
      <c r="O2" s="687"/>
      <c r="P2" s="687"/>
      <c r="Q2" s="687"/>
      <c r="R2" s="687"/>
      <c r="S2" s="687"/>
      <c r="T2" s="687"/>
      <c r="U2" s="687"/>
      <c r="V2" s="687"/>
      <c r="W2" s="687"/>
      <c r="X2" s="687"/>
      <c r="Y2" s="687"/>
      <c r="Z2" s="687"/>
      <c r="AA2" s="687"/>
      <c r="AB2" s="687"/>
      <c r="AC2" s="687"/>
      <c r="DG2" s="688"/>
      <c r="DH2" s="688"/>
      <c r="DI2" s="688"/>
      <c r="DJ2" s="688"/>
      <c r="DK2" s="688"/>
      <c r="DL2" s="688"/>
    </row>
    <row r="3" spans="1:121" ht="18.75" customHeight="1">
      <c r="A3" s="61"/>
      <c r="B3" s="61"/>
      <c r="C3" s="61"/>
      <c r="D3" s="2"/>
      <c r="E3" s="61"/>
      <c r="F3" s="687" t="s">
        <v>157</v>
      </c>
      <c r="G3" s="687"/>
      <c r="H3" s="687"/>
      <c r="I3" s="687"/>
      <c r="J3" s="687"/>
      <c r="K3" s="687"/>
      <c r="L3" s="687"/>
      <c r="M3" s="687"/>
      <c r="N3" s="687"/>
      <c r="O3" s="687"/>
      <c r="P3" s="687"/>
      <c r="Q3" s="687"/>
      <c r="R3" s="687"/>
      <c r="S3" s="687"/>
      <c r="T3" s="687"/>
      <c r="U3" s="687"/>
      <c r="V3" s="687"/>
      <c r="W3" s="687"/>
      <c r="X3" s="687"/>
      <c r="Y3" s="687"/>
      <c r="Z3" s="687"/>
      <c r="AA3" s="687"/>
      <c r="AB3" s="687"/>
      <c r="AC3" s="687"/>
      <c r="DG3" s="61"/>
    </row>
    <row r="4" spans="1:121" ht="18.75" customHeight="1">
      <c r="A4" s="61"/>
      <c r="B4" s="61"/>
      <c r="C4" s="61"/>
      <c r="D4" s="2"/>
      <c r="E4" s="61"/>
      <c r="F4" s="61"/>
      <c r="G4" s="61"/>
      <c r="H4" s="61"/>
      <c r="I4" s="61"/>
      <c r="J4" s="61"/>
      <c r="K4" s="61"/>
      <c r="L4" s="61"/>
      <c r="M4" s="9"/>
      <c r="N4" s="687" t="s">
        <v>158</v>
      </c>
      <c r="O4" s="687"/>
      <c r="P4" s="687"/>
      <c r="Q4" s="687"/>
      <c r="R4" s="687"/>
      <c r="S4" s="687"/>
      <c r="T4" s="687"/>
      <c r="U4" s="687"/>
      <c r="V4" s="687"/>
      <c r="W4" s="687"/>
      <c r="X4" s="687"/>
      <c r="Y4" s="687"/>
      <c r="Z4" s="687"/>
      <c r="AA4" s="12"/>
      <c r="AB4" s="13"/>
      <c r="AC4" s="13"/>
      <c r="AD4" s="13"/>
      <c r="AE4" s="13"/>
      <c r="AF4" s="13"/>
      <c r="AG4" s="13"/>
      <c r="AH4" s="13"/>
      <c r="AI4" s="13"/>
      <c r="AJ4" s="13"/>
      <c r="AK4" s="13"/>
      <c r="AL4" s="13"/>
      <c r="AM4" s="9"/>
      <c r="AN4" s="11"/>
      <c r="AO4" s="11"/>
      <c r="AP4" s="11"/>
      <c r="AQ4" s="11"/>
      <c r="AR4" s="11"/>
      <c r="AS4" s="11"/>
      <c r="AT4" s="11"/>
      <c r="AU4" s="11"/>
      <c r="AV4" s="11"/>
      <c r="AW4" s="10"/>
      <c r="AX4" s="59">
        <v>2012</v>
      </c>
      <c r="BM4" s="59">
        <v>2013</v>
      </c>
      <c r="CB4" s="59">
        <v>2014</v>
      </c>
      <c r="CQ4" s="59">
        <v>2015</v>
      </c>
      <c r="DG4" s="11"/>
    </row>
    <row r="5" spans="1:121">
      <c r="A5" s="61"/>
      <c r="B5" s="61"/>
      <c r="C5" s="41" t="s">
        <v>159</v>
      </c>
      <c r="D5" s="2"/>
      <c r="E5" s="61"/>
      <c r="F5" s="61"/>
      <c r="G5" s="61"/>
      <c r="H5" s="61"/>
      <c r="I5" s="61"/>
      <c r="J5" s="61"/>
      <c r="K5" s="61"/>
      <c r="L5" s="61"/>
      <c r="M5" s="9"/>
      <c r="N5" s="61"/>
      <c r="O5" s="61"/>
      <c r="P5" s="61"/>
      <c r="Q5" s="61"/>
      <c r="R5" s="61"/>
      <c r="S5" s="61"/>
      <c r="T5" s="61"/>
      <c r="U5" s="61"/>
      <c r="V5" s="61"/>
      <c r="W5" s="3"/>
      <c r="X5" s="4"/>
      <c r="Y5" s="10"/>
      <c r="Z5" s="11"/>
      <c r="AA5" s="12"/>
      <c r="AB5" s="13"/>
      <c r="AC5" s="13"/>
      <c r="AD5" s="13"/>
      <c r="AE5" s="13"/>
      <c r="AF5" s="13"/>
      <c r="AG5" s="13"/>
      <c r="AH5" s="13"/>
      <c r="AI5" s="13"/>
      <c r="AJ5" s="13"/>
      <c r="AK5" s="13"/>
      <c r="AL5" s="13"/>
      <c r="AM5" s="9"/>
      <c r="AN5" s="11"/>
      <c r="AO5" s="11"/>
      <c r="AP5" s="11"/>
      <c r="AQ5" s="11"/>
      <c r="AR5" s="11"/>
      <c r="AS5" s="11"/>
      <c r="AT5" s="11"/>
      <c r="AU5" s="11"/>
      <c r="AV5" s="11"/>
      <c r="AW5" s="10"/>
      <c r="DG5" s="11"/>
    </row>
    <row r="6" spans="1:121">
      <c r="C6" s="41" t="s">
        <v>160</v>
      </c>
      <c r="I6" s="61"/>
      <c r="J6" s="61"/>
      <c r="K6" s="61"/>
      <c r="L6" s="9"/>
      <c r="M6" s="9"/>
      <c r="N6" s="61"/>
      <c r="O6" s="9"/>
      <c r="P6" s="17"/>
      <c r="Q6" s="17"/>
      <c r="R6" s="18"/>
      <c r="S6" s="18"/>
      <c r="T6" s="18"/>
      <c r="U6" s="17"/>
      <c r="V6" s="689" t="s">
        <v>0</v>
      </c>
      <c r="W6" s="690"/>
      <c r="X6" s="690"/>
      <c r="Y6" s="690"/>
      <c r="Z6" s="690"/>
      <c r="AA6" s="690"/>
      <c r="AB6" s="690"/>
      <c r="AC6" s="690"/>
      <c r="AD6" s="691"/>
      <c r="AE6" s="13"/>
      <c r="AF6" s="13"/>
      <c r="AG6" s="13"/>
      <c r="AH6" s="13"/>
      <c r="AI6" s="13"/>
      <c r="AJ6" s="13"/>
      <c r="AK6" s="13"/>
      <c r="AL6" s="13"/>
      <c r="AM6" s="9"/>
      <c r="AN6" s="17"/>
      <c r="AO6" s="17"/>
      <c r="AP6" s="17"/>
      <c r="AQ6" s="17"/>
      <c r="AR6" s="17"/>
      <c r="AS6" s="17"/>
      <c r="AT6" s="17"/>
      <c r="AU6" s="17"/>
      <c r="AV6" s="17"/>
      <c r="AW6" s="10"/>
      <c r="DG6" s="59"/>
      <c r="DK6" s="692" t="s">
        <v>1</v>
      </c>
      <c r="DL6" s="692"/>
      <c r="DM6" s="692"/>
      <c r="DN6" s="692"/>
    </row>
    <row r="7" spans="1:121" s="25" customFormat="1" ht="90.75" customHeight="1">
      <c r="A7" s="19" t="s">
        <v>2</v>
      </c>
      <c r="B7" s="19" t="s">
        <v>3</v>
      </c>
      <c r="C7" s="20" t="s">
        <v>4</v>
      </c>
      <c r="D7" s="20" t="s">
        <v>5</v>
      </c>
      <c r="E7" s="20" t="s">
        <v>6</v>
      </c>
      <c r="F7" s="20" t="s">
        <v>7</v>
      </c>
      <c r="G7" s="20" t="s">
        <v>5</v>
      </c>
      <c r="H7" s="20" t="s">
        <v>6</v>
      </c>
      <c r="I7" s="20" t="s">
        <v>8</v>
      </c>
      <c r="J7" s="20" t="s">
        <v>5</v>
      </c>
      <c r="K7" s="20" t="s">
        <v>6</v>
      </c>
      <c r="L7" s="20" t="s">
        <v>9</v>
      </c>
      <c r="M7" s="20" t="s">
        <v>10</v>
      </c>
      <c r="N7" s="20" t="s">
        <v>11</v>
      </c>
      <c r="O7" s="20" t="s">
        <v>12</v>
      </c>
      <c r="P7" s="20" t="s">
        <v>13</v>
      </c>
      <c r="Q7" s="20" t="s">
        <v>14</v>
      </c>
      <c r="R7" s="21" t="s">
        <v>6</v>
      </c>
      <c r="S7" s="21" t="s">
        <v>15</v>
      </c>
      <c r="T7" s="21" t="s">
        <v>16</v>
      </c>
      <c r="U7" s="19" t="s">
        <v>17</v>
      </c>
      <c r="V7" s="19" t="s">
        <v>18</v>
      </c>
      <c r="W7" s="19" t="s">
        <v>19</v>
      </c>
      <c r="X7" s="19" t="s">
        <v>20</v>
      </c>
      <c r="Y7" s="19" t="s">
        <v>155</v>
      </c>
      <c r="Z7" s="19" t="s">
        <v>21</v>
      </c>
      <c r="AA7" s="21" t="s">
        <v>22</v>
      </c>
      <c r="AB7" s="19" t="s">
        <v>23</v>
      </c>
      <c r="AC7" s="19" t="s">
        <v>25</v>
      </c>
      <c r="AD7" s="19" t="s">
        <v>161</v>
      </c>
      <c r="AE7" s="19" t="s">
        <v>24</v>
      </c>
      <c r="AF7" s="19" t="s">
        <v>25</v>
      </c>
      <c r="AG7" s="19" t="s">
        <v>26</v>
      </c>
      <c r="AH7" s="19" t="s">
        <v>27</v>
      </c>
      <c r="AI7" s="19" t="s">
        <v>28</v>
      </c>
      <c r="AJ7" s="19" t="s">
        <v>29</v>
      </c>
      <c r="AK7" s="19" t="s">
        <v>30</v>
      </c>
      <c r="AL7" s="19" t="s">
        <v>31</v>
      </c>
      <c r="AM7" s="19" t="s">
        <v>32</v>
      </c>
      <c r="AN7" s="19" t="s">
        <v>33</v>
      </c>
      <c r="AO7" s="19" t="s">
        <v>34</v>
      </c>
      <c r="AP7" s="19" t="s">
        <v>35</v>
      </c>
      <c r="AQ7" s="19" t="s">
        <v>36</v>
      </c>
      <c r="AR7" s="19" t="s">
        <v>37</v>
      </c>
      <c r="AS7" s="19" t="s">
        <v>38</v>
      </c>
      <c r="AT7" s="19" t="s">
        <v>39</v>
      </c>
      <c r="AU7" s="19" t="s">
        <v>40</v>
      </c>
      <c r="AV7" s="19" t="s">
        <v>41</v>
      </c>
      <c r="AW7" s="19" t="s">
        <v>42</v>
      </c>
      <c r="AX7" s="22" t="s">
        <v>43</v>
      </c>
      <c r="AY7" s="22" t="s">
        <v>44</v>
      </c>
      <c r="AZ7" s="22" t="s">
        <v>45</v>
      </c>
      <c r="BA7" s="22" t="s">
        <v>46</v>
      </c>
      <c r="BB7" s="22" t="s">
        <v>47</v>
      </c>
      <c r="BC7" s="22" t="s">
        <v>48</v>
      </c>
      <c r="BD7" s="22" t="s">
        <v>49</v>
      </c>
      <c r="BE7" s="22" t="s">
        <v>50</v>
      </c>
      <c r="BF7" s="22" t="s">
        <v>51</v>
      </c>
      <c r="BG7" s="22" t="s">
        <v>52</v>
      </c>
      <c r="BH7" s="22" t="s">
        <v>53</v>
      </c>
      <c r="BI7" s="22" t="s">
        <v>54</v>
      </c>
      <c r="BJ7" s="22" t="s">
        <v>55</v>
      </c>
      <c r="BK7" s="22" t="s">
        <v>56</v>
      </c>
      <c r="BL7" s="22" t="s">
        <v>57</v>
      </c>
      <c r="BM7" s="22" t="s">
        <v>43</v>
      </c>
      <c r="BN7" s="22" t="s">
        <v>44</v>
      </c>
      <c r="BO7" s="22" t="s">
        <v>45</v>
      </c>
      <c r="BP7" s="22" t="s">
        <v>46</v>
      </c>
      <c r="BQ7" s="22" t="s">
        <v>47</v>
      </c>
      <c r="BR7" s="22" t="s">
        <v>48</v>
      </c>
      <c r="BS7" s="22" t="s">
        <v>49</v>
      </c>
      <c r="BT7" s="22" t="s">
        <v>50</v>
      </c>
      <c r="BU7" s="22" t="s">
        <v>51</v>
      </c>
      <c r="BV7" s="22" t="s">
        <v>52</v>
      </c>
      <c r="BW7" s="22" t="s">
        <v>53</v>
      </c>
      <c r="BX7" s="22" t="s">
        <v>54</v>
      </c>
      <c r="BY7" s="22" t="s">
        <v>55</v>
      </c>
      <c r="BZ7" s="22" t="s">
        <v>56</v>
      </c>
      <c r="CA7" s="22" t="s">
        <v>58</v>
      </c>
      <c r="CB7" s="22" t="s">
        <v>43</v>
      </c>
      <c r="CC7" s="22" t="s">
        <v>44</v>
      </c>
      <c r="CD7" s="22" t="s">
        <v>45</v>
      </c>
      <c r="CE7" s="22" t="s">
        <v>46</v>
      </c>
      <c r="CF7" s="22" t="s">
        <v>47</v>
      </c>
      <c r="CG7" s="22" t="s">
        <v>48</v>
      </c>
      <c r="CH7" s="22" t="s">
        <v>49</v>
      </c>
      <c r="CI7" s="22" t="s">
        <v>50</v>
      </c>
      <c r="CJ7" s="22" t="s">
        <v>51</v>
      </c>
      <c r="CK7" s="22" t="s">
        <v>52</v>
      </c>
      <c r="CL7" s="22" t="s">
        <v>53</v>
      </c>
      <c r="CM7" s="22" t="s">
        <v>54</v>
      </c>
      <c r="CN7" s="22" t="s">
        <v>55</v>
      </c>
      <c r="CO7" s="22" t="s">
        <v>56</v>
      </c>
      <c r="CP7" s="22" t="s">
        <v>59</v>
      </c>
      <c r="CQ7" s="23" t="s">
        <v>43</v>
      </c>
      <c r="CR7" s="23" t="s">
        <v>44</v>
      </c>
      <c r="CS7" s="23" t="s">
        <v>45</v>
      </c>
      <c r="CT7" s="23" t="s">
        <v>46</v>
      </c>
      <c r="CU7" s="23" t="s">
        <v>47</v>
      </c>
      <c r="CV7" s="23" t="s">
        <v>48</v>
      </c>
      <c r="CW7" s="23" t="s">
        <v>49</v>
      </c>
      <c r="CX7" s="23" t="s">
        <v>50</v>
      </c>
      <c r="CY7" s="23" t="s">
        <v>51</v>
      </c>
      <c r="CZ7" s="23" t="s">
        <v>52</v>
      </c>
      <c r="DA7" s="23" t="s">
        <v>53</v>
      </c>
      <c r="DB7" s="23" t="s">
        <v>54</v>
      </c>
      <c r="DC7" s="23" t="s">
        <v>55</v>
      </c>
      <c r="DD7" s="23" t="s">
        <v>56</v>
      </c>
      <c r="DE7" s="23" t="s">
        <v>60</v>
      </c>
      <c r="DF7" s="23" t="s">
        <v>61</v>
      </c>
      <c r="DG7" s="19" t="s">
        <v>62</v>
      </c>
      <c r="DH7" s="19" t="s">
        <v>63</v>
      </c>
      <c r="DI7" s="19" t="s">
        <v>64</v>
      </c>
      <c r="DJ7" s="19" t="s">
        <v>65</v>
      </c>
      <c r="DK7" s="20" t="s">
        <v>66</v>
      </c>
      <c r="DL7" s="20" t="s">
        <v>67</v>
      </c>
      <c r="DM7" s="20" t="s">
        <v>162</v>
      </c>
      <c r="DN7" s="20" t="s">
        <v>69</v>
      </c>
      <c r="DO7" s="24"/>
      <c r="DP7" s="24"/>
      <c r="DQ7" s="24"/>
    </row>
    <row r="8" spans="1:121" s="33" customFormat="1" ht="78.75" hidden="1" customHeight="1">
      <c r="A8" s="26">
        <v>147</v>
      </c>
      <c r="B8" s="26" t="s">
        <v>163</v>
      </c>
      <c r="C8" s="27" t="s">
        <v>164</v>
      </c>
      <c r="D8" s="57">
        <v>2</v>
      </c>
      <c r="E8" s="34">
        <v>0.15</v>
      </c>
      <c r="F8" s="27" t="s">
        <v>165</v>
      </c>
      <c r="G8" s="62">
        <v>7.1</v>
      </c>
      <c r="H8" s="34">
        <v>0.8</v>
      </c>
      <c r="I8" s="693" t="s">
        <v>166</v>
      </c>
      <c r="J8" s="693" t="s">
        <v>167</v>
      </c>
      <c r="K8" s="29">
        <v>0.15</v>
      </c>
      <c r="L8" s="27" t="s">
        <v>168</v>
      </c>
      <c r="M8" s="27" t="s">
        <v>168</v>
      </c>
      <c r="N8" s="27" t="s">
        <v>169</v>
      </c>
      <c r="O8" s="27" t="s">
        <v>170</v>
      </c>
      <c r="P8" s="693" t="s">
        <v>171</v>
      </c>
      <c r="Q8" s="57"/>
      <c r="R8" s="29">
        <v>0.65</v>
      </c>
      <c r="S8" s="29"/>
      <c r="T8" s="29"/>
      <c r="U8" s="27" t="s">
        <v>172</v>
      </c>
      <c r="V8" s="27" t="s">
        <v>172</v>
      </c>
      <c r="W8" s="68" t="s">
        <v>70</v>
      </c>
      <c r="X8" s="27" t="s">
        <v>173</v>
      </c>
      <c r="Y8" s="69">
        <v>476626</v>
      </c>
      <c r="Z8" s="69" t="s">
        <v>174</v>
      </c>
      <c r="AA8" s="29">
        <v>0.13</v>
      </c>
      <c r="AB8" s="30">
        <f t="shared" ref="AB8:AB26" si="0">+((((E8*H8)*K8)*R8)*AA8)*100</f>
        <v>0.15210000000000001</v>
      </c>
      <c r="AC8" s="69"/>
      <c r="AD8" s="27"/>
      <c r="AE8" s="30">
        <v>0.15210000000000001</v>
      </c>
      <c r="AF8" s="69">
        <v>622533</v>
      </c>
      <c r="AG8" s="69"/>
      <c r="AH8" s="30">
        <v>0.15210000000000001</v>
      </c>
      <c r="AI8" s="69">
        <v>637703</v>
      </c>
      <c r="AJ8" s="69"/>
      <c r="AK8" s="30">
        <v>0.15210000000000001</v>
      </c>
      <c r="AL8" s="69">
        <v>735080</v>
      </c>
      <c r="AM8" s="69"/>
      <c r="AN8" s="35">
        <v>2714500</v>
      </c>
      <c r="AO8" s="35">
        <v>678625</v>
      </c>
      <c r="AP8" s="35"/>
      <c r="AQ8" s="35">
        <v>678625</v>
      </c>
      <c r="AR8" s="35"/>
      <c r="AS8" s="35">
        <v>678625</v>
      </c>
      <c r="AT8" s="35"/>
      <c r="AU8" s="35">
        <v>678625</v>
      </c>
      <c r="AV8" s="69"/>
      <c r="AW8" s="69" t="s">
        <v>175</v>
      </c>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69"/>
      <c r="DH8" s="32"/>
      <c r="DI8" s="32"/>
      <c r="DJ8" s="32"/>
      <c r="DK8" s="32"/>
      <c r="DL8" s="32"/>
      <c r="DM8" s="32"/>
      <c r="DN8" s="32"/>
    </row>
    <row r="9" spans="1:121" s="33" customFormat="1" ht="90" hidden="1" customHeight="1">
      <c r="A9" s="26">
        <v>148</v>
      </c>
      <c r="B9" s="26" t="s">
        <v>163</v>
      </c>
      <c r="C9" s="27" t="s">
        <v>164</v>
      </c>
      <c r="D9" s="57">
        <v>2</v>
      </c>
      <c r="E9" s="34">
        <v>0.15</v>
      </c>
      <c r="F9" s="27" t="s">
        <v>165</v>
      </c>
      <c r="G9" s="62">
        <v>7.1</v>
      </c>
      <c r="H9" s="34">
        <v>0.8</v>
      </c>
      <c r="I9" s="703"/>
      <c r="J9" s="703"/>
      <c r="K9" s="29">
        <v>0.15</v>
      </c>
      <c r="L9" s="27" t="s">
        <v>168</v>
      </c>
      <c r="M9" s="27" t="s">
        <v>168</v>
      </c>
      <c r="N9" s="27" t="s">
        <v>169</v>
      </c>
      <c r="O9" s="27" t="s">
        <v>170</v>
      </c>
      <c r="P9" s="703"/>
      <c r="Q9" s="57"/>
      <c r="R9" s="29">
        <v>0.65</v>
      </c>
      <c r="S9" s="29"/>
      <c r="T9" s="29"/>
      <c r="U9" s="69" t="s">
        <v>176</v>
      </c>
      <c r="V9" s="69" t="s">
        <v>176</v>
      </c>
      <c r="W9" s="68" t="s">
        <v>70</v>
      </c>
      <c r="X9" s="27" t="s">
        <v>173</v>
      </c>
      <c r="Y9" s="69">
        <v>7</v>
      </c>
      <c r="Z9" s="69" t="s">
        <v>177</v>
      </c>
      <c r="AA9" s="29">
        <v>0.12</v>
      </c>
      <c r="AB9" s="30">
        <f t="shared" si="0"/>
        <v>0.1404</v>
      </c>
      <c r="AC9" s="69"/>
      <c r="AD9" s="27"/>
      <c r="AE9" s="30">
        <v>0.1404</v>
      </c>
      <c r="AF9" s="69">
        <v>17</v>
      </c>
      <c r="AG9" s="69"/>
      <c r="AH9" s="30">
        <v>0.1404</v>
      </c>
      <c r="AI9" s="69">
        <v>21</v>
      </c>
      <c r="AJ9" s="69"/>
      <c r="AK9" s="30">
        <v>0.1404</v>
      </c>
      <c r="AL9" s="69">
        <v>21</v>
      </c>
      <c r="AM9" s="69"/>
      <c r="AN9" s="35">
        <v>2714500</v>
      </c>
      <c r="AO9" s="35">
        <v>678625</v>
      </c>
      <c r="AP9" s="35"/>
      <c r="AQ9" s="35">
        <v>678625</v>
      </c>
      <c r="AR9" s="35"/>
      <c r="AS9" s="35">
        <v>678625</v>
      </c>
      <c r="AT9" s="35"/>
      <c r="AU9" s="35">
        <v>678625</v>
      </c>
      <c r="AV9" s="69"/>
      <c r="AW9" s="69" t="s">
        <v>175</v>
      </c>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69"/>
      <c r="DH9" s="32"/>
      <c r="DI9" s="32"/>
      <c r="DJ9" s="32"/>
      <c r="DK9" s="32"/>
      <c r="DL9" s="32"/>
      <c r="DM9" s="32"/>
      <c r="DN9" s="32"/>
    </row>
    <row r="10" spans="1:121" s="33" customFormat="1" ht="78.75" hidden="1" customHeight="1">
      <c r="A10" s="26">
        <v>149</v>
      </c>
      <c r="B10" s="26" t="s">
        <v>163</v>
      </c>
      <c r="C10" s="27" t="s">
        <v>164</v>
      </c>
      <c r="D10" s="57">
        <v>2</v>
      </c>
      <c r="E10" s="34">
        <v>0.15</v>
      </c>
      <c r="F10" s="27" t="s">
        <v>165</v>
      </c>
      <c r="G10" s="62">
        <v>7.1</v>
      </c>
      <c r="H10" s="34">
        <v>0.8</v>
      </c>
      <c r="I10" s="703"/>
      <c r="J10" s="703"/>
      <c r="K10" s="29">
        <v>0.15</v>
      </c>
      <c r="L10" s="27" t="s">
        <v>168</v>
      </c>
      <c r="M10" s="27" t="s">
        <v>168</v>
      </c>
      <c r="N10" s="27" t="s">
        <v>169</v>
      </c>
      <c r="O10" s="27" t="s">
        <v>170</v>
      </c>
      <c r="P10" s="703"/>
      <c r="Q10" s="57"/>
      <c r="R10" s="29">
        <v>0.65</v>
      </c>
      <c r="S10" s="29"/>
      <c r="T10" s="29"/>
      <c r="U10" s="69" t="s">
        <v>178</v>
      </c>
      <c r="V10" s="69" t="s">
        <v>178</v>
      </c>
      <c r="W10" s="68" t="s">
        <v>70</v>
      </c>
      <c r="X10" s="27" t="s">
        <v>173</v>
      </c>
      <c r="Y10" s="69">
        <v>11.2</v>
      </c>
      <c r="Z10" s="69" t="s">
        <v>179</v>
      </c>
      <c r="AA10" s="29">
        <v>0.12</v>
      </c>
      <c r="AB10" s="30">
        <f t="shared" si="0"/>
        <v>0.1404</v>
      </c>
      <c r="AC10" s="69"/>
      <c r="AD10" s="27"/>
      <c r="AE10" s="30">
        <v>0.1404</v>
      </c>
      <c r="AF10" s="69">
        <v>17</v>
      </c>
      <c r="AG10" s="69" t="s">
        <v>180</v>
      </c>
      <c r="AH10" s="30">
        <v>0.1404</v>
      </c>
      <c r="AI10" s="69">
        <v>20</v>
      </c>
      <c r="AJ10" s="69"/>
      <c r="AK10" s="30">
        <v>0.1404</v>
      </c>
      <c r="AL10" s="69">
        <v>24</v>
      </c>
      <c r="AM10" s="69"/>
      <c r="AN10" s="35">
        <v>2714500</v>
      </c>
      <c r="AO10" s="35">
        <v>678625</v>
      </c>
      <c r="AP10" s="35"/>
      <c r="AQ10" s="35">
        <v>678625</v>
      </c>
      <c r="AR10" s="35"/>
      <c r="AS10" s="35">
        <v>678625</v>
      </c>
      <c r="AT10" s="35"/>
      <c r="AU10" s="35">
        <v>678625</v>
      </c>
      <c r="AV10" s="69"/>
      <c r="AW10" s="69" t="s">
        <v>175</v>
      </c>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69"/>
      <c r="DH10" s="32"/>
      <c r="DI10" s="32"/>
      <c r="DJ10" s="32"/>
      <c r="DK10" s="32"/>
      <c r="DL10" s="32"/>
      <c r="DM10" s="32"/>
      <c r="DN10" s="32"/>
    </row>
    <row r="11" spans="1:121" s="33" customFormat="1" ht="101.25" hidden="1" customHeight="1">
      <c r="A11" s="26">
        <v>150</v>
      </c>
      <c r="B11" s="26" t="s">
        <v>163</v>
      </c>
      <c r="C11" s="27" t="s">
        <v>164</v>
      </c>
      <c r="D11" s="57">
        <v>2</v>
      </c>
      <c r="E11" s="34">
        <v>0.15</v>
      </c>
      <c r="F11" s="27" t="s">
        <v>165</v>
      </c>
      <c r="G11" s="62">
        <v>7.1</v>
      </c>
      <c r="H11" s="34">
        <v>0.8</v>
      </c>
      <c r="I11" s="703"/>
      <c r="J11" s="703"/>
      <c r="K11" s="29">
        <v>0.15</v>
      </c>
      <c r="L11" s="27" t="s">
        <v>181</v>
      </c>
      <c r="M11" s="27" t="s">
        <v>181</v>
      </c>
      <c r="N11" s="27" t="s">
        <v>182</v>
      </c>
      <c r="O11" s="27" t="s">
        <v>183</v>
      </c>
      <c r="P11" s="703"/>
      <c r="Q11" s="57"/>
      <c r="R11" s="29">
        <v>0.65</v>
      </c>
      <c r="S11" s="29"/>
      <c r="T11" s="29"/>
      <c r="U11" s="70" t="s">
        <v>184</v>
      </c>
      <c r="V11" s="70" t="s">
        <v>184</v>
      </c>
      <c r="W11" s="68" t="s">
        <v>70</v>
      </c>
      <c r="X11" s="27" t="s">
        <v>173</v>
      </c>
      <c r="Y11" s="69">
        <v>156613</v>
      </c>
      <c r="Z11" s="69" t="s">
        <v>185</v>
      </c>
      <c r="AA11" s="29">
        <v>0.12</v>
      </c>
      <c r="AB11" s="30">
        <f t="shared" si="0"/>
        <v>0.1404</v>
      </c>
      <c r="AC11" s="69"/>
      <c r="AD11" s="27"/>
      <c r="AE11" s="30">
        <v>0.1404</v>
      </c>
      <c r="AF11" s="69">
        <v>188865</v>
      </c>
      <c r="AG11" s="69"/>
      <c r="AH11" s="30">
        <v>0.1404</v>
      </c>
      <c r="AI11" s="69">
        <v>211117</v>
      </c>
      <c r="AJ11" s="69"/>
      <c r="AK11" s="30">
        <v>0.1404</v>
      </c>
      <c r="AL11" s="69">
        <v>289133</v>
      </c>
      <c r="AM11" s="69"/>
      <c r="AN11" s="35">
        <v>2714500</v>
      </c>
      <c r="AO11" s="35">
        <v>678625</v>
      </c>
      <c r="AP11" s="35"/>
      <c r="AQ11" s="35">
        <v>678625</v>
      </c>
      <c r="AR11" s="35"/>
      <c r="AS11" s="35">
        <v>678625</v>
      </c>
      <c r="AT11" s="35"/>
      <c r="AU11" s="35">
        <v>678625</v>
      </c>
      <c r="AV11" s="69"/>
      <c r="AW11" s="69" t="s">
        <v>175</v>
      </c>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69"/>
      <c r="DH11" s="32"/>
      <c r="DI11" s="32"/>
      <c r="DJ11" s="32"/>
      <c r="DK11" s="32"/>
      <c r="DL11" s="32"/>
      <c r="DM11" s="32"/>
      <c r="DN11" s="32"/>
    </row>
    <row r="12" spans="1:121" s="33" customFormat="1" ht="78.75" hidden="1" customHeight="1">
      <c r="A12" s="26">
        <v>151</v>
      </c>
      <c r="B12" s="26" t="s">
        <v>163</v>
      </c>
      <c r="C12" s="27" t="s">
        <v>164</v>
      </c>
      <c r="D12" s="57">
        <v>2</v>
      </c>
      <c r="E12" s="34">
        <v>0.15</v>
      </c>
      <c r="F12" s="27" t="s">
        <v>165</v>
      </c>
      <c r="G12" s="62">
        <v>7.1</v>
      </c>
      <c r="H12" s="34">
        <v>0.8</v>
      </c>
      <c r="I12" s="703"/>
      <c r="J12" s="703"/>
      <c r="K12" s="29">
        <v>0.15</v>
      </c>
      <c r="L12" s="27" t="s">
        <v>186</v>
      </c>
      <c r="M12" s="27" t="s">
        <v>186</v>
      </c>
      <c r="N12" s="27" t="s">
        <v>187</v>
      </c>
      <c r="O12" s="27" t="s">
        <v>188</v>
      </c>
      <c r="P12" s="703"/>
      <c r="Q12" s="57"/>
      <c r="R12" s="29">
        <v>0.65</v>
      </c>
      <c r="S12" s="29"/>
      <c r="T12" s="29"/>
      <c r="U12" s="70" t="s">
        <v>189</v>
      </c>
      <c r="V12" s="70" t="s">
        <v>189</v>
      </c>
      <c r="W12" s="68" t="s">
        <v>70</v>
      </c>
      <c r="X12" s="27" t="s">
        <v>173</v>
      </c>
      <c r="Y12" s="69">
        <v>290025</v>
      </c>
      <c r="Z12" s="69" t="s">
        <v>190</v>
      </c>
      <c r="AA12" s="29">
        <v>0.12</v>
      </c>
      <c r="AB12" s="30">
        <f t="shared" si="0"/>
        <v>0.1404</v>
      </c>
      <c r="AC12" s="69"/>
      <c r="AD12" s="27"/>
      <c r="AE12" s="30">
        <v>0.1404</v>
      </c>
      <c r="AF12" s="69">
        <v>440000</v>
      </c>
      <c r="AG12" s="69"/>
      <c r="AH12" s="30">
        <v>0.1404</v>
      </c>
      <c r="AI12" s="69">
        <v>540000</v>
      </c>
      <c r="AJ12" s="69"/>
      <c r="AK12" s="30">
        <v>0.1404</v>
      </c>
      <c r="AL12" s="69">
        <v>722000</v>
      </c>
      <c r="AM12" s="69"/>
      <c r="AN12" s="35">
        <v>2714500</v>
      </c>
      <c r="AO12" s="35">
        <v>678625</v>
      </c>
      <c r="AP12" s="35"/>
      <c r="AQ12" s="35">
        <v>678625</v>
      </c>
      <c r="AR12" s="35"/>
      <c r="AS12" s="35">
        <v>678625</v>
      </c>
      <c r="AT12" s="35"/>
      <c r="AU12" s="35">
        <v>678625</v>
      </c>
      <c r="AV12" s="69"/>
      <c r="AW12" s="69" t="s">
        <v>175</v>
      </c>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69"/>
      <c r="DH12" s="32"/>
      <c r="DI12" s="32"/>
      <c r="DJ12" s="32"/>
      <c r="DK12" s="32"/>
      <c r="DL12" s="32"/>
      <c r="DM12" s="32"/>
      <c r="DN12" s="32"/>
    </row>
    <row r="13" spans="1:121" s="33" customFormat="1" ht="58.5" customHeight="1">
      <c r="A13" s="26">
        <v>152</v>
      </c>
      <c r="B13" s="26" t="s">
        <v>163</v>
      </c>
      <c r="C13" s="27" t="s">
        <v>164</v>
      </c>
      <c r="D13" s="57">
        <v>2</v>
      </c>
      <c r="E13" s="34">
        <v>0.15</v>
      </c>
      <c r="F13" s="27" t="s">
        <v>165</v>
      </c>
      <c r="G13" s="62">
        <v>7.1</v>
      </c>
      <c r="H13" s="34">
        <v>0.8</v>
      </c>
      <c r="I13" s="703"/>
      <c r="J13" s="703"/>
      <c r="K13" s="29">
        <v>0.15</v>
      </c>
      <c r="L13" s="709" t="s">
        <v>191</v>
      </c>
      <c r="M13" s="709" t="s">
        <v>191</v>
      </c>
      <c r="N13" s="709" t="s">
        <v>192</v>
      </c>
      <c r="O13" s="709" t="s">
        <v>193</v>
      </c>
      <c r="P13" s="703"/>
      <c r="Q13" s="57"/>
      <c r="R13" s="29">
        <v>0.65</v>
      </c>
      <c r="S13" s="29"/>
      <c r="T13" s="29"/>
      <c r="U13" s="71" t="s">
        <v>194</v>
      </c>
      <c r="V13" s="71" t="s">
        <v>194</v>
      </c>
      <c r="W13" s="72" t="s">
        <v>70</v>
      </c>
      <c r="X13" s="71" t="s">
        <v>173</v>
      </c>
      <c r="Y13" s="71" t="s">
        <v>195</v>
      </c>
      <c r="Z13" s="71" t="s">
        <v>196</v>
      </c>
      <c r="AA13" s="73">
        <v>0.13</v>
      </c>
      <c r="AB13" s="74">
        <f t="shared" si="0"/>
        <v>0.15210000000000001</v>
      </c>
      <c r="AC13" s="71">
        <v>2</v>
      </c>
      <c r="AD13" s="71">
        <v>3</v>
      </c>
      <c r="AE13" s="74">
        <v>0.15210000000000001</v>
      </c>
      <c r="AF13" s="75">
        <v>3</v>
      </c>
      <c r="AG13" s="71"/>
      <c r="AH13" s="74">
        <v>0.15210000000000001</v>
      </c>
      <c r="AI13" s="71">
        <v>4</v>
      </c>
      <c r="AJ13" s="71"/>
      <c r="AK13" s="74">
        <v>0.15210000000000001</v>
      </c>
      <c r="AL13" s="71">
        <v>5</v>
      </c>
      <c r="AM13" s="71"/>
      <c r="AN13" s="76">
        <v>2714500</v>
      </c>
      <c r="AO13" s="76">
        <v>678625</v>
      </c>
      <c r="AP13" s="76"/>
      <c r="AQ13" s="76">
        <v>678625</v>
      </c>
      <c r="AR13" s="76"/>
      <c r="AS13" s="76">
        <v>678625</v>
      </c>
      <c r="AT13" s="76"/>
      <c r="AU13" s="76">
        <v>678625</v>
      </c>
      <c r="AV13" s="71"/>
      <c r="AW13" s="75" t="s">
        <v>197</v>
      </c>
      <c r="AX13" s="77"/>
      <c r="AY13" s="77"/>
      <c r="AZ13" s="77"/>
      <c r="BA13" s="77"/>
      <c r="BB13" s="697">
        <v>2505</v>
      </c>
      <c r="BC13" s="77"/>
      <c r="BD13" s="77"/>
      <c r="BE13" s="77"/>
      <c r="BF13" s="77"/>
      <c r="BG13" s="77"/>
      <c r="BH13" s="77"/>
      <c r="BI13" s="77"/>
      <c r="BJ13" s="77"/>
      <c r="BK13" s="77"/>
      <c r="BL13" s="707">
        <f>BB13</f>
        <v>2505</v>
      </c>
      <c r="BM13" s="77"/>
      <c r="BN13" s="77"/>
      <c r="BO13" s="77"/>
      <c r="BP13" s="77"/>
      <c r="BQ13" s="697">
        <v>4136</v>
      </c>
      <c r="BR13" s="77"/>
      <c r="BS13" s="77"/>
      <c r="BT13" s="77"/>
      <c r="BU13" s="77"/>
      <c r="BV13" s="77"/>
      <c r="BW13" s="77"/>
      <c r="BX13" s="77"/>
      <c r="BY13" s="77"/>
      <c r="BZ13" s="77"/>
      <c r="CA13" s="707">
        <f>BQ13</f>
        <v>4136</v>
      </c>
      <c r="CB13" s="77"/>
      <c r="CC13" s="77"/>
      <c r="CD13" s="77"/>
      <c r="CE13" s="77"/>
      <c r="CF13" s="697">
        <v>4546</v>
      </c>
      <c r="CG13" s="77"/>
      <c r="CH13" s="77"/>
      <c r="CI13" s="77"/>
      <c r="CJ13" s="77"/>
      <c r="CK13" s="77"/>
      <c r="CL13" s="77"/>
      <c r="CM13" s="77"/>
      <c r="CN13" s="77"/>
      <c r="CO13" s="77"/>
      <c r="CP13" s="697">
        <f>CF13</f>
        <v>4546</v>
      </c>
      <c r="CQ13" s="77"/>
      <c r="CR13" s="77"/>
      <c r="CS13" s="697">
        <v>4956</v>
      </c>
      <c r="CT13" s="77"/>
      <c r="CU13" s="77"/>
      <c r="CV13" s="77"/>
      <c r="CW13" s="77"/>
      <c r="CX13" s="77"/>
      <c r="CY13" s="77"/>
      <c r="CZ13" s="77"/>
      <c r="DA13" s="77"/>
      <c r="DB13" s="697">
        <f>CS13</f>
        <v>4956</v>
      </c>
      <c r="DC13" s="77"/>
      <c r="DD13" s="77"/>
      <c r="DE13" s="77"/>
      <c r="DF13" s="77"/>
      <c r="DG13" s="71" t="s">
        <v>198</v>
      </c>
      <c r="DH13" s="71" t="s">
        <v>199</v>
      </c>
      <c r="DI13" s="71" t="s">
        <v>200</v>
      </c>
      <c r="DJ13" s="71" t="s">
        <v>201</v>
      </c>
      <c r="DK13" s="77"/>
      <c r="DL13" s="71" t="s">
        <v>202</v>
      </c>
      <c r="DM13" s="78">
        <v>214000000</v>
      </c>
      <c r="DN13" s="79">
        <f>DM13</f>
        <v>214000000</v>
      </c>
    </row>
    <row r="14" spans="1:121" s="33" customFormat="1" ht="58.5" customHeight="1">
      <c r="A14" s="26"/>
      <c r="B14" s="26"/>
      <c r="C14" s="27"/>
      <c r="D14" s="57"/>
      <c r="E14" s="34"/>
      <c r="F14" s="27"/>
      <c r="G14" s="62"/>
      <c r="H14" s="34"/>
      <c r="I14" s="703"/>
      <c r="J14" s="703"/>
      <c r="K14" s="29"/>
      <c r="L14" s="710"/>
      <c r="M14" s="710"/>
      <c r="N14" s="710"/>
      <c r="O14" s="710"/>
      <c r="P14" s="703"/>
      <c r="Q14" s="57"/>
      <c r="R14" s="29"/>
      <c r="S14" s="29"/>
      <c r="T14" s="29"/>
      <c r="U14" s="704" t="s">
        <v>203</v>
      </c>
      <c r="V14" s="704" t="s">
        <v>203</v>
      </c>
      <c r="W14" s="699" t="s">
        <v>70</v>
      </c>
      <c r="X14" s="704" t="s">
        <v>173</v>
      </c>
      <c r="Y14" s="704" t="s">
        <v>204</v>
      </c>
      <c r="Z14" s="704" t="s">
        <v>205</v>
      </c>
      <c r="AA14" s="73"/>
      <c r="AB14" s="74"/>
      <c r="AC14" s="701">
        <v>4</v>
      </c>
      <c r="AD14" s="704">
        <v>4</v>
      </c>
      <c r="AE14" s="74"/>
      <c r="AF14" s="75"/>
      <c r="AG14" s="71"/>
      <c r="AH14" s="74"/>
      <c r="AI14" s="71"/>
      <c r="AJ14" s="71"/>
      <c r="AK14" s="74"/>
      <c r="AL14" s="71"/>
      <c r="AM14" s="71"/>
      <c r="AN14" s="76"/>
      <c r="AO14" s="76"/>
      <c r="AP14" s="76"/>
      <c r="AQ14" s="76"/>
      <c r="AR14" s="76"/>
      <c r="AS14" s="76"/>
      <c r="AT14" s="76"/>
      <c r="AU14" s="76"/>
      <c r="AV14" s="71"/>
      <c r="AW14" s="701" t="s">
        <v>197</v>
      </c>
      <c r="AX14" s="77"/>
      <c r="AY14" s="77"/>
      <c r="AZ14" s="77"/>
      <c r="BA14" s="77"/>
      <c r="BB14" s="698"/>
      <c r="BC14" s="77"/>
      <c r="BD14" s="77"/>
      <c r="BE14" s="77"/>
      <c r="BF14" s="77"/>
      <c r="BG14" s="77"/>
      <c r="BH14" s="77"/>
      <c r="BI14" s="77"/>
      <c r="BJ14" s="77"/>
      <c r="BK14" s="77"/>
      <c r="BL14" s="708"/>
      <c r="BM14" s="77"/>
      <c r="BN14" s="77"/>
      <c r="BO14" s="77"/>
      <c r="BP14" s="77"/>
      <c r="BQ14" s="698"/>
      <c r="BR14" s="77"/>
      <c r="BS14" s="77"/>
      <c r="BT14" s="77"/>
      <c r="BU14" s="77"/>
      <c r="BV14" s="77"/>
      <c r="BW14" s="77"/>
      <c r="BX14" s="77"/>
      <c r="BY14" s="77"/>
      <c r="BZ14" s="77"/>
      <c r="CA14" s="708"/>
      <c r="CB14" s="77"/>
      <c r="CC14" s="77"/>
      <c r="CD14" s="77"/>
      <c r="CE14" s="77"/>
      <c r="CF14" s="698"/>
      <c r="CG14" s="77"/>
      <c r="CH14" s="77"/>
      <c r="CI14" s="77"/>
      <c r="CJ14" s="77"/>
      <c r="CK14" s="77"/>
      <c r="CL14" s="77"/>
      <c r="CM14" s="77"/>
      <c r="CN14" s="77"/>
      <c r="CO14" s="77"/>
      <c r="CP14" s="698"/>
      <c r="CQ14" s="77"/>
      <c r="CR14" s="77"/>
      <c r="CS14" s="698"/>
      <c r="CT14" s="77"/>
      <c r="CU14" s="77"/>
      <c r="CV14" s="77"/>
      <c r="CW14" s="77"/>
      <c r="CX14" s="77"/>
      <c r="CY14" s="77"/>
      <c r="CZ14" s="77"/>
      <c r="DA14" s="77"/>
      <c r="DB14" s="698"/>
      <c r="DC14" s="77"/>
      <c r="DD14" s="77"/>
      <c r="DE14" s="77"/>
      <c r="DF14" s="77"/>
      <c r="DG14" s="71" t="s">
        <v>198</v>
      </c>
      <c r="DH14" s="71" t="s">
        <v>206</v>
      </c>
      <c r="DI14" s="71" t="s">
        <v>200</v>
      </c>
      <c r="DJ14" s="71" t="s">
        <v>201</v>
      </c>
      <c r="DK14" s="77"/>
      <c r="DL14" s="71" t="s">
        <v>202</v>
      </c>
      <c r="DM14" s="78">
        <v>1926000000</v>
      </c>
      <c r="DN14" s="79">
        <f>DM14</f>
        <v>1926000000</v>
      </c>
    </row>
    <row r="15" spans="1:121" s="33" customFormat="1" ht="56.25" customHeight="1">
      <c r="A15" s="26">
        <v>153</v>
      </c>
      <c r="B15" s="26" t="s">
        <v>163</v>
      </c>
      <c r="C15" s="27" t="s">
        <v>164</v>
      </c>
      <c r="D15" s="57">
        <v>2</v>
      </c>
      <c r="E15" s="34">
        <v>0.15</v>
      </c>
      <c r="F15" s="27" t="s">
        <v>165</v>
      </c>
      <c r="G15" s="62">
        <v>7.1</v>
      </c>
      <c r="H15" s="34">
        <v>0.8</v>
      </c>
      <c r="I15" s="703"/>
      <c r="J15" s="703"/>
      <c r="K15" s="29">
        <v>0.15</v>
      </c>
      <c r="L15" s="711"/>
      <c r="M15" s="711"/>
      <c r="N15" s="711"/>
      <c r="O15" s="711"/>
      <c r="P15" s="703"/>
      <c r="Q15" s="57"/>
      <c r="R15" s="29">
        <v>0.65</v>
      </c>
      <c r="S15" s="29"/>
      <c r="T15" s="29"/>
      <c r="U15" s="705"/>
      <c r="V15" s="705"/>
      <c r="W15" s="706"/>
      <c r="X15" s="705"/>
      <c r="Y15" s="705"/>
      <c r="Z15" s="705"/>
      <c r="AA15" s="73">
        <v>0.13</v>
      </c>
      <c r="AB15" s="74">
        <f t="shared" si="0"/>
        <v>0.15210000000000001</v>
      </c>
      <c r="AC15" s="702"/>
      <c r="AD15" s="705"/>
      <c r="AE15" s="74">
        <v>0.15210000000000001</v>
      </c>
      <c r="AF15" s="75">
        <v>8</v>
      </c>
      <c r="AG15" s="71"/>
      <c r="AH15" s="74">
        <v>0.15210000000000001</v>
      </c>
      <c r="AI15" s="71">
        <v>12</v>
      </c>
      <c r="AJ15" s="71"/>
      <c r="AK15" s="74">
        <v>0.15210000000000001</v>
      </c>
      <c r="AL15" s="71">
        <v>16</v>
      </c>
      <c r="AM15" s="71"/>
      <c r="AN15" s="76">
        <v>2714500</v>
      </c>
      <c r="AO15" s="76">
        <v>678625</v>
      </c>
      <c r="AP15" s="76"/>
      <c r="AQ15" s="76">
        <v>678625</v>
      </c>
      <c r="AR15" s="76"/>
      <c r="AS15" s="76">
        <v>678625</v>
      </c>
      <c r="AT15" s="76"/>
      <c r="AU15" s="76">
        <v>678625</v>
      </c>
      <c r="AV15" s="71"/>
      <c r="AW15" s="702"/>
      <c r="AX15" s="77"/>
      <c r="AY15" s="77"/>
      <c r="AZ15" s="77"/>
      <c r="BA15" s="77"/>
      <c r="BB15" s="698"/>
      <c r="BC15" s="77"/>
      <c r="BD15" s="77"/>
      <c r="BE15" s="77"/>
      <c r="BF15" s="77"/>
      <c r="BG15" s="77"/>
      <c r="BH15" s="77"/>
      <c r="BI15" s="77"/>
      <c r="BJ15" s="77"/>
      <c r="BK15" s="77"/>
      <c r="BL15" s="708"/>
      <c r="BM15" s="77"/>
      <c r="BN15" s="77"/>
      <c r="BO15" s="77"/>
      <c r="BP15" s="77"/>
      <c r="BQ15" s="698"/>
      <c r="BR15" s="77"/>
      <c r="BS15" s="77"/>
      <c r="BT15" s="77"/>
      <c r="BU15" s="77"/>
      <c r="BV15" s="77"/>
      <c r="BW15" s="77"/>
      <c r="BX15" s="77"/>
      <c r="BY15" s="77"/>
      <c r="BZ15" s="77"/>
      <c r="CA15" s="708"/>
      <c r="CB15" s="77"/>
      <c r="CC15" s="77"/>
      <c r="CD15" s="77"/>
      <c r="CE15" s="77"/>
      <c r="CF15" s="698"/>
      <c r="CG15" s="77"/>
      <c r="CH15" s="77"/>
      <c r="CI15" s="77"/>
      <c r="CJ15" s="77"/>
      <c r="CK15" s="77"/>
      <c r="CL15" s="77"/>
      <c r="CM15" s="77"/>
      <c r="CN15" s="77"/>
      <c r="CO15" s="77"/>
      <c r="CP15" s="698"/>
      <c r="CQ15" s="77"/>
      <c r="CR15" s="77"/>
      <c r="CS15" s="698"/>
      <c r="CT15" s="77"/>
      <c r="CU15" s="77"/>
      <c r="CV15" s="77"/>
      <c r="CW15" s="77"/>
      <c r="CX15" s="77"/>
      <c r="CY15" s="77"/>
      <c r="CZ15" s="77"/>
      <c r="DA15" s="77"/>
      <c r="DB15" s="698"/>
      <c r="DC15" s="77"/>
      <c r="DD15" s="77"/>
      <c r="DE15" s="77"/>
      <c r="DF15" s="77"/>
      <c r="DG15" s="80" t="s">
        <v>207</v>
      </c>
      <c r="DH15" s="80" t="s">
        <v>206</v>
      </c>
      <c r="DI15" s="80" t="s">
        <v>200</v>
      </c>
      <c r="DJ15" s="80" t="s">
        <v>208</v>
      </c>
      <c r="DK15" s="77"/>
      <c r="DL15" s="71" t="s">
        <v>209</v>
      </c>
      <c r="DM15" s="81">
        <f>1951999914.71+134154000</f>
        <v>2086153914.71</v>
      </c>
      <c r="DN15" s="82">
        <f>DM15</f>
        <v>2086153914.71</v>
      </c>
    </row>
    <row r="16" spans="1:121" s="33" customFormat="1" ht="56.25" customHeight="1">
      <c r="A16" s="26"/>
      <c r="B16" s="26"/>
      <c r="C16" s="27"/>
      <c r="D16" s="57"/>
      <c r="E16" s="34"/>
      <c r="F16" s="27"/>
      <c r="G16" s="62"/>
      <c r="H16" s="34"/>
      <c r="I16" s="703"/>
      <c r="J16" s="703"/>
      <c r="K16" s="29"/>
      <c r="L16" s="83"/>
      <c r="M16" s="83"/>
      <c r="N16" s="83"/>
      <c r="O16" s="83"/>
      <c r="P16" s="703"/>
      <c r="Q16" s="57"/>
      <c r="R16" s="29"/>
      <c r="S16" s="29"/>
      <c r="T16" s="29"/>
      <c r="U16" s="84" t="s">
        <v>210</v>
      </c>
      <c r="V16" s="84" t="s">
        <v>210</v>
      </c>
      <c r="W16" s="85" t="s">
        <v>70</v>
      </c>
      <c r="X16" s="84" t="s">
        <v>173</v>
      </c>
      <c r="Y16" s="84" t="s">
        <v>211</v>
      </c>
      <c r="Z16" s="84" t="s">
        <v>212</v>
      </c>
      <c r="AA16" s="73"/>
      <c r="AB16" s="74"/>
      <c r="AC16" s="86">
        <v>20</v>
      </c>
      <c r="AD16" s="84">
        <v>30</v>
      </c>
      <c r="AE16" s="74"/>
      <c r="AF16" s="75"/>
      <c r="AG16" s="71"/>
      <c r="AH16" s="74"/>
      <c r="AI16" s="71"/>
      <c r="AJ16" s="71"/>
      <c r="AK16" s="74"/>
      <c r="AL16" s="71"/>
      <c r="AM16" s="71"/>
      <c r="AN16" s="76"/>
      <c r="AO16" s="76"/>
      <c r="AP16" s="76"/>
      <c r="AQ16" s="76"/>
      <c r="AR16" s="76"/>
      <c r="AS16" s="76"/>
      <c r="AT16" s="76"/>
      <c r="AU16" s="76"/>
      <c r="AV16" s="71"/>
      <c r="AW16" s="86" t="s">
        <v>197</v>
      </c>
      <c r="AX16" s="77"/>
      <c r="AY16" s="77"/>
      <c r="AZ16" s="77"/>
      <c r="BA16" s="77"/>
      <c r="BB16" s="698"/>
      <c r="BC16" s="77"/>
      <c r="BD16" s="77"/>
      <c r="BE16" s="77"/>
      <c r="BF16" s="77"/>
      <c r="BG16" s="77"/>
      <c r="BH16" s="77"/>
      <c r="BI16" s="77"/>
      <c r="BJ16" s="77"/>
      <c r="BK16" s="77"/>
      <c r="BL16" s="708"/>
      <c r="BM16" s="77"/>
      <c r="BN16" s="77"/>
      <c r="BO16" s="77"/>
      <c r="BP16" s="77"/>
      <c r="BQ16" s="698"/>
      <c r="BR16" s="77"/>
      <c r="BS16" s="77"/>
      <c r="BT16" s="77"/>
      <c r="BU16" s="77"/>
      <c r="BV16" s="77"/>
      <c r="BW16" s="77"/>
      <c r="BX16" s="77"/>
      <c r="BY16" s="77"/>
      <c r="BZ16" s="77"/>
      <c r="CA16" s="708"/>
      <c r="CB16" s="77"/>
      <c r="CC16" s="77"/>
      <c r="CD16" s="77"/>
      <c r="CE16" s="77"/>
      <c r="CF16" s="698"/>
      <c r="CG16" s="77"/>
      <c r="CH16" s="77"/>
      <c r="CI16" s="77"/>
      <c r="CJ16" s="77"/>
      <c r="CK16" s="77"/>
      <c r="CL16" s="77"/>
      <c r="CM16" s="77"/>
      <c r="CN16" s="77"/>
      <c r="CO16" s="77"/>
      <c r="CP16" s="698"/>
      <c r="CQ16" s="77"/>
      <c r="CR16" s="77"/>
      <c r="CS16" s="698"/>
      <c r="CT16" s="77"/>
      <c r="CU16" s="77"/>
      <c r="CV16" s="77"/>
      <c r="CW16" s="77"/>
      <c r="CX16" s="77"/>
      <c r="CY16" s="77"/>
      <c r="CZ16" s="77"/>
      <c r="DA16" s="77"/>
      <c r="DB16" s="698"/>
      <c r="DC16" s="77"/>
      <c r="DD16" s="77"/>
      <c r="DE16" s="77"/>
      <c r="DF16" s="77"/>
      <c r="DG16" s="84" t="s">
        <v>198</v>
      </c>
      <c r="DH16" s="84" t="s">
        <v>206</v>
      </c>
      <c r="DI16" s="84" t="s">
        <v>200</v>
      </c>
      <c r="DJ16" s="84" t="s">
        <v>201</v>
      </c>
      <c r="DK16" s="77"/>
      <c r="DL16" s="71" t="s">
        <v>202</v>
      </c>
      <c r="DM16" s="81">
        <v>160000000</v>
      </c>
      <c r="DN16" s="82">
        <f>DM16</f>
        <v>160000000</v>
      </c>
    </row>
    <row r="17" spans="1:118" s="33" customFormat="1" ht="202.5">
      <c r="A17" s="26">
        <v>155</v>
      </c>
      <c r="B17" s="26" t="s">
        <v>163</v>
      </c>
      <c r="C17" s="27" t="s">
        <v>164</v>
      </c>
      <c r="D17" s="57">
        <v>2</v>
      </c>
      <c r="E17" s="34">
        <v>0.15</v>
      </c>
      <c r="F17" s="27" t="s">
        <v>165</v>
      </c>
      <c r="G17" s="62">
        <v>7.1</v>
      </c>
      <c r="H17" s="34">
        <v>0.8</v>
      </c>
      <c r="I17" s="703"/>
      <c r="J17" s="703"/>
      <c r="K17" s="29">
        <v>0.15</v>
      </c>
      <c r="L17" s="27" t="s">
        <v>213</v>
      </c>
      <c r="M17" s="27" t="s">
        <v>213</v>
      </c>
      <c r="N17" s="27" t="s">
        <v>214</v>
      </c>
      <c r="O17" s="27" t="s">
        <v>215</v>
      </c>
      <c r="P17" s="693" t="s">
        <v>216</v>
      </c>
      <c r="Q17" s="57"/>
      <c r="R17" s="29">
        <v>0.35</v>
      </c>
      <c r="S17" s="29"/>
      <c r="T17" s="29"/>
      <c r="U17" s="27" t="s">
        <v>217</v>
      </c>
      <c r="V17" s="27" t="s">
        <v>217</v>
      </c>
      <c r="W17" s="68" t="s">
        <v>70</v>
      </c>
      <c r="X17" s="27" t="s">
        <v>173</v>
      </c>
      <c r="Y17" s="37">
        <v>88436</v>
      </c>
      <c r="Z17" s="27" t="s">
        <v>218</v>
      </c>
      <c r="AA17" s="29">
        <v>0.11</v>
      </c>
      <c r="AB17" s="30">
        <f t="shared" si="0"/>
        <v>6.9299999999999987E-2</v>
      </c>
      <c r="AC17" s="69"/>
      <c r="AD17" s="27"/>
      <c r="AE17" s="30">
        <v>6.9299999999999987E-2</v>
      </c>
      <c r="AF17" s="69">
        <v>136798</v>
      </c>
      <c r="AG17" s="27"/>
      <c r="AH17" s="30">
        <v>6.9299999999999987E-2</v>
      </c>
      <c r="AI17" s="27">
        <v>165971</v>
      </c>
      <c r="AJ17" s="27"/>
      <c r="AK17" s="30">
        <v>6.9299999999999987E-2</v>
      </c>
      <c r="AL17" s="27">
        <v>195144</v>
      </c>
      <c r="AM17" s="27"/>
      <c r="AN17" s="35">
        <f>+AO17+AQ17+AS17+AU17</f>
        <v>5853100</v>
      </c>
      <c r="AO17" s="35">
        <v>1338100</v>
      </c>
      <c r="AP17" s="35"/>
      <c r="AQ17" s="35">
        <v>1418000</v>
      </c>
      <c r="AR17" s="35"/>
      <c r="AS17" s="35">
        <v>1503000</v>
      </c>
      <c r="AT17" s="35"/>
      <c r="AU17" s="35">
        <v>1594000</v>
      </c>
      <c r="AV17" s="27"/>
      <c r="AW17" s="69" t="s">
        <v>175</v>
      </c>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27"/>
      <c r="DH17" s="32"/>
      <c r="DI17" s="32"/>
      <c r="DJ17" s="32"/>
      <c r="DK17" s="32"/>
      <c r="DL17" s="32"/>
      <c r="DM17" s="32"/>
      <c r="DN17" s="32"/>
    </row>
    <row r="18" spans="1:118" s="33" customFormat="1" ht="202.5">
      <c r="A18" s="26">
        <v>156</v>
      </c>
      <c r="B18" s="26" t="s">
        <v>163</v>
      </c>
      <c r="C18" s="27" t="s">
        <v>164</v>
      </c>
      <c r="D18" s="57">
        <v>2</v>
      </c>
      <c r="E18" s="34">
        <v>0.15</v>
      </c>
      <c r="F18" s="27" t="s">
        <v>165</v>
      </c>
      <c r="G18" s="62">
        <v>7.1</v>
      </c>
      <c r="H18" s="34">
        <v>0.8</v>
      </c>
      <c r="I18" s="703"/>
      <c r="J18" s="703"/>
      <c r="K18" s="29">
        <v>0.15</v>
      </c>
      <c r="L18" s="27" t="s">
        <v>213</v>
      </c>
      <c r="M18" s="27" t="s">
        <v>213</v>
      </c>
      <c r="N18" s="27" t="s">
        <v>214</v>
      </c>
      <c r="O18" s="27" t="s">
        <v>215</v>
      </c>
      <c r="P18" s="703"/>
      <c r="Q18" s="57"/>
      <c r="R18" s="29">
        <v>0.35</v>
      </c>
      <c r="S18" s="29"/>
      <c r="T18" s="29"/>
      <c r="U18" s="27" t="s">
        <v>219</v>
      </c>
      <c r="V18" s="27" t="s">
        <v>219</v>
      </c>
      <c r="W18" s="68" t="s">
        <v>70</v>
      </c>
      <c r="X18" s="27" t="s">
        <v>173</v>
      </c>
      <c r="Y18" s="37">
        <v>34803</v>
      </c>
      <c r="Z18" s="27" t="s">
        <v>220</v>
      </c>
      <c r="AA18" s="29">
        <v>0.11</v>
      </c>
      <c r="AB18" s="30">
        <f t="shared" si="0"/>
        <v>6.9299999999999987E-2</v>
      </c>
      <c r="AC18" s="69"/>
      <c r="AD18" s="27"/>
      <c r="AE18" s="30">
        <v>6.9299999999999987E-2</v>
      </c>
      <c r="AF18" s="69">
        <v>37621</v>
      </c>
      <c r="AG18" s="27"/>
      <c r="AH18" s="30">
        <v>6.9299999999999987E-2</v>
      </c>
      <c r="AI18" s="27">
        <v>39030</v>
      </c>
      <c r="AJ18" s="27"/>
      <c r="AK18" s="30">
        <v>6.9299999999999987E-2</v>
      </c>
      <c r="AL18" s="27">
        <v>64252</v>
      </c>
      <c r="AM18" s="27"/>
      <c r="AN18" s="35">
        <f t="shared" ref="AN18:AN21" si="1">+AO18+AQ18+AS18+AU18</f>
        <v>5853100</v>
      </c>
      <c r="AO18" s="35">
        <v>1338100</v>
      </c>
      <c r="AP18" s="35"/>
      <c r="AQ18" s="35">
        <v>1418000</v>
      </c>
      <c r="AR18" s="35"/>
      <c r="AS18" s="35">
        <v>1503000</v>
      </c>
      <c r="AT18" s="35"/>
      <c r="AU18" s="35">
        <v>1594000</v>
      </c>
      <c r="AV18" s="27"/>
      <c r="AW18" s="69" t="s">
        <v>175</v>
      </c>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27"/>
      <c r="DH18" s="32"/>
      <c r="DI18" s="32"/>
      <c r="DJ18" s="32"/>
      <c r="DK18" s="32"/>
      <c r="DL18" s="32"/>
      <c r="DM18" s="32"/>
      <c r="DN18" s="32"/>
    </row>
    <row r="19" spans="1:118" s="33" customFormat="1" ht="202.5">
      <c r="A19" s="26">
        <v>157</v>
      </c>
      <c r="B19" s="26" t="s">
        <v>163</v>
      </c>
      <c r="C19" s="27" t="s">
        <v>164</v>
      </c>
      <c r="D19" s="57">
        <v>2</v>
      </c>
      <c r="E19" s="34">
        <v>0.15</v>
      </c>
      <c r="F19" s="27" t="s">
        <v>165</v>
      </c>
      <c r="G19" s="62">
        <v>7.1</v>
      </c>
      <c r="H19" s="34">
        <v>0.8</v>
      </c>
      <c r="I19" s="703"/>
      <c r="J19" s="703"/>
      <c r="K19" s="29">
        <v>0.15</v>
      </c>
      <c r="L19" s="27" t="s">
        <v>213</v>
      </c>
      <c r="M19" s="27" t="s">
        <v>213</v>
      </c>
      <c r="N19" s="27" t="s">
        <v>214</v>
      </c>
      <c r="O19" s="27" t="s">
        <v>215</v>
      </c>
      <c r="P19" s="703"/>
      <c r="Q19" s="57"/>
      <c r="R19" s="29">
        <v>0.35</v>
      </c>
      <c r="S19" s="29"/>
      <c r="T19" s="29"/>
      <c r="U19" s="27" t="s">
        <v>221</v>
      </c>
      <c r="V19" s="27" t="s">
        <v>221</v>
      </c>
      <c r="W19" s="68" t="s">
        <v>70</v>
      </c>
      <c r="X19" s="27" t="s">
        <v>222</v>
      </c>
      <c r="Y19" s="37">
        <v>64450</v>
      </c>
      <c r="Z19" s="27" t="s">
        <v>223</v>
      </c>
      <c r="AA19" s="29">
        <v>0.11</v>
      </c>
      <c r="AB19" s="30">
        <f t="shared" si="0"/>
        <v>6.9299999999999987E-2</v>
      </c>
      <c r="AC19" s="69"/>
      <c r="AD19" s="27"/>
      <c r="AE19" s="30">
        <v>6.9299999999999987E-2</v>
      </c>
      <c r="AF19" s="69">
        <v>84440</v>
      </c>
      <c r="AG19" s="27"/>
      <c r="AH19" s="30">
        <v>6.9299999999999987E-2</v>
      </c>
      <c r="AI19" s="27">
        <v>94435</v>
      </c>
      <c r="AJ19" s="27"/>
      <c r="AK19" s="30">
        <v>6.9299999999999987E-2</v>
      </c>
      <c r="AL19" s="27">
        <v>160629</v>
      </c>
      <c r="AM19" s="27"/>
      <c r="AN19" s="35">
        <f t="shared" si="1"/>
        <v>5853100</v>
      </c>
      <c r="AO19" s="35">
        <v>1338100</v>
      </c>
      <c r="AP19" s="35"/>
      <c r="AQ19" s="35">
        <v>1418000</v>
      </c>
      <c r="AR19" s="35"/>
      <c r="AS19" s="35">
        <v>1503000</v>
      </c>
      <c r="AT19" s="35"/>
      <c r="AU19" s="35">
        <v>1594000</v>
      </c>
      <c r="AV19" s="27"/>
      <c r="AW19" s="69" t="s">
        <v>175</v>
      </c>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27"/>
      <c r="DH19" s="32"/>
      <c r="DI19" s="32"/>
      <c r="DJ19" s="32"/>
      <c r="DK19" s="32"/>
      <c r="DL19" s="32"/>
      <c r="DM19" s="32"/>
      <c r="DN19" s="32"/>
    </row>
    <row r="20" spans="1:118" s="33" customFormat="1" ht="202.5">
      <c r="A20" s="26">
        <v>158</v>
      </c>
      <c r="B20" s="26" t="s">
        <v>163</v>
      </c>
      <c r="C20" s="27" t="s">
        <v>164</v>
      </c>
      <c r="D20" s="57">
        <v>2</v>
      </c>
      <c r="E20" s="34">
        <v>0.15</v>
      </c>
      <c r="F20" s="27" t="s">
        <v>165</v>
      </c>
      <c r="G20" s="62">
        <v>7.1</v>
      </c>
      <c r="H20" s="34">
        <v>0.8</v>
      </c>
      <c r="I20" s="703"/>
      <c r="J20" s="703"/>
      <c r="K20" s="29">
        <v>0.15</v>
      </c>
      <c r="L20" s="27" t="s">
        <v>213</v>
      </c>
      <c r="M20" s="27" t="s">
        <v>213</v>
      </c>
      <c r="N20" s="27" t="s">
        <v>214</v>
      </c>
      <c r="O20" s="27" t="s">
        <v>215</v>
      </c>
      <c r="P20" s="703"/>
      <c r="Q20" s="57"/>
      <c r="R20" s="29">
        <v>0.35</v>
      </c>
      <c r="S20" s="29"/>
      <c r="T20" s="29"/>
      <c r="U20" s="27" t="s">
        <v>224</v>
      </c>
      <c r="V20" s="27" t="s">
        <v>224</v>
      </c>
      <c r="W20" s="68" t="s">
        <v>70</v>
      </c>
      <c r="X20" s="27" t="s">
        <v>222</v>
      </c>
      <c r="Y20" s="37">
        <v>9</v>
      </c>
      <c r="Z20" s="27" t="s">
        <v>225</v>
      </c>
      <c r="AA20" s="29">
        <v>0.11</v>
      </c>
      <c r="AB20" s="30">
        <f t="shared" si="0"/>
        <v>6.9299999999999987E-2</v>
      </c>
      <c r="AC20" s="69"/>
      <c r="AD20" s="27"/>
      <c r="AE20" s="30">
        <v>6.9299999999999987E-2</v>
      </c>
      <c r="AF20" s="69">
        <v>12</v>
      </c>
      <c r="AG20" s="27"/>
      <c r="AH20" s="30">
        <v>6.9299999999999987E-2</v>
      </c>
      <c r="AI20" s="27">
        <v>18</v>
      </c>
      <c r="AJ20" s="27"/>
      <c r="AK20" s="30">
        <v>6.9299999999999987E-2</v>
      </c>
      <c r="AL20" s="27">
        <v>21</v>
      </c>
      <c r="AM20" s="27"/>
      <c r="AN20" s="35">
        <f t="shared" si="1"/>
        <v>5853100</v>
      </c>
      <c r="AO20" s="35">
        <v>1338100</v>
      </c>
      <c r="AP20" s="35"/>
      <c r="AQ20" s="35">
        <v>1418000</v>
      </c>
      <c r="AR20" s="35"/>
      <c r="AS20" s="35">
        <v>1503000</v>
      </c>
      <c r="AT20" s="35"/>
      <c r="AU20" s="35">
        <v>1594000</v>
      </c>
      <c r="AV20" s="27"/>
      <c r="AW20" s="69" t="s">
        <v>175</v>
      </c>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27"/>
      <c r="DH20" s="32"/>
      <c r="DI20" s="32"/>
      <c r="DJ20" s="32"/>
      <c r="DK20" s="32"/>
      <c r="DL20" s="32"/>
      <c r="DM20" s="32"/>
      <c r="DN20" s="32"/>
    </row>
    <row r="21" spans="1:118" s="33" customFormat="1" ht="202.5">
      <c r="A21" s="26">
        <v>159</v>
      </c>
      <c r="B21" s="26" t="s">
        <v>163</v>
      </c>
      <c r="C21" s="27" t="s">
        <v>164</v>
      </c>
      <c r="D21" s="57">
        <v>2</v>
      </c>
      <c r="E21" s="34">
        <v>0.15</v>
      </c>
      <c r="F21" s="27" t="s">
        <v>165</v>
      </c>
      <c r="G21" s="62">
        <v>7.1</v>
      </c>
      <c r="H21" s="34">
        <v>0.8</v>
      </c>
      <c r="I21" s="703"/>
      <c r="J21" s="703"/>
      <c r="K21" s="29">
        <v>0.15</v>
      </c>
      <c r="L21" s="27" t="s">
        <v>213</v>
      </c>
      <c r="M21" s="27" t="s">
        <v>213</v>
      </c>
      <c r="N21" s="27" t="s">
        <v>214</v>
      </c>
      <c r="O21" s="27" t="s">
        <v>215</v>
      </c>
      <c r="P21" s="703"/>
      <c r="Q21" s="57"/>
      <c r="R21" s="29">
        <v>0.35</v>
      </c>
      <c r="S21" s="29"/>
      <c r="T21" s="29"/>
      <c r="U21" s="27" t="s">
        <v>226</v>
      </c>
      <c r="V21" s="27" t="s">
        <v>226</v>
      </c>
      <c r="W21" s="68" t="s">
        <v>70</v>
      </c>
      <c r="X21" s="27" t="s">
        <v>222</v>
      </c>
      <c r="Y21" s="37">
        <v>12</v>
      </c>
      <c r="Z21" s="27" t="s">
        <v>227</v>
      </c>
      <c r="AA21" s="29">
        <v>0.12</v>
      </c>
      <c r="AB21" s="30">
        <f t="shared" si="0"/>
        <v>7.5599999999999987E-2</v>
      </c>
      <c r="AC21" s="69"/>
      <c r="AD21" s="27"/>
      <c r="AE21" s="30">
        <v>7.5599999999999987E-2</v>
      </c>
      <c r="AF21" s="69">
        <v>28</v>
      </c>
      <c r="AG21" s="27"/>
      <c r="AH21" s="30">
        <v>7.5599999999999987E-2</v>
      </c>
      <c r="AI21" s="27">
        <v>35</v>
      </c>
      <c r="AJ21" s="27"/>
      <c r="AK21" s="30">
        <v>7.5599999999999987E-2</v>
      </c>
      <c r="AL21" s="27">
        <v>45</v>
      </c>
      <c r="AM21" s="27"/>
      <c r="AN21" s="35">
        <f t="shared" si="1"/>
        <v>5853100</v>
      </c>
      <c r="AO21" s="35">
        <v>1338100</v>
      </c>
      <c r="AP21" s="35"/>
      <c r="AQ21" s="35">
        <v>1418000</v>
      </c>
      <c r="AR21" s="35"/>
      <c r="AS21" s="35">
        <v>1503000</v>
      </c>
      <c r="AT21" s="35"/>
      <c r="AU21" s="35">
        <v>1594000</v>
      </c>
      <c r="AV21" s="27"/>
      <c r="AW21" s="69" t="s">
        <v>175</v>
      </c>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27"/>
      <c r="DH21" s="32"/>
      <c r="DI21" s="32"/>
      <c r="DJ21" s="32"/>
      <c r="DK21" s="32"/>
      <c r="DL21" s="32"/>
      <c r="DM21" s="32"/>
      <c r="DN21" s="32"/>
    </row>
    <row r="22" spans="1:118" s="33" customFormat="1" ht="78.75">
      <c r="A22" s="26">
        <v>160</v>
      </c>
      <c r="B22" s="26" t="s">
        <v>163</v>
      </c>
      <c r="C22" s="27" t="s">
        <v>164</v>
      </c>
      <c r="D22" s="57">
        <v>2</v>
      </c>
      <c r="E22" s="34">
        <v>0.15</v>
      </c>
      <c r="F22" s="27" t="s">
        <v>165</v>
      </c>
      <c r="G22" s="62">
        <v>7.1</v>
      </c>
      <c r="H22" s="34">
        <v>0.8</v>
      </c>
      <c r="I22" s="703"/>
      <c r="J22" s="703"/>
      <c r="K22" s="29">
        <v>0.15</v>
      </c>
      <c r="L22" s="27" t="s">
        <v>228</v>
      </c>
      <c r="M22" s="27" t="s">
        <v>228</v>
      </c>
      <c r="N22" s="27" t="s">
        <v>229</v>
      </c>
      <c r="O22" s="27" t="s">
        <v>230</v>
      </c>
      <c r="P22" s="703"/>
      <c r="Q22" s="57"/>
      <c r="R22" s="29">
        <v>0.35</v>
      </c>
      <c r="S22" s="29"/>
      <c r="T22" s="29"/>
      <c r="U22" s="71" t="s">
        <v>231</v>
      </c>
      <c r="V22" s="71" t="s">
        <v>231</v>
      </c>
      <c r="W22" s="72" t="s">
        <v>70</v>
      </c>
      <c r="X22" s="71" t="s">
        <v>222</v>
      </c>
      <c r="Y22" s="87">
        <v>46</v>
      </c>
      <c r="Z22" s="71" t="s">
        <v>232</v>
      </c>
      <c r="AA22" s="73">
        <v>0.11</v>
      </c>
      <c r="AB22" s="74">
        <f t="shared" si="0"/>
        <v>6.9299999999999987E-2</v>
      </c>
      <c r="AC22" s="75">
        <v>13</v>
      </c>
      <c r="AD22" s="71">
        <v>13</v>
      </c>
      <c r="AE22" s="74">
        <v>6.9299999999999987E-2</v>
      </c>
      <c r="AF22" s="75">
        <v>26</v>
      </c>
      <c r="AG22" s="71"/>
      <c r="AH22" s="74">
        <v>6.9299999999999987E-2</v>
      </c>
      <c r="AI22" s="71">
        <v>38</v>
      </c>
      <c r="AJ22" s="71"/>
      <c r="AK22" s="74">
        <v>6.9299999999999987E-2</v>
      </c>
      <c r="AL22" s="71">
        <v>50</v>
      </c>
      <c r="AM22" s="71"/>
      <c r="AN22" s="76">
        <v>5853100</v>
      </c>
      <c r="AO22" s="76">
        <v>1338100</v>
      </c>
      <c r="AP22" s="76"/>
      <c r="AQ22" s="76">
        <v>1418000</v>
      </c>
      <c r="AR22" s="76"/>
      <c r="AS22" s="76">
        <v>1503000</v>
      </c>
      <c r="AT22" s="76"/>
      <c r="AU22" s="76">
        <v>1594000</v>
      </c>
      <c r="AV22" s="71"/>
      <c r="AW22" s="75" t="s">
        <v>197</v>
      </c>
      <c r="AX22" s="77"/>
      <c r="AY22" s="77"/>
      <c r="AZ22" s="88">
        <v>5185</v>
      </c>
      <c r="BA22" s="77"/>
      <c r="BB22" s="88">
        <v>100</v>
      </c>
      <c r="BC22" s="77"/>
      <c r="BD22" s="77"/>
      <c r="BE22" s="77"/>
      <c r="BF22" s="77"/>
      <c r="BG22" s="77"/>
      <c r="BH22" s="77"/>
      <c r="BI22" s="77"/>
      <c r="BJ22" s="77"/>
      <c r="BK22" s="77"/>
      <c r="BL22" s="89">
        <f>AZ22+BB22</f>
        <v>5285</v>
      </c>
      <c r="BM22" s="77"/>
      <c r="BN22" s="77"/>
      <c r="BO22" s="77"/>
      <c r="BP22" s="77"/>
      <c r="BQ22" s="699"/>
      <c r="BR22" s="77"/>
      <c r="BS22" s="77"/>
      <c r="BT22" s="77"/>
      <c r="BU22" s="77"/>
      <c r="BV22" s="77"/>
      <c r="BW22" s="77"/>
      <c r="BX22" s="77"/>
      <c r="BY22" s="77"/>
      <c r="BZ22" s="77"/>
      <c r="CA22" s="699"/>
      <c r="CB22" s="77"/>
      <c r="CC22" s="77"/>
      <c r="CD22" s="77"/>
      <c r="CE22" s="77"/>
      <c r="CF22" s="699"/>
      <c r="CG22" s="77"/>
      <c r="CH22" s="77"/>
      <c r="CI22" s="77"/>
      <c r="CJ22" s="77"/>
      <c r="CK22" s="77"/>
      <c r="CL22" s="77"/>
      <c r="CM22" s="77"/>
      <c r="CN22" s="77"/>
      <c r="CO22" s="77"/>
      <c r="CP22" s="697"/>
      <c r="CQ22" s="77"/>
      <c r="CR22" s="77"/>
      <c r="CS22" s="697"/>
      <c r="CT22" s="77"/>
      <c r="CU22" s="77"/>
      <c r="CV22" s="77"/>
      <c r="CW22" s="77"/>
      <c r="CX22" s="77"/>
      <c r="CY22" s="77"/>
      <c r="CZ22" s="77"/>
      <c r="DA22" s="77"/>
      <c r="DB22" s="697"/>
      <c r="DC22" s="77"/>
      <c r="DD22" s="77"/>
      <c r="DE22" s="77"/>
      <c r="DF22" s="77"/>
      <c r="DG22" s="71" t="s">
        <v>233</v>
      </c>
      <c r="DH22" s="71" t="s">
        <v>234</v>
      </c>
      <c r="DI22" s="71" t="s">
        <v>200</v>
      </c>
      <c r="DJ22" s="71" t="s">
        <v>201</v>
      </c>
      <c r="DK22" s="77"/>
      <c r="DL22" s="71" t="s">
        <v>202</v>
      </c>
      <c r="DM22" s="78">
        <v>200000000</v>
      </c>
      <c r="DN22" s="79">
        <f>DM22</f>
        <v>200000000</v>
      </c>
    </row>
    <row r="23" spans="1:118" s="33" customFormat="1" ht="56.25">
      <c r="A23" s="26"/>
      <c r="B23" s="26"/>
      <c r="C23" s="27"/>
      <c r="D23" s="57"/>
      <c r="E23" s="34"/>
      <c r="F23" s="27"/>
      <c r="G23" s="62"/>
      <c r="H23" s="34"/>
      <c r="I23" s="703"/>
      <c r="J23" s="703"/>
      <c r="K23" s="29"/>
      <c r="L23" s="27"/>
      <c r="M23" s="27"/>
      <c r="N23" s="27"/>
      <c r="O23" s="27"/>
      <c r="P23" s="703"/>
      <c r="Q23" s="57"/>
      <c r="R23" s="29"/>
      <c r="S23" s="29"/>
      <c r="T23" s="29"/>
      <c r="U23" s="84" t="s">
        <v>235</v>
      </c>
      <c r="V23" s="84" t="s">
        <v>235</v>
      </c>
      <c r="W23" s="85" t="s">
        <v>70</v>
      </c>
      <c r="X23" s="84" t="s">
        <v>222</v>
      </c>
      <c r="Y23" s="90">
        <v>1</v>
      </c>
      <c r="Z23" s="84" t="s">
        <v>236</v>
      </c>
      <c r="AA23" s="73"/>
      <c r="AB23" s="74"/>
      <c r="AC23" s="86">
        <v>1</v>
      </c>
      <c r="AD23" s="84">
        <v>2</v>
      </c>
      <c r="AE23" s="74"/>
      <c r="AF23" s="75"/>
      <c r="AG23" s="71"/>
      <c r="AH23" s="74"/>
      <c r="AI23" s="71"/>
      <c r="AJ23" s="71"/>
      <c r="AK23" s="74"/>
      <c r="AL23" s="71"/>
      <c r="AM23" s="71"/>
      <c r="AN23" s="76"/>
      <c r="AO23" s="76"/>
      <c r="AP23" s="76"/>
      <c r="AQ23" s="76"/>
      <c r="AR23" s="76"/>
      <c r="AS23" s="76"/>
      <c r="AT23" s="76"/>
      <c r="AU23" s="76"/>
      <c r="AV23" s="71"/>
      <c r="AW23" s="86" t="s">
        <v>197</v>
      </c>
      <c r="AX23" s="77"/>
      <c r="AY23" s="77"/>
      <c r="AZ23" s="88"/>
      <c r="BA23" s="77"/>
      <c r="BB23" s="88"/>
      <c r="BC23" s="77"/>
      <c r="BD23" s="77"/>
      <c r="BE23" s="77"/>
      <c r="BF23" s="77"/>
      <c r="BG23" s="77"/>
      <c r="BH23" s="77"/>
      <c r="BI23" s="77"/>
      <c r="BJ23" s="77"/>
      <c r="BK23" s="77"/>
      <c r="BL23" s="89"/>
      <c r="BM23" s="77"/>
      <c r="BN23" s="77"/>
      <c r="BO23" s="77"/>
      <c r="BP23" s="77"/>
      <c r="BQ23" s="700"/>
      <c r="BR23" s="77"/>
      <c r="BS23" s="77"/>
      <c r="BT23" s="77"/>
      <c r="BU23" s="77"/>
      <c r="BV23" s="77"/>
      <c r="BW23" s="77"/>
      <c r="BX23" s="77"/>
      <c r="BY23" s="77"/>
      <c r="BZ23" s="77"/>
      <c r="CA23" s="700"/>
      <c r="CB23" s="77"/>
      <c r="CC23" s="77"/>
      <c r="CD23" s="77"/>
      <c r="CE23" s="77"/>
      <c r="CF23" s="700"/>
      <c r="CG23" s="77"/>
      <c r="CH23" s="77"/>
      <c r="CI23" s="77"/>
      <c r="CJ23" s="77"/>
      <c r="CK23" s="77"/>
      <c r="CL23" s="77"/>
      <c r="CM23" s="77"/>
      <c r="CN23" s="77"/>
      <c r="CO23" s="77"/>
      <c r="CP23" s="698"/>
      <c r="CQ23" s="77"/>
      <c r="CR23" s="77"/>
      <c r="CS23" s="698"/>
      <c r="CT23" s="77"/>
      <c r="CU23" s="77"/>
      <c r="CV23" s="77"/>
      <c r="CW23" s="77"/>
      <c r="CX23" s="77"/>
      <c r="CY23" s="77"/>
      <c r="CZ23" s="77"/>
      <c r="DA23" s="77"/>
      <c r="DB23" s="698"/>
      <c r="DC23" s="77"/>
      <c r="DD23" s="77"/>
      <c r="DE23" s="77"/>
      <c r="DF23" s="77"/>
      <c r="DG23" s="84" t="s">
        <v>237</v>
      </c>
      <c r="DH23" s="84" t="s">
        <v>238</v>
      </c>
      <c r="DI23" s="84" t="s">
        <v>200</v>
      </c>
      <c r="DJ23" s="84" t="s">
        <v>201</v>
      </c>
      <c r="DK23" s="77"/>
      <c r="DL23" s="71" t="s">
        <v>202</v>
      </c>
      <c r="DM23" s="78">
        <v>2000000000</v>
      </c>
      <c r="DN23" s="79">
        <f>DM23</f>
        <v>2000000000</v>
      </c>
    </row>
    <row r="24" spans="1:118" s="33" customFormat="1" ht="112.5">
      <c r="A24" s="26">
        <v>162</v>
      </c>
      <c r="B24" s="26" t="s">
        <v>163</v>
      </c>
      <c r="C24" s="27" t="s">
        <v>164</v>
      </c>
      <c r="D24" s="57">
        <v>2</v>
      </c>
      <c r="E24" s="34">
        <v>0.15</v>
      </c>
      <c r="F24" s="27" t="s">
        <v>165</v>
      </c>
      <c r="G24" s="62">
        <v>7.1</v>
      </c>
      <c r="H24" s="34">
        <v>0.8</v>
      </c>
      <c r="I24" s="703"/>
      <c r="J24" s="703"/>
      <c r="K24" s="29">
        <v>0.15</v>
      </c>
      <c r="L24" s="27" t="s">
        <v>239</v>
      </c>
      <c r="M24" s="27" t="s">
        <v>239</v>
      </c>
      <c r="N24" s="91" t="s">
        <v>240</v>
      </c>
      <c r="O24" s="27" t="s">
        <v>241</v>
      </c>
      <c r="P24" s="703"/>
      <c r="Q24" s="57"/>
      <c r="R24" s="29">
        <v>0.35</v>
      </c>
      <c r="S24" s="29"/>
      <c r="T24" s="29"/>
      <c r="U24" s="71" t="s">
        <v>242</v>
      </c>
      <c r="V24" s="71" t="s">
        <v>242</v>
      </c>
      <c r="W24" s="72" t="s">
        <v>70</v>
      </c>
      <c r="X24" s="71" t="s">
        <v>222</v>
      </c>
      <c r="Y24" s="71">
        <v>1</v>
      </c>
      <c r="Z24" s="71" t="s">
        <v>243</v>
      </c>
      <c r="AA24" s="73">
        <v>0.11</v>
      </c>
      <c r="AB24" s="74">
        <f t="shared" si="0"/>
        <v>6.9299999999999987E-2</v>
      </c>
      <c r="AC24" s="75">
        <v>3</v>
      </c>
      <c r="AD24" s="71">
        <v>3</v>
      </c>
      <c r="AE24" s="74">
        <v>6.9299999999999987E-2</v>
      </c>
      <c r="AF24" s="75">
        <v>6</v>
      </c>
      <c r="AG24" s="71"/>
      <c r="AH24" s="74">
        <v>6.9299999999999987E-2</v>
      </c>
      <c r="AI24" s="71">
        <v>9</v>
      </c>
      <c r="AJ24" s="71"/>
      <c r="AK24" s="74">
        <v>6.9299999999999987E-2</v>
      </c>
      <c r="AL24" s="71">
        <v>12</v>
      </c>
      <c r="AM24" s="71"/>
      <c r="AN24" s="76">
        <v>5853100</v>
      </c>
      <c r="AO24" s="76">
        <v>1338100</v>
      </c>
      <c r="AP24" s="76"/>
      <c r="AQ24" s="76">
        <v>1418000</v>
      </c>
      <c r="AR24" s="76"/>
      <c r="AS24" s="76">
        <v>1503000</v>
      </c>
      <c r="AT24" s="76"/>
      <c r="AU24" s="76">
        <v>1594000</v>
      </c>
      <c r="AV24" s="71"/>
      <c r="AW24" s="75" t="s">
        <v>197</v>
      </c>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1" t="s">
        <v>244</v>
      </c>
      <c r="DH24" s="71" t="s">
        <v>245</v>
      </c>
      <c r="DI24" s="71" t="s">
        <v>200</v>
      </c>
      <c r="DJ24" s="71" t="s">
        <v>201</v>
      </c>
      <c r="DK24" s="77"/>
      <c r="DL24" s="72" t="s">
        <v>246</v>
      </c>
      <c r="DM24" s="92" t="s">
        <v>246</v>
      </c>
      <c r="DN24" s="72" t="s">
        <v>246</v>
      </c>
    </row>
    <row r="25" spans="1:118" s="33" customFormat="1" ht="101.25">
      <c r="A25" s="26">
        <v>163</v>
      </c>
      <c r="B25" s="26" t="s">
        <v>163</v>
      </c>
      <c r="C25" s="27" t="s">
        <v>164</v>
      </c>
      <c r="D25" s="57">
        <v>2</v>
      </c>
      <c r="E25" s="34">
        <v>0.15</v>
      </c>
      <c r="F25" s="27" t="s">
        <v>165</v>
      </c>
      <c r="G25" s="62">
        <v>7.1</v>
      </c>
      <c r="H25" s="34">
        <v>0.8</v>
      </c>
      <c r="I25" s="694"/>
      <c r="J25" s="694"/>
      <c r="K25" s="29">
        <v>0.15</v>
      </c>
      <c r="L25" s="27" t="s">
        <v>247</v>
      </c>
      <c r="M25" s="27" t="s">
        <v>247</v>
      </c>
      <c r="N25" s="27" t="s">
        <v>248</v>
      </c>
      <c r="O25" s="27" t="s">
        <v>249</v>
      </c>
      <c r="P25" s="694"/>
      <c r="Q25" s="57"/>
      <c r="R25" s="29">
        <v>0.35</v>
      </c>
      <c r="S25" s="29"/>
      <c r="T25" s="29"/>
      <c r="U25" s="71" t="s">
        <v>250</v>
      </c>
      <c r="V25" s="71" t="s">
        <v>250</v>
      </c>
      <c r="W25" s="72" t="s">
        <v>251</v>
      </c>
      <c r="X25" s="71" t="s">
        <v>222</v>
      </c>
      <c r="Y25" s="71">
        <v>2</v>
      </c>
      <c r="Z25" s="72" t="s">
        <v>252</v>
      </c>
      <c r="AA25" s="73">
        <v>0.11</v>
      </c>
      <c r="AB25" s="74">
        <f t="shared" si="0"/>
        <v>6.9299999999999987E-2</v>
      </c>
      <c r="AC25" s="75">
        <v>1</v>
      </c>
      <c r="AD25" s="71">
        <v>1</v>
      </c>
      <c r="AE25" s="74">
        <v>6.9299999999999987E-2</v>
      </c>
      <c r="AF25" s="75">
        <v>2</v>
      </c>
      <c r="AG25" s="72"/>
      <c r="AH25" s="74">
        <v>6.9299999999999987E-2</v>
      </c>
      <c r="AI25" s="72">
        <v>3</v>
      </c>
      <c r="AJ25" s="72"/>
      <c r="AK25" s="74">
        <v>6.9299999999999987E-2</v>
      </c>
      <c r="AL25" s="72">
        <v>0</v>
      </c>
      <c r="AM25" s="72"/>
      <c r="AN25" s="76">
        <v>5853100</v>
      </c>
      <c r="AO25" s="76">
        <v>1338100</v>
      </c>
      <c r="AP25" s="76"/>
      <c r="AQ25" s="76">
        <v>1418000</v>
      </c>
      <c r="AR25" s="76"/>
      <c r="AS25" s="76">
        <v>1503000</v>
      </c>
      <c r="AT25" s="76"/>
      <c r="AU25" s="76">
        <v>1594000</v>
      </c>
      <c r="AV25" s="72"/>
      <c r="AW25" s="75" t="s">
        <v>197</v>
      </c>
      <c r="AX25" s="77"/>
      <c r="AY25" s="77"/>
      <c r="AZ25" s="77"/>
      <c r="BA25" s="77"/>
      <c r="BB25" s="77"/>
      <c r="BC25" s="77"/>
      <c r="BD25" s="77"/>
      <c r="BE25" s="77"/>
      <c r="BF25" s="77"/>
      <c r="BG25" s="77"/>
      <c r="BH25" s="77"/>
      <c r="BI25" s="77"/>
      <c r="BJ25" s="77"/>
      <c r="BK25" s="77"/>
      <c r="BL25" s="77"/>
      <c r="BM25" s="77"/>
      <c r="BN25" s="77"/>
      <c r="BO25" s="77"/>
      <c r="BP25" s="77"/>
      <c r="BQ25" s="77"/>
      <c r="BR25" s="77"/>
      <c r="BS25" s="77"/>
      <c r="BT25" s="77"/>
      <c r="BU25" s="77"/>
      <c r="BV25" s="77"/>
      <c r="BW25" s="77"/>
      <c r="BX25" s="77"/>
      <c r="BY25" s="77"/>
      <c r="BZ25" s="77"/>
      <c r="CA25" s="77"/>
      <c r="CB25" s="77"/>
      <c r="CC25" s="77"/>
      <c r="CD25" s="77"/>
      <c r="CE25" s="77"/>
      <c r="CF25" s="77"/>
      <c r="CG25" s="77"/>
      <c r="CH25" s="77"/>
      <c r="CI25" s="77"/>
      <c r="CJ25" s="77"/>
      <c r="CK25" s="77"/>
      <c r="CL25" s="77"/>
      <c r="CM25" s="77"/>
      <c r="CN25" s="77"/>
      <c r="CO25" s="77"/>
      <c r="CP25" s="77"/>
      <c r="CQ25" s="77"/>
      <c r="CR25" s="77"/>
      <c r="CS25" s="77"/>
      <c r="CT25" s="77"/>
      <c r="CU25" s="77"/>
      <c r="CV25" s="77"/>
      <c r="CW25" s="77"/>
      <c r="CX25" s="77"/>
      <c r="CY25" s="77"/>
      <c r="CZ25" s="77"/>
      <c r="DA25" s="77"/>
      <c r="DB25" s="77"/>
      <c r="DC25" s="77"/>
      <c r="DD25" s="77"/>
      <c r="DE25" s="77"/>
      <c r="DF25" s="77"/>
      <c r="DG25" s="71" t="s">
        <v>253</v>
      </c>
      <c r="DH25" s="71" t="s">
        <v>254</v>
      </c>
      <c r="DI25" s="71" t="s">
        <v>200</v>
      </c>
      <c r="DJ25" s="71" t="s">
        <v>201</v>
      </c>
      <c r="DK25" s="77"/>
      <c r="DL25" s="71" t="s">
        <v>255</v>
      </c>
      <c r="DM25" s="93" t="s">
        <v>256</v>
      </c>
      <c r="DN25" s="94" t="str">
        <f>DM25</f>
        <v>A la espera de los Conpes donde se asignan los recursos para los Municipios descertificados vigencia 2013</v>
      </c>
    </row>
    <row r="26" spans="1:118" s="33" customFormat="1" ht="191.25">
      <c r="A26" s="26">
        <v>179</v>
      </c>
      <c r="B26" s="26" t="s">
        <v>257</v>
      </c>
      <c r="C26" s="27" t="s">
        <v>164</v>
      </c>
      <c r="D26" s="57">
        <v>2</v>
      </c>
      <c r="E26" s="34">
        <v>0.15</v>
      </c>
      <c r="F26" s="27" t="s">
        <v>258</v>
      </c>
      <c r="G26" s="62">
        <v>7.2</v>
      </c>
      <c r="H26" s="34">
        <v>0.1</v>
      </c>
      <c r="I26" s="62" t="s">
        <v>259</v>
      </c>
      <c r="J26" s="62" t="s">
        <v>260</v>
      </c>
      <c r="K26" s="29">
        <v>0.9</v>
      </c>
      <c r="L26" s="27" t="s">
        <v>261</v>
      </c>
      <c r="M26" s="27" t="s">
        <v>261</v>
      </c>
      <c r="N26" s="27" t="s">
        <v>262</v>
      </c>
      <c r="O26" s="27" t="s">
        <v>263</v>
      </c>
      <c r="P26" s="95" t="s">
        <v>264</v>
      </c>
      <c r="Q26" s="95"/>
      <c r="R26" s="29">
        <v>0.1</v>
      </c>
      <c r="S26" s="29"/>
      <c r="T26" s="29"/>
      <c r="U26" s="27" t="s">
        <v>265</v>
      </c>
      <c r="V26" s="27" t="s">
        <v>265</v>
      </c>
      <c r="W26" s="27" t="s">
        <v>70</v>
      </c>
      <c r="X26" s="27" t="s">
        <v>222</v>
      </c>
      <c r="Y26" s="27" t="s">
        <v>266</v>
      </c>
      <c r="Z26" s="27" t="s">
        <v>267</v>
      </c>
      <c r="AA26" s="29">
        <v>1</v>
      </c>
      <c r="AB26" s="30">
        <f t="shared" si="0"/>
        <v>0.13500000000000001</v>
      </c>
      <c r="AC26" s="69"/>
      <c r="AD26" s="27"/>
      <c r="AE26" s="30">
        <v>0.13500000000000001</v>
      </c>
      <c r="AF26" s="69">
        <v>0</v>
      </c>
      <c r="AG26" s="27"/>
      <c r="AH26" s="30">
        <v>0.13500000000000001</v>
      </c>
      <c r="AI26" s="27">
        <v>1</v>
      </c>
      <c r="AJ26" s="27"/>
      <c r="AK26" s="30">
        <v>0.13500000000000001</v>
      </c>
      <c r="AL26" s="27">
        <v>1</v>
      </c>
      <c r="AM26" s="27"/>
      <c r="AN26" s="35">
        <v>400000</v>
      </c>
      <c r="AO26" s="35">
        <v>100000</v>
      </c>
      <c r="AP26" s="35"/>
      <c r="AQ26" s="35">
        <v>100000</v>
      </c>
      <c r="AR26" s="35"/>
      <c r="AS26" s="35">
        <v>100000</v>
      </c>
      <c r="AT26" s="35"/>
      <c r="AU26" s="35">
        <v>100000</v>
      </c>
      <c r="AV26" s="27"/>
      <c r="AW26" s="27" t="s">
        <v>175</v>
      </c>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27"/>
      <c r="DH26" s="32"/>
      <c r="DI26" s="32"/>
      <c r="DJ26" s="32"/>
      <c r="DK26" s="32"/>
      <c r="DL26" s="32"/>
      <c r="DM26" s="32"/>
      <c r="DN26" s="32"/>
    </row>
    <row r="27" spans="1:118" s="33" customFormat="1">
      <c r="A27" s="38"/>
      <c r="B27" s="38"/>
      <c r="C27" s="6"/>
      <c r="D27" s="39"/>
      <c r="E27" s="6"/>
      <c r="F27" s="6"/>
      <c r="G27" s="40"/>
      <c r="H27" s="40"/>
      <c r="I27" s="40"/>
      <c r="J27" s="40"/>
      <c r="K27" s="40"/>
      <c r="L27" s="38"/>
      <c r="M27" s="38"/>
      <c r="N27" s="38"/>
      <c r="O27" s="38"/>
      <c r="R27" s="41"/>
      <c r="T27" s="41"/>
      <c r="X27" s="38"/>
      <c r="Y27" s="6"/>
      <c r="Z27" s="6"/>
      <c r="AA27" s="42"/>
      <c r="AB27" s="43">
        <f>SUM(AB8:AB26)</f>
        <v>1.7135999999999993</v>
      </c>
      <c r="AC27" s="6"/>
      <c r="AD27" s="6"/>
      <c r="AE27" s="43">
        <f>SUM(AE8:AE26)</f>
        <v>1.7135999999999993</v>
      </c>
      <c r="AF27" s="6"/>
      <c r="AG27" s="6"/>
      <c r="AH27" s="43">
        <f>SUM(AH8:AH26)</f>
        <v>1.7135999999999993</v>
      </c>
      <c r="AI27" s="6"/>
      <c r="AJ27" s="6"/>
      <c r="AK27" s="43">
        <f>SUM(AK8:AK26)</f>
        <v>1.7135999999999993</v>
      </c>
      <c r="AL27" s="6"/>
      <c r="AM27" s="6"/>
      <c r="AN27" s="6"/>
      <c r="AO27" s="6"/>
      <c r="AP27" s="6"/>
      <c r="AQ27" s="6"/>
      <c r="AR27" s="6"/>
      <c r="AS27" s="6"/>
      <c r="AT27" s="6"/>
      <c r="AU27" s="6"/>
      <c r="AV27" s="6"/>
      <c r="AW27" s="6"/>
      <c r="DG27" s="6"/>
      <c r="DM27" s="96"/>
      <c r="DN27" s="97"/>
    </row>
    <row r="28" spans="1:118" s="33" customFormat="1">
      <c r="A28" s="38"/>
      <c r="B28" s="38"/>
      <c r="C28" s="6"/>
      <c r="D28" s="39"/>
      <c r="E28" s="6"/>
      <c r="F28" s="6"/>
      <c r="G28" s="40"/>
      <c r="H28" s="40"/>
      <c r="I28" s="40"/>
      <c r="J28" s="40"/>
      <c r="K28" s="40"/>
      <c r="L28" s="38"/>
      <c r="M28" s="38"/>
      <c r="N28" s="38"/>
      <c r="O28" s="38"/>
      <c r="R28" s="41"/>
      <c r="T28" s="41"/>
      <c r="X28" s="38"/>
      <c r="Y28" s="6"/>
      <c r="Z28" s="6"/>
      <c r="AA28" s="42"/>
      <c r="AB28" s="6"/>
      <c r="AC28" s="6"/>
      <c r="AD28" s="6"/>
      <c r="AE28" s="6"/>
      <c r="AF28" s="6"/>
      <c r="AG28" s="6"/>
      <c r="AH28" s="6"/>
      <c r="AI28" s="6"/>
      <c r="AJ28" s="6"/>
      <c r="AK28" s="6"/>
      <c r="AL28" s="6"/>
      <c r="AM28" s="6"/>
      <c r="AN28" s="6"/>
      <c r="AO28" s="6"/>
      <c r="AP28" s="6"/>
      <c r="AQ28" s="6"/>
      <c r="AR28" s="6"/>
      <c r="AS28" s="6"/>
      <c r="AT28" s="6"/>
      <c r="AU28" s="6"/>
      <c r="AV28" s="6"/>
      <c r="AW28" s="6"/>
      <c r="DC28" s="696"/>
      <c r="DG28" s="6"/>
      <c r="DM28" s="96"/>
      <c r="DN28" s="97"/>
    </row>
    <row r="29" spans="1:118" s="33" customFormat="1">
      <c r="A29" s="38"/>
      <c r="B29" s="38"/>
      <c r="C29" s="6"/>
      <c r="D29" s="39"/>
      <c r="E29" s="6"/>
      <c r="F29" s="6"/>
      <c r="G29" s="40"/>
      <c r="H29" s="40"/>
      <c r="I29" s="40"/>
      <c r="J29" s="40"/>
      <c r="K29" s="40"/>
      <c r="L29" s="38"/>
      <c r="M29" s="38"/>
      <c r="N29" s="38"/>
      <c r="O29" s="38"/>
      <c r="R29" s="41"/>
      <c r="S29" s="41"/>
      <c r="T29" s="41"/>
      <c r="X29" s="38"/>
      <c r="Y29" s="6"/>
      <c r="Z29" s="6"/>
      <c r="AA29" s="42"/>
      <c r="AB29" s="6"/>
      <c r="AC29" s="6"/>
      <c r="AD29" s="6"/>
      <c r="AE29" s="6"/>
      <c r="AF29" s="6"/>
      <c r="AG29" s="6"/>
      <c r="AH29" s="6"/>
      <c r="AI29" s="6"/>
      <c r="AJ29" s="6"/>
      <c r="AK29" s="6"/>
      <c r="AL29" s="6"/>
      <c r="AM29" s="6"/>
      <c r="AN29" s="6"/>
      <c r="AO29" s="6"/>
      <c r="AP29" s="6"/>
      <c r="AQ29" s="6"/>
      <c r="AR29" s="6"/>
      <c r="AS29" s="6"/>
      <c r="AT29" s="6"/>
      <c r="AU29" s="6"/>
      <c r="AV29" s="6"/>
      <c r="AW29" s="6"/>
      <c r="DC29" s="696"/>
      <c r="DG29" s="6"/>
      <c r="DM29" s="96"/>
    </row>
    <row r="30" spans="1:118" s="33" customFormat="1">
      <c r="A30" s="38"/>
      <c r="B30" s="38"/>
      <c r="C30" s="6"/>
      <c r="D30" s="39"/>
      <c r="E30" s="6"/>
      <c r="F30" s="6"/>
      <c r="G30" s="40"/>
      <c r="H30" s="40"/>
      <c r="I30" s="40"/>
      <c r="J30" s="40"/>
      <c r="K30" s="40"/>
      <c r="L30" s="38"/>
      <c r="M30" s="38"/>
      <c r="N30" s="38"/>
      <c r="O30" s="38"/>
      <c r="R30" s="41"/>
      <c r="S30" s="41"/>
      <c r="T30" s="41"/>
      <c r="X30" s="38"/>
      <c r="Y30" s="6"/>
      <c r="Z30" s="6"/>
      <c r="AA30" s="42"/>
      <c r="AB30" s="6"/>
      <c r="AC30" s="6"/>
      <c r="AD30" s="6"/>
      <c r="AE30" s="6"/>
      <c r="AF30" s="6"/>
      <c r="AG30" s="6"/>
      <c r="AH30" s="6"/>
      <c r="AI30" s="6"/>
      <c r="AJ30" s="6"/>
      <c r="AK30" s="6"/>
      <c r="AL30" s="6"/>
      <c r="AM30" s="6"/>
      <c r="AN30" s="6"/>
      <c r="AO30" s="6"/>
      <c r="AP30" s="6"/>
      <c r="AQ30" s="6"/>
      <c r="AR30" s="6"/>
      <c r="AS30" s="6"/>
      <c r="AT30" s="6"/>
      <c r="AU30" s="6"/>
      <c r="AV30" s="6"/>
      <c r="AW30" s="6"/>
      <c r="DC30" s="696"/>
      <c r="DG30" s="6"/>
    </row>
    <row r="31" spans="1:118" s="33" customFormat="1">
      <c r="A31" s="38"/>
      <c r="B31" s="38"/>
      <c r="C31" s="6"/>
      <c r="D31" s="39"/>
      <c r="E31" s="6"/>
      <c r="F31" s="6"/>
      <c r="G31" s="40"/>
      <c r="H31" s="40"/>
      <c r="I31" s="40"/>
      <c r="J31" s="40"/>
      <c r="K31" s="40"/>
      <c r="L31" s="38"/>
      <c r="M31" s="38"/>
      <c r="N31" s="38"/>
      <c r="O31" s="38"/>
      <c r="R31" s="41"/>
      <c r="S31" s="41"/>
      <c r="T31" s="41"/>
      <c r="X31" s="38"/>
      <c r="Y31" s="6"/>
      <c r="Z31" s="6"/>
      <c r="AA31" s="42"/>
      <c r="AB31" s="6"/>
      <c r="AC31" s="6"/>
      <c r="AD31" s="6"/>
      <c r="AE31" s="6"/>
      <c r="AF31" s="6"/>
      <c r="AG31" s="6"/>
      <c r="AH31" s="6"/>
      <c r="AI31" s="6"/>
      <c r="AJ31" s="6"/>
      <c r="AK31" s="6"/>
      <c r="AL31" s="6"/>
      <c r="AM31" s="6"/>
      <c r="AN31" s="6"/>
      <c r="AO31" s="6"/>
      <c r="AP31" s="6"/>
      <c r="AQ31" s="6"/>
      <c r="AR31" s="6"/>
      <c r="AS31" s="6"/>
      <c r="AT31" s="6"/>
      <c r="AU31" s="6"/>
      <c r="AV31" s="6"/>
      <c r="AW31" s="6"/>
      <c r="AX31" s="696"/>
      <c r="AY31" s="696"/>
      <c r="AZ31" s="696"/>
      <c r="BA31" s="696"/>
      <c r="BB31" s="696"/>
      <c r="BC31" s="696"/>
      <c r="BD31" s="696"/>
      <c r="BE31" s="696"/>
      <c r="BF31" s="696"/>
      <c r="BG31" s="696"/>
      <c r="BH31" s="696"/>
      <c r="BI31" s="696"/>
      <c r="BJ31" s="696"/>
      <c r="BK31" s="696"/>
      <c r="BL31" s="696"/>
      <c r="BM31" s="696"/>
      <c r="BN31" s="696"/>
      <c r="BO31" s="696"/>
      <c r="BP31" s="696"/>
      <c r="BQ31" s="696"/>
      <c r="BR31" s="696"/>
      <c r="BS31" s="696"/>
      <c r="BT31" s="696"/>
      <c r="BU31" s="696"/>
      <c r="BV31" s="696"/>
      <c r="BW31" s="696"/>
      <c r="BX31" s="696"/>
      <c r="BY31" s="696"/>
      <c r="BZ31" s="696"/>
      <c r="CA31" s="696"/>
      <c r="CB31" s="696"/>
      <c r="CC31" s="696"/>
      <c r="CD31" s="696"/>
      <c r="CE31" s="696"/>
      <c r="CF31" s="696"/>
      <c r="CG31" s="696"/>
      <c r="CH31" s="696"/>
      <c r="CI31" s="696"/>
      <c r="CJ31" s="696"/>
      <c r="CK31" s="696"/>
      <c r="CL31" s="696"/>
      <c r="CM31" s="696"/>
      <c r="CN31" s="696"/>
      <c r="CO31" s="696"/>
      <c r="CP31" s="696"/>
      <c r="CQ31" s="696"/>
      <c r="CR31" s="696"/>
      <c r="CS31" s="696"/>
      <c r="CT31" s="696"/>
      <c r="CU31" s="696"/>
      <c r="CV31" s="696"/>
      <c r="CW31" s="696"/>
      <c r="CX31" s="696"/>
      <c r="CY31" s="696"/>
      <c r="CZ31" s="696"/>
      <c r="DA31" s="696"/>
      <c r="DB31" s="696"/>
      <c r="DC31" s="696"/>
      <c r="DG31" s="6"/>
    </row>
    <row r="32" spans="1:118" s="33" customFormat="1">
      <c r="A32" s="38"/>
      <c r="B32" s="38"/>
      <c r="C32" s="6"/>
      <c r="D32" s="39"/>
      <c r="E32" s="6"/>
      <c r="F32" s="6"/>
      <c r="G32" s="40"/>
      <c r="H32" s="40"/>
      <c r="I32" s="40"/>
      <c r="J32" s="40"/>
      <c r="K32" s="40"/>
      <c r="L32" s="38"/>
      <c r="M32" s="38"/>
      <c r="N32" s="38"/>
      <c r="O32" s="38"/>
      <c r="R32" s="41"/>
      <c r="S32" s="41"/>
      <c r="T32" s="41"/>
      <c r="X32" s="38"/>
      <c r="Y32" s="6"/>
      <c r="Z32" s="6"/>
      <c r="AA32" s="42"/>
      <c r="AB32" s="6"/>
      <c r="AC32" s="6"/>
      <c r="AD32" s="6"/>
      <c r="AE32" s="6"/>
      <c r="AF32" s="6"/>
      <c r="AG32" s="6"/>
      <c r="AH32" s="6"/>
      <c r="AI32" s="6"/>
      <c r="AJ32" s="6"/>
      <c r="AK32" s="6"/>
      <c r="AL32" s="6"/>
      <c r="AM32" s="6"/>
      <c r="AN32" s="6"/>
      <c r="AO32" s="6"/>
      <c r="AP32" s="6"/>
      <c r="AQ32" s="6"/>
      <c r="AR32" s="6"/>
      <c r="AS32" s="6"/>
      <c r="AT32" s="6"/>
      <c r="AU32" s="6"/>
      <c r="AV32" s="6"/>
      <c r="AW32" s="6"/>
      <c r="AX32" s="696"/>
      <c r="AY32" s="696"/>
      <c r="AZ32" s="696"/>
      <c r="BA32" s="696"/>
      <c r="BB32" s="696"/>
      <c r="BC32" s="696"/>
      <c r="BD32" s="696"/>
      <c r="BE32" s="696"/>
      <c r="BF32" s="696"/>
      <c r="BG32" s="696"/>
      <c r="BH32" s="696"/>
      <c r="BI32" s="696"/>
      <c r="BJ32" s="696"/>
      <c r="BK32" s="696"/>
      <c r="BL32" s="696"/>
      <c r="BM32" s="696"/>
      <c r="BN32" s="696"/>
      <c r="BO32" s="696"/>
      <c r="BP32" s="696"/>
      <c r="BQ32" s="696"/>
      <c r="BR32" s="696"/>
      <c r="BS32" s="696"/>
      <c r="BT32" s="696"/>
      <c r="BU32" s="696"/>
      <c r="BV32" s="696"/>
      <c r="BW32" s="696"/>
      <c r="BX32" s="696"/>
      <c r="BY32" s="696"/>
      <c r="BZ32" s="696"/>
      <c r="CA32" s="696"/>
      <c r="CB32" s="696"/>
      <c r="CC32" s="696"/>
      <c r="CD32" s="696"/>
      <c r="CE32" s="696"/>
      <c r="CF32" s="696"/>
      <c r="CG32" s="696"/>
      <c r="CH32" s="696"/>
      <c r="CI32" s="696"/>
      <c r="CJ32" s="696"/>
      <c r="CK32" s="696"/>
      <c r="CL32" s="696"/>
      <c r="CM32" s="696"/>
      <c r="CN32" s="696"/>
      <c r="CO32" s="696"/>
      <c r="CP32" s="696"/>
      <c r="CQ32" s="696"/>
      <c r="CR32" s="696"/>
      <c r="CS32" s="696"/>
      <c r="CT32" s="696"/>
      <c r="CU32" s="696"/>
      <c r="CV32" s="696"/>
      <c r="CW32" s="696"/>
      <c r="CX32" s="696"/>
      <c r="CY32" s="696"/>
      <c r="CZ32" s="696"/>
      <c r="DA32" s="696"/>
      <c r="DB32" s="696"/>
      <c r="DC32" s="696"/>
      <c r="DG32" s="6"/>
    </row>
    <row r="33" spans="1:111" s="33" customFormat="1">
      <c r="A33" s="38"/>
      <c r="B33" s="38"/>
      <c r="C33" s="6"/>
      <c r="D33" s="39"/>
      <c r="E33" s="6"/>
      <c r="F33" s="6"/>
      <c r="G33" s="40"/>
      <c r="H33" s="40"/>
      <c r="I33" s="40"/>
      <c r="J33" s="40"/>
      <c r="K33" s="40"/>
      <c r="L33" s="38"/>
      <c r="M33" s="38"/>
      <c r="N33" s="38"/>
      <c r="O33" s="38"/>
      <c r="R33" s="41"/>
      <c r="S33" s="41"/>
      <c r="T33" s="41"/>
      <c r="X33" s="38"/>
      <c r="Y33" s="6"/>
      <c r="Z33" s="6"/>
      <c r="AA33" s="42"/>
      <c r="AB33" s="6"/>
      <c r="AC33" s="6"/>
      <c r="AD33" s="6"/>
      <c r="AE33" s="6"/>
      <c r="AF33" s="6"/>
      <c r="AG33" s="6"/>
      <c r="AH33" s="6"/>
      <c r="AI33" s="6"/>
      <c r="AJ33" s="6"/>
      <c r="AK33" s="6"/>
      <c r="AL33" s="6"/>
      <c r="AM33" s="6"/>
      <c r="AN33" s="6"/>
      <c r="AO33" s="6"/>
      <c r="AP33" s="6"/>
      <c r="AQ33" s="6"/>
      <c r="AR33" s="6"/>
      <c r="AS33" s="6"/>
      <c r="AT33" s="6"/>
      <c r="AU33" s="6"/>
      <c r="AV33" s="6"/>
      <c r="AW33" s="6"/>
      <c r="AX33" s="696"/>
      <c r="AY33" s="696"/>
      <c r="AZ33" s="696"/>
      <c r="BA33" s="696"/>
      <c r="BB33" s="696"/>
      <c r="BC33" s="696"/>
      <c r="BD33" s="696"/>
      <c r="BE33" s="696"/>
      <c r="BF33" s="696"/>
      <c r="BG33" s="696"/>
      <c r="BH33" s="696"/>
      <c r="BI33" s="696"/>
      <c r="BJ33" s="696"/>
      <c r="BK33" s="696"/>
      <c r="BL33" s="696"/>
      <c r="BM33" s="696"/>
      <c r="BN33" s="696"/>
      <c r="BO33" s="696"/>
      <c r="BP33" s="696"/>
      <c r="BQ33" s="696"/>
      <c r="BR33" s="696"/>
      <c r="BS33" s="696"/>
      <c r="BT33" s="696"/>
      <c r="BU33" s="696"/>
      <c r="BV33" s="696"/>
      <c r="BW33" s="696"/>
      <c r="BX33" s="696"/>
      <c r="BY33" s="696"/>
      <c r="BZ33" s="696"/>
      <c r="CA33" s="696"/>
      <c r="CB33" s="696"/>
      <c r="CC33" s="696"/>
      <c r="CD33" s="696"/>
      <c r="CE33" s="696"/>
      <c r="CF33" s="696"/>
      <c r="CG33" s="696"/>
      <c r="CH33" s="696"/>
      <c r="CI33" s="696"/>
      <c r="CJ33" s="696"/>
      <c r="CK33" s="696"/>
      <c r="CL33" s="696"/>
      <c r="CM33" s="696"/>
      <c r="CN33" s="696"/>
      <c r="CO33" s="696"/>
      <c r="CP33" s="696"/>
      <c r="CQ33" s="696"/>
      <c r="CR33" s="696"/>
      <c r="CS33" s="696"/>
      <c r="CT33" s="696"/>
      <c r="CU33" s="696"/>
      <c r="CV33" s="696"/>
      <c r="CW33" s="696"/>
      <c r="CX33" s="696"/>
      <c r="CY33" s="696"/>
      <c r="CZ33" s="696"/>
      <c r="DA33" s="696"/>
      <c r="DB33" s="696"/>
      <c r="DC33" s="696"/>
      <c r="DG33" s="6"/>
    </row>
    <row r="34" spans="1:111" s="33" customFormat="1">
      <c r="A34" s="38"/>
      <c r="B34" s="38"/>
      <c r="C34" s="6"/>
      <c r="D34" s="39"/>
      <c r="E34" s="6"/>
      <c r="F34" s="6"/>
      <c r="G34" s="40"/>
      <c r="H34" s="40"/>
      <c r="I34" s="40"/>
      <c r="J34" s="40"/>
      <c r="K34" s="40"/>
      <c r="L34" s="38"/>
      <c r="M34" s="38"/>
      <c r="N34" s="38"/>
      <c r="O34" s="38"/>
      <c r="R34" s="41"/>
      <c r="S34" s="41"/>
      <c r="T34" s="41"/>
      <c r="X34" s="38"/>
      <c r="Y34" s="6"/>
      <c r="Z34" s="6"/>
      <c r="AA34" s="42"/>
      <c r="AB34" s="6"/>
      <c r="AC34" s="6"/>
      <c r="AD34" s="6"/>
      <c r="AE34" s="6"/>
      <c r="AF34" s="6"/>
      <c r="AG34" s="6"/>
      <c r="AH34" s="6"/>
      <c r="AI34" s="6"/>
      <c r="AJ34" s="6"/>
      <c r="AK34" s="6"/>
      <c r="AL34" s="6"/>
      <c r="AM34" s="6"/>
      <c r="AN34" s="6"/>
      <c r="AO34" s="6"/>
      <c r="AP34" s="6"/>
      <c r="AQ34" s="6"/>
      <c r="AR34" s="6"/>
      <c r="AS34" s="6"/>
      <c r="AT34" s="6"/>
      <c r="AU34" s="6"/>
      <c r="AV34" s="6"/>
      <c r="AW34" s="6"/>
      <c r="AX34" s="696"/>
      <c r="AY34" s="696"/>
      <c r="AZ34" s="696"/>
      <c r="BA34" s="696"/>
      <c r="BB34" s="696"/>
      <c r="BC34" s="696"/>
      <c r="BD34" s="696"/>
      <c r="BE34" s="696"/>
      <c r="BF34" s="696"/>
      <c r="BG34" s="696"/>
      <c r="BH34" s="696"/>
      <c r="BI34" s="696"/>
      <c r="BJ34" s="696"/>
      <c r="BK34" s="696"/>
      <c r="BL34" s="696"/>
      <c r="BM34" s="696"/>
      <c r="BN34" s="696"/>
      <c r="BO34" s="696"/>
      <c r="BP34" s="696"/>
      <c r="BQ34" s="696"/>
      <c r="BR34" s="696"/>
      <c r="BS34" s="696"/>
      <c r="BT34" s="696"/>
      <c r="BU34" s="696"/>
      <c r="BV34" s="696"/>
      <c r="BW34" s="696"/>
      <c r="BX34" s="696"/>
      <c r="BY34" s="696"/>
      <c r="BZ34" s="696"/>
      <c r="CA34" s="696"/>
      <c r="CB34" s="696"/>
      <c r="CC34" s="696"/>
      <c r="CD34" s="696"/>
      <c r="CE34" s="696"/>
      <c r="CF34" s="696"/>
      <c r="CG34" s="696"/>
      <c r="CH34" s="696"/>
      <c r="CI34" s="696"/>
      <c r="CJ34" s="696"/>
      <c r="CK34" s="696"/>
      <c r="CL34" s="696"/>
      <c r="CM34" s="696"/>
      <c r="CN34" s="696"/>
      <c r="CO34" s="696"/>
      <c r="CP34" s="696"/>
      <c r="CQ34" s="696"/>
      <c r="CR34" s="696"/>
      <c r="CS34" s="696"/>
      <c r="CT34" s="696"/>
      <c r="CU34" s="696"/>
      <c r="CV34" s="696"/>
      <c r="CW34" s="696"/>
      <c r="CX34" s="696"/>
      <c r="CY34" s="696"/>
      <c r="CZ34" s="696"/>
      <c r="DA34" s="696"/>
      <c r="DB34" s="696"/>
      <c r="DC34" s="696"/>
      <c r="DG34" s="6"/>
    </row>
    <row r="35" spans="1:111" s="33" customFormat="1">
      <c r="A35" s="38"/>
      <c r="B35" s="38"/>
      <c r="C35" s="6"/>
      <c r="D35" s="39"/>
      <c r="E35" s="6"/>
      <c r="F35" s="6"/>
      <c r="G35" s="40"/>
      <c r="H35" s="40"/>
      <c r="I35" s="40"/>
      <c r="J35" s="40"/>
      <c r="K35" s="40"/>
      <c r="L35" s="695"/>
      <c r="M35" s="695"/>
      <c r="N35" s="695"/>
      <c r="O35" s="695"/>
      <c r="R35" s="41"/>
      <c r="S35" s="41"/>
      <c r="T35" s="41"/>
      <c r="X35" s="38"/>
      <c r="Y35" s="6"/>
      <c r="Z35" s="6"/>
      <c r="AA35" s="42"/>
      <c r="AB35" s="6"/>
      <c r="AC35" s="6"/>
      <c r="AD35" s="6"/>
      <c r="AE35" s="6"/>
      <c r="AF35" s="6"/>
      <c r="AG35" s="6"/>
      <c r="AH35" s="6"/>
      <c r="AI35" s="6"/>
      <c r="AJ35" s="6"/>
      <c r="AK35" s="6"/>
      <c r="AL35" s="6"/>
      <c r="AM35" s="6"/>
      <c r="AN35" s="6"/>
      <c r="AO35" s="6"/>
      <c r="AP35" s="6"/>
      <c r="AQ35" s="6"/>
      <c r="AR35" s="6"/>
      <c r="AS35" s="6"/>
      <c r="AT35" s="6"/>
      <c r="AU35" s="6"/>
      <c r="AV35" s="6"/>
      <c r="AW35" s="6"/>
      <c r="AX35" s="696"/>
      <c r="AY35" s="696"/>
      <c r="AZ35" s="696"/>
      <c r="BA35" s="696"/>
      <c r="BB35" s="696"/>
      <c r="BC35" s="696"/>
      <c r="BD35" s="696"/>
      <c r="BE35" s="696"/>
      <c r="BF35" s="696"/>
      <c r="BG35" s="696"/>
      <c r="BH35" s="696"/>
      <c r="BI35" s="696"/>
      <c r="BJ35" s="696"/>
      <c r="BK35" s="696"/>
      <c r="BL35" s="696"/>
      <c r="BM35" s="696"/>
      <c r="BN35" s="696"/>
      <c r="BO35" s="696"/>
      <c r="BP35" s="696"/>
      <c r="BQ35" s="696"/>
      <c r="BR35" s="696"/>
      <c r="BS35" s="696"/>
      <c r="BT35" s="696"/>
      <c r="BU35" s="696"/>
      <c r="BV35" s="696"/>
      <c r="BW35" s="696"/>
      <c r="BX35" s="696"/>
      <c r="BY35" s="696"/>
      <c r="BZ35" s="696"/>
      <c r="CA35" s="696"/>
      <c r="CB35" s="696"/>
      <c r="CC35" s="696"/>
      <c r="CD35" s="696"/>
      <c r="CE35" s="696"/>
      <c r="CF35" s="696"/>
      <c r="CG35" s="696"/>
      <c r="CH35" s="696"/>
      <c r="CI35" s="696"/>
      <c r="CJ35" s="696"/>
      <c r="CK35" s="696"/>
      <c r="CL35" s="696"/>
      <c r="CM35" s="696"/>
      <c r="CN35" s="696"/>
      <c r="CO35" s="696"/>
      <c r="CP35" s="696"/>
      <c r="CQ35" s="696"/>
      <c r="CR35" s="696"/>
      <c r="CS35" s="696"/>
      <c r="CT35" s="696"/>
      <c r="CU35" s="696"/>
      <c r="CV35" s="696"/>
      <c r="CW35" s="696"/>
      <c r="CX35" s="696"/>
      <c r="CY35" s="696"/>
      <c r="CZ35" s="696"/>
      <c r="DA35" s="696"/>
      <c r="DB35" s="696"/>
      <c r="DC35" s="696"/>
      <c r="DG35" s="6"/>
    </row>
    <row r="36" spans="1:111" s="33" customFormat="1">
      <c r="A36" s="38"/>
      <c r="B36" s="38"/>
      <c r="C36" s="6"/>
      <c r="D36" s="39"/>
      <c r="E36" s="6"/>
      <c r="F36" s="6"/>
      <c r="G36" s="40"/>
      <c r="H36" s="40"/>
      <c r="I36" s="40"/>
      <c r="J36" s="40"/>
      <c r="K36" s="40"/>
      <c r="L36" s="695"/>
      <c r="M36" s="695"/>
      <c r="N36" s="695"/>
      <c r="O36" s="695"/>
      <c r="R36" s="41"/>
      <c r="S36" s="41"/>
      <c r="T36" s="41"/>
      <c r="X36" s="38"/>
      <c r="Y36" s="6"/>
      <c r="Z36" s="6"/>
      <c r="AA36" s="42"/>
      <c r="AB36" s="6"/>
      <c r="AC36" s="6"/>
      <c r="AD36" s="6"/>
      <c r="AE36" s="6"/>
      <c r="AF36" s="6"/>
      <c r="AG36" s="6"/>
      <c r="AH36" s="6"/>
      <c r="AI36" s="6"/>
      <c r="AJ36" s="6"/>
      <c r="AK36" s="6"/>
      <c r="AL36" s="6"/>
      <c r="AM36" s="6"/>
      <c r="AN36" s="6"/>
      <c r="AO36" s="6"/>
      <c r="AP36" s="6"/>
      <c r="AQ36" s="6"/>
      <c r="AR36" s="6"/>
      <c r="AS36" s="6"/>
      <c r="AT36" s="6"/>
      <c r="AU36" s="6"/>
      <c r="AV36" s="6"/>
      <c r="AW36" s="6"/>
      <c r="AX36" s="696"/>
      <c r="AY36" s="696"/>
      <c r="AZ36" s="696"/>
      <c r="BA36" s="696"/>
      <c r="BB36" s="696"/>
      <c r="BC36" s="696"/>
      <c r="BD36" s="696"/>
      <c r="BE36" s="696"/>
      <c r="BF36" s="696"/>
      <c r="BG36" s="696"/>
      <c r="BH36" s="696"/>
      <c r="BI36" s="696"/>
      <c r="BJ36" s="696"/>
      <c r="BK36" s="696"/>
      <c r="BL36" s="696"/>
      <c r="BM36" s="696"/>
      <c r="BN36" s="696"/>
      <c r="BO36" s="696"/>
      <c r="BP36" s="696"/>
      <c r="BQ36" s="696"/>
      <c r="BR36" s="696"/>
      <c r="BS36" s="696"/>
      <c r="BT36" s="696"/>
      <c r="BU36" s="696"/>
      <c r="BV36" s="696"/>
      <c r="BW36" s="696"/>
      <c r="BX36" s="696"/>
      <c r="BY36" s="696"/>
      <c r="BZ36" s="696"/>
      <c r="CA36" s="696"/>
      <c r="CB36" s="696"/>
      <c r="CC36" s="696"/>
      <c r="CD36" s="696"/>
      <c r="CE36" s="696"/>
      <c r="CF36" s="696"/>
      <c r="CG36" s="696"/>
      <c r="CH36" s="696"/>
      <c r="CI36" s="696"/>
      <c r="CJ36" s="696"/>
      <c r="CK36" s="696"/>
      <c r="CL36" s="696"/>
      <c r="CM36" s="696"/>
      <c r="CN36" s="696"/>
      <c r="CO36" s="696"/>
      <c r="CP36" s="696"/>
      <c r="CQ36" s="696"/>
      <c r="CR36" s="696"/>
      <c r="CS36" s="696"/>
      <c r="CT36" s="696"/>
      <c r="CU36" s="696"/>
      <c r="CV36" s="696"/>
      <c r="CW36" s="696"/>
      <c r="CX36" s="696"/>
      <c r="CY36" s="696"/>
      <c r="CZ36" s="696"/>
      <c r="DA36" s="696"/>
      <c r="DB36" s="696"/>
      <c r="DC36" s="696"/>
      <c r="DG36" s="6"/>
    </row>
    <row r="37" spans="1:111" s="33" customFormat="1">
      <c r="A37" s="38"/>
      <c r="B37" s="38"/>
      <c r="C37" s="6"/>
      <c r="D37" s="39"/>
      <c r="E37" s="6"/>
      <c r="F37" s="6"/>
      <c r="G37" s="40"/>
      <c r="H37" s="40"/>
      <c r="I37" s="40"/>
      <c r="J37" s="40"/>
      <c r="K37" s="40"/>
      <c r="L37" s="38"/>
      <c r="M37" s="38"/>
      <c r="N37" s="38"/>
      <c r="O37" s="38"/>
      <c r="R37" s="41"/>
      <c r="S37" s="41"/>
      <c r="T37" s="41"/>
      <c r="X37" s="38"/>
      <c r="Y37" s="6"/>
      <c r="Z37" s="6"/>
      <c r="AA37" s="42"/>
      <c r="AB37" s="6"/>
      <c r="AC37" s="6"/>
      <c r="AD37" s="6"/>
      <c r="AE37" s="6"/>
      <c r="AF37" s="6"/>
      <c r="AG37" s="6"/>
      <c r="AH37" s="6"/>
      <c r="AI37" s="6"/>
      <c r="AJ37" s="6"/>
      <c r="AK37" s="6"/>
      <c r="AL37" s="6"/>
      <c r="AM37" s="6"/>
      <c r="AN37" s="6"/>
      <c r="AO37" s="6"/>
      <c r="AP37" s="6"/>
      <c r="AQ37" s="6"/>
      <c r="AR37" s="6"/>
      <c r="AS37" s="6"/>
      <c r="AT37" s="6"/>
      <c r="AU37" s="6"/>
      <c r="AV37" s="6"/>
      <c r="AW37" s="6"/>
      <c r="AX37" s="696"/>
      <c r="AY37" s="696"/>
      <c r="AZ37" s="696"/>
      <c r="BA37" s="696"/>
      <c r="BB37" s="696"/>
      <c r="BC37" s="696"/>
      <c r="BD37" s="696"/>
      <c r="BE37" s="696"/>
      <c r="BF37" s="696"/>
      <c r="BG37" s="696"/>
      <c r="BH37" s="696"/>
      <c r="BI37" s="696"/>
      <c r="BJ37" s="696"/>
      <c r="BK37" s="696"/>
      <c r="BL37" s="696"/>
      <c r="BM37" s="696"/>
      <c r="BN37" s="696"/>
      <c r="BO37" s="696"/>
      <c r="BP37" s="696"/>
      <c r="BQ37" s="696"/>
      <c r="BR37" s="696"/>
      <c r="BS37" s="696"/>
      <c r="BT37" s="696"/>
      <c r="BU37" s="696"/>
      <c r="BV37" s="696"/>
      <c r="BW37" s="696"/>
      <c r="BX37" s="696"/>
      <c r="BY37" s="696"/>
      <c r="BZ37" s="696"/>
      <c r="CA37" s="696"/>
      <c r="CB37" s="696"/>
      <c r="CC37" s="696"/>
      <c r="CD37" s="696"/>
      <c r="CE37" s="696"/>
      <c r="CF37" s="696"/>
      <c r="CG37" s="696"/>
      <c r="CH37" s="696"/>
      <c r="CI37" s="696"/>
      <c r="CJ37" s="696"/>
      <c r="CK37" s="696"/>
      <c r="CL37" s="696"/>
      <c r="CM37" s="696"/>
      <c r="CN37" s="696"/>
      <c r="CO37" s="696"/>
      <c r="CP37" s="696"/>
      <c r="CQ37" s="696"/>
      <c r="CR37" s="696"/>
      <c r="CS37" s="696"/>
      <c r="CT37" s="696"/>
      <c r="CU37" s="696"/>
      <c r="CV37" s="696"/>
      <c r="CW37" s="696"/>
      <c r="CX37" s="696"/>
      <c r="CY37" s="696"/>
      <c r="CZ37" s="696"/>
      <c r="DA37" s="696"/>
      <c r="DB37" s="696"/>
      <c r="DC37" s="696"/>
      <c r="DG37" s="6"/>
    </row>
    <row r="38" spans="1:111" s="33" customFormat="1">
      <c r="A38" s="38"/>
      <c r="B38" s="38"/>
      <c r="C38" s="6"/>
      <c r="D38" s="39"/>
      <c r="E38" s="6"/>
      <c r="F38" s="6"/>
      <c r="G38" s="40"/>
      <c r="H38" s="40"/>
      <c r="I38" s="40"/>
      <c r="J38" s="40"/>
      <c r="K38" s="40"/>
      <c r="L38" s="38"/>
      <c r="M38" s="38"/>
      <c r="N38" s="38"/>
      <c r="O38" s="38"/>
      <c r="R38" s="41"/>
      <c r="S38" s="41"/>
      <c r="T38" s="41"/>
      <c r="X38" s="38"/>
      <c r="Y38" s="6"/>
      <c r="Z38" s="6"/>
      <c r="AA38" s="42"/>
      <c r="AB38" s="6"/>
      <c r="AC38" s="6"/>
      <c r="AD38" s="6"/>
      <c r="AE38" s="6"/>
      <c r="AF38" s="6"/>
      <c r="AG38" s="6"/>
      <c r="AH38" s="6"/>
      <c r="AI38" s="6"/>
      <c r="AJ38" s="6"/>
      <c r="AK38" s="6"/>
      <c r="AL38" s="6"/>
      <c r="AM38" s="6"/>
      <c r="AN38" s="6"/>
      <c r="AO38" s="6"/>
      <c r="AP38" s="6"/>
      <c r="AQ38" s="6"/>
      <c r="AR38" s="6"/>
      <c r="AS38" s="6"/>
      <c r="AT38" s="6"/>
      <c r="AU38" s="6"/>
      <c r="AV38" s="6"/>
      <c r="AW38" s="6"/>
      <c r="AX38" s="696"/>
      <c r="AY38" s="696"/>
      <c r="AZ38" s="696"/>
      <c r="BA38" s="696"/>
      <c r="BB38" s="696"/>
      <c r="BC38" s="696"/>
      <c r="BD38" s="696"/>
      <c r="BE38" s="696"/>
      <c r="BF38" s="696"/>
      <c r="BG38" s="696"/>
      <c r="BH38" s="696"/>
      <c r="BI38" s="696"/>
      <c r="BJ38" s="696"/>
      <c r="BK38" s="696"/>
      <c r="BL38" s="696"/>
      <c r="BM38" s="696"/>
      <c r="BN38" s="696"/>
      <c r="BO38" s="696"/>
      <c r="BP38" s="696"/>
      <c r="BQ38" s="696"/>
      <c r="BR38" s="696"/>
      <c r="BS38" s="696"/>
      <c r="BT38" s="696"/>
      <c r="BU38" s="696"/>
      <c r="BV38" s="696"/>
      <c r="BW38" s="696"/>
      <c r="BX38" s="696"/>
      <c r="BY38" s="696"/>
      <c r="BZ38" s="696"/>
      <c r="CA38" s="696"/>
      <c r="CB38" s="696"/>
      <c r="CC38" s="696"/>
      <c r="CD38" s="696"/>
      <c r="CE38" s="696"/>
      <c r="CF38" s="696"/>
      <c r="CG38" s="696"/>
      <c r="CH38" s="696"/>
      <c r="CI38" s="696"/>
      <c r="CJ38" s="696"/>
      <c r="CK38" s="696"/>
      <c r="CL38" s="696"/>
      <c r="CM38" s="696"/>
      <c r="CN38" s="696"/>
      <c r="CO38" s="696"/>
      <c r="CP38" s="696"/>
      <c r="CQ38" s="696"/>
      <c r="CR38" s="696"/>
      <c r="CS38" s="696"/>
      <c r="CT38" s="696"/>
      <c r="CU38" s="696"/>
      <c r="CV38" s="696"/>
      <c r="CW38" s="696"/>
      <c r="CX38" s="696"/>
      <c r="CY38" s="696"/>
      <c r="CZ38" s="696"/>
      <c r="DA38" s="696"/>
      <c r="DB38" s="696"/>
      <c r="DC38" s="696"/>
      <c r="DG38" s="6"/>
    </row>
    <row r="39" spans="1:111" s="33" customFormat="1">
      <c r="A39" s="38"/>
      <c r="B39" s="38"/>
      <c r="C39" s="6"/>
      <c r="D39" s="39"/>
      <c r="E39" s="6"/>
      <c r="F39" s="6"/>
      <c r="G39" s="40"/>
      <c r="H39" s="40"/>
      <c r="I39" s="40"/>
      <c r="J39" s="40"/>
      <c r="K39" s="40"/>
      <c r="L39" s="38"/>
      <c r="M39" s="38"/>
      <c r="N39" s="38"/>
      <c r="O39" s="38"/>
      <c r="R39" s="41"/>
      <c r="S39" s="41"/>
      <c r="T39" s="41"/>
      <c r="X39" s="38"/>
      <c r="Y39" s="6"/>
      <c r="Z39" s="6"/>
      <c r="AA39" s="42"/>
      <c r="AB39" s="6"/>
      <c r="AC39" s="6"/>
      <c r="AD39" s="6"/>
      <c r="AE39" s="6"/>
      <c r="AF39" s="6"/>
      <c r="AG39" s="6"/>
      <c r="AH39" s="6"/>
      <c r="AI39" s="6"/>
      <c r="AJ39" s="6"/>
      <c r="AK39" s="6"/>
      <c r="AL39" s="6"/>
      <c r="AM39" s="6"/>
      <c r="AN39" s="6"/>
      <c r="AO39" s="6"/>
      <c r="AP39" s="6"/>
      <c r="AQ39" s="6"/>
      <c r="AR39" s="6"/>
      <c r="AS39" s="6"/>
      <c r="AT39" s="6"/>
      <c r="AU39" s="6"/>
      <c r="AV39" s="6"/>
      <c r="AW39" s="6"/>
      <c r="AX39" s="696"/>
      <c r="AY39" s="696"/>
      <c r="AZ39" s="696"/>
      <c r="BA39" s="696"/>
      <c r="BB39" s="696"/>
      <c r="BC39" s="696"/>
      <c r="BD39" s="696"/>
      <c r="BE39" s="696"/>
      <c r="BF39" s="696"/>
      <c r="BG39" s="696"/>
      <c r="BH39" s="696"/>
      <c r="BI39" s="696"/>
      <c r="BJ39" s="696"/>
      <c r="BK39" s="696"/>
      <c r="BL39" s="696"/>
      <c r="BM39" s="696"/>
      <c r="BN39" s="696"/>
      <c r="BO39" s="696"/>
      <c r="BP39" s="696"/>
      <c r="BQ39" s="696"/>
      <c r="BR39" s="696"/>
      <c r="BS39" s="696"/>
      <c r="BT39" s="696"/>
      <c r="BU39" s="696"/>
      <c r="BV39" s="696"/>
      <c r="BW39" s="696"/>
      <c r="BX39" s="696"/>
      <c r="BY39" s="696"/>
      <c r="BZ39" s="696"/>
      <c r="CA39" s="696"/>
      <c r="CB39" s="696"/>
      <c r="CC39" s="696"/>
      <c r="CD39" s="696"/>
      <c r="CE39" s="696"/>
      <c r="CF39" s="696"/>
      <c r="CG39" s="696"/>
      <c r="CH39" s="696"/>
      <c r="CI39" s="696"/>
      <c r="CJ39" s="696"/>
      <c r="CK39" s="696"/>
      <c r="CL39" s="696"/>
      <c r="CM39" s="696"/>
      <c r="CN39" s="696"/>
      <c r="CO39" s="696"/>
      <c r="CP39" s="696"/>
      <c r="CQ39" s="696"/>
      <c r="CR39" s="696"/>
      <c r="CS39" s="696"/>
      <c r="CT39" s="696"/>
      <c r="CU39" s="696"/>
      <c r="CV39" s="696"/>
      <c r="CW39" s="696"/>
      <c r="CX39" s="696"/>
      <c r="CY39" s="696"/>
      <c r="CZ39" s="696"/>
      <c r="DA39" s="696"/>
      <c r="DB39" s="696"/>
      <c r="DC39" s="696"/>
      <c r="DG39" s="6"/>
    </row>
    <row r="40" spans="1:111" s="33" customFormat="1">
      <c r="A40" s="38"/>
      <c r="B40" s="38"/>
      <c r="C40" s="6"/>
      <c r="D40" s="39"/>
      <c r="E40" s="6"/>
      <c r="F40" s="6"/>
      <c r="G40" s="40"/>
      <c r="H40" s="40"/>
      <c r="I40" s="40"/>
      <c r="J40" s="40"/>
      <c r="K40" s="40"/>
      <c r="L40" s="38"/>
      <c r="M40" s="38"/>
      <c r="N40" s="38"/>
      <c r="O40" s="38"/>
      <c r="R40" s="41"/>
      <c r="S40" s="41"/>
      <c r="T40" s="41"/>
      <c r="X40" s="38"/>
      <c r="Y40" s="6"/>
      <c r="Z40" s="6"/>
      <c r="AA40" s="42"/>
      <c r="AB40" s="6"/>
      <c r="AC40" s="6"/>
      <c r="AD40" s="6"/>
      <c r="AE40" s="6"/>
      <c r="AF40" s="6"/>
      <c r="AG40" s="6"/>
      <c r="AH40" s="6"/>
      <c r="AI40" s="6"/>
      <c r="AJ40" s="6"/>
      <c r="AK40" s="6"/>
      <c r="AL40" s="6"/>
      <c r="AM40" s="6"/>
      <c r="AN40" s="6"/>
      <c r="AO40" s="6"/>
      <c r="AP40" s="6"/>
      <c r="AQ40" s="6"/>
      <c r="AR40" s="6"/>
      <c r="AS40" s="6"/>
      <c r="AT40" s="6"/>
      <c r="AU40" s="6"/>
      <c r="AV40" s="6"/>
      <c r="AW40" s="6"/>
      <c r="AX40" s="696"/>
      <c r="AY40" s="696"/>
      <c r="AZ40" s="696"/>
      <c r="BA40" s="696"/>
      <c r="BB40" s="696"/>
      <c r="BC40" s="696"/>
      <c r="BD40" s="696"/>
      <c r="BE40" s="696"/>
      <c r="BF40" s="696"/>
      <c r="BG40" s="696"/>
      <c r="BH40" s="696"/>
      <c r="BI40" s="696"/>
      <c r="BJ40" s="696"/>
      <c r="BK40" s="696"/>
      <c r="BL40" s="696"/>
      <c r="BM40" s="696"/>
      <c r="BN40" s="696"/>
      <c r="BO40" s="696"/>
      <c r="BP40" s="696"/>
      <c r="BQ40" s="696"/>
      <c r="BR40" s="696"/>
      <c r="BS40" s="696"/>
      <c r="BT40" s="696"/>
      <c r="BU40" s="696"/>
      <c r="BV40" s="696"/>
      <c r="BW40" s="696"/>
      <c r="BX40" s="696"/>
      <c r="BY40" s="696"/>
      <c r="BZ40" s="696"/>
      <c r="CA40" s="696"/>
      <c r="CB40" s="696"/>
      <c r="CC40" s="696"/>
      <c r="CD40" s="696"/>
      <c r="CE40" s="696"/>
      <c r="CF40" s="696"/>
      <c r="CG40" s="696"/>
      <c r="CH40" s="696"/>
      <c r="CI40" s="696"/>
      <c r="CJ40" s="696"/>
      <c r="CK40" s="696"/>
      <c r="CL40" s="696"/>
      <c r="CM40" s="696"/>
      <c r="CN40" s="696"/>
      <c r="CO40" s="696"/>
      <c r="CP40" s="696"/>
      <c r="CQ40" s="696"/>
      <c r="CR40" s="696"/>
      <c r="CS40" s="696"/>
      <c r="CT40" s="696"/>
      <c r="CU40" s="696"/>
      <c r="CV40" s="696"/>
      <c r="CW40" s="696"/>
      <c r="CX40" s="696"/>
      <c r="CY40" s="696"/>
      <c r="CZ40" s="696"/>
      <c r="DA40" s="696"/>
      <c r="DB40" s="696"/>
      <c r="DC40" s="696"/>
      <c r="DG40" s="6"/>
    </row>
    <row r="41" spans="1:111" s="33" customFormat="1">
      <c r="A41" s="38"/>
      <c r="B41" s="38"/>
      <c r="C41" s="6"/>
      <c r="D41" s="39"/>
      <c r="E41" s="6"/>
      <c r="F41" s="6"/>
      <c r="G41" s="40"/>
      <c r="H41" s="40"/>
      <c r="I41" s="40"/>
      <c r="J41" s="40"/>
      <c r="K41" s="40"/>
      <c r="L41" s="38"/>
      <c r="M41" s="38"/>
      <c r="N41" s="38"/>
      <c r="O41" s="38"/>
      <c r="R41" s="41"/>
      <c r="S41" s="41"/>
      <c r="T41" s="41"/>
      <c r="X41" s="38"/>
      <c r="Y41" s="6"/>
      <c r="Z41" s="6"/>
      <c r="AA41" s="42"/>
      <c r="AB41" s="6"/>
      <c r="AC41" s="6"/>
      <c r="AD41" s="6"/>
      <c r="AE41" s="6"/>
      <c r="AF41" s="6"/>
      <c r="AG41" s="6"/>
      <c r="AH41" s="6"/>
      <c r="AI41" s="6"/>
      <c r="AJ41" s="6"/>
      <c r="AK41" s="6"/>
      <c r="AL41" s="6"/>
      <c r="AM41" s="6"/>
      <c r="AN41" s="6"/>
      <c r="AO41" s="6"/>
      <c r="AP41" s="6"/>
      <c r="AQ41" s="6"/>
      <c r="AR41" s="6"/>
      <c r="AS41" s="6"/>
      <c r="AT41" s="6"/>
      <c r="AU41" s="6"/>
      <c r="AV41" s="6"/>
      <c r="AW41" s="6"/>
      <c r="AX41" s="696"/>
      <c r="AY41" s="696"/>
      <c r="AZ41" s="696"/>
      <c r="BA41" s="696"/>
      <c r="BB41" s="696"/>
      <c r="BC41" s="696"/>
      <c r="BD41" s="696"/>
      <c r="BE41" s="696"/>
      <c r="BF41" s="696"/>
      <c r="BG41" s="696"/>
      <c r="BH41" s="696"/>
      <c r="BI41" s="696"/>
      <c r="BJ41" s="696"/>
      <c r="BK41" s="696"/>
      <c r="BL41" s="696"/>
      <c r="BM41" s="696"/>
      <c r="BN41" s="696"/>
      <c r="BO41" s="696"/>
      <c r="BP41" s="696"/>
      <c r="BQ41" s="696"/>
      <c r="BR41" s="696"/>
      <c r="BS41" s="696"/>
      <c r="BT41" s="696"/>
      <c r="BU41" s="696"/>
      <c r="BV41" s="696"/>
      <c r="BW41" s="696"/>
      <c r="BX41" s="696"/>
      <c r="BY41" s="696"/>
      <c r="BZ41" s="696"/>
      <c r="CA41" s="696"/>
      <c r="CB41" s="696"/>
      <c r="CC41" s="696"/>
      <c r="CD41" s="696"/>
      <c r="CE41" s="696"/>
      <c r="CF41" s="696"/>
      <c r="CG41" s="696"/>
      <c r="CH41" s="696"/>
      <c r="CI41" s="696"/>
      <c r="CJ41" s="696"/>
      <c r="CK41" s="696"/>
      <c r="CL41" s="696"/>
      <c r="CM41" s="696"/>
      <c r="CN41" s="696"/>
      <c r="CO41" s="696"/>
      <c r="CP41" s="696"/>
      <c r="CQ41" s="696"/>
      <c r="CR41" s="696"/>
      <c r="CS41" s="696"/>
      <c r="CT41" s="696"/>
      <c r="CU41" s="696"/>
      <c r="CV41" s="696"/>
      <c r="CW41" s="696"/>
      <c r="CX41" s="696"/>
      <c r="CY41" s="696"/>
      <c r="CZ41" s="696"/>
      <c r="DA41" s="696"/>
      <c r="DB41" s="696"/>
      <c r="DC41" s="696"/>
      <c r="DG41" s="6"/>
    </row>
    <row r="42" spans="1:111" s="33" customFormat="1">
      <c r="A42" s="38"/>
      <c r="B42" s="38"/>
      <c r="C42" s="6"/>
      <c r="D42" s="39"/>
      <c r="E42" s="6"/>
      <c r="F42" s="6"/>
      <c r="G42" s="40"/>
      <c r="H42" s="40"/>
      <c r="I42" s="40"/>
      <c r="J42" s="40"/>
      <c r="K42" s="40"/>
      <c r="L42" s="695"/>
      <c r="M42" s="695"/>
      <c r="N42" s="695"/>
      <c r="O42" s="695"/>
      <c r="R42" s="41"/>
      <c r="S42" s="41"/>
      <c r="T42" s="41"/>
      <c r="X42" s="38"/>
      <c r="Y42" s="6"/>
      <c r="Z42" s="6"/>
      <c r="AA42" s="42"/>
      <c r="AB42" s="6"/>
      <c r="AC42" s="6"/>
      <c r="AD42" s="6"/>
      <c r="AE42" s="6"/>
      <c r="AF42" s="6"/>
      <c r="AG42" s="6"/>
      <c r="AH42" s="6"/>
      <c r="AI42" s="6"/>
      <c r="AJ42" s="6"/>
      <c r="AK42" s="6"/>
      <c r="AL42" s="6"/>
      <c r="AM42" s="6"/>
      <c r="AN42" s="6"/>
      <c r="AO42" s="6"/>
      <c r="AP42" s="6"/>
      <c r="AQ42" s="6"/>
      <c r="AR42" s="6"/>
      <c r="AS42" s="6"/>
      <c r="AT42" s="6"/>
      <c r="AU42" s="6"/>
      <c r="AV42" s="6"/>
      <c r="AW42" s="6"/>
      <c r="AX42" s="696"/>
      <c r="AY42" s="696"/>
      <c r="AZ42" s="696"/>
      <c r="BA42" s="696"/>
      <c r="BB42" s="696"/>
      <c r="BC42" s="696"/>
      <c r="BD42" s="696"/>
      <c r="BE42" s="696"/>
      <c r="BF42" s="696"/>
      <c r="BG42" s="696"/>
      <c r="BH42" s="696"/>
      <c r="BI42" s="696"/>
      <c r="BJ42" s="696"/>
      <c r="BK42" s="696"/>
      <c r="BL42" s="696"/>
      <c r="BM42" s="696"/>
      <c r="BN42" s="696"/>
      <c r="BO42" s="696"/>
      <c r="BP42" s="696"/>
      <c r="BQ42" s="696"/>
      <c r="BR42" s="696"/>
      <c r="BS42" s="696"/>
      <c r="BT42" s="696"/>
      <c r="BU42" s="696"/>
      <c r="BV42" s="696"/>
      <c r="BW42" s="696"/>
      <c r="BX42" s="696"/>
      <c r="BY42" s="696"/>
      <c r="BZ42" s="696"/>
      <c r="CA42" s="696"/>
      <c r="CB42" s="696"/>
      <c r="CC42" s="696"/>
      <c r="CD42" s="696"/>
      <c r="CE42" s="696"/>
      <c r="CF42" s="696"/>
      <c r="CG42" s="696"/>
      <c r="CH42" s="696"/>
      <c r="CI42" s="696"/>
      <c r="CJ42" s="696"/>
      <c r="CK42" s="696"/>
      <c r="CL42" s="696"/>
      <c r="CM42" s="696"/>
      <c r="CN42" s="696"/>
      <c r="CO42" s="696"/>
      <c r="CP42" s="696"/>
      <c r="CQ42" s="696"/>
      <c r="CR42" s="696"/>
      <c r="CS42" s="696"/>
      <c r="CT42" s="696"/>
      <c r="CU42" s="696"/>
      <c r="CV42" s="696"/>
      <c r="CW42" s="696"/>
      <c r="CX42" s="696"/>
      <c r="CY42" s="696"/>
      <c r="CZ42" s="696"/>
      <c r="DA42" s="696"/>
      <c r="DB42" s="696"/>
      <c r="DC42" s="696"/>
      <c r="DG42" s="6"/>
    </row>
    <row r="43" spans="1:111" s="33" customFormat="1">
      <c r="A43" s="38"/>
      <c r="B43" s="38"/>
      <c r="C43" s="6"/>
      <c r="D43" s="39"/>
      <c r="E43" s="6"/>
      <c r="F43" s="6"/>
      <c r="G43" s="40"/>
      <c r="H43" s="40"/>
      <c r="I43" s="40"/>
      <c r="J43" s="40"/>
      <c r="K43" s="40"/>
      <c r="L43" s="695"/>
      <c r="M43" s="695"/>
      <c r="N43" s="695"/>
      <c r="O43" s="695"/>
      <c r="R43" s="41"/>
      <c r="S43" s="41"/>
      <c r="T43" s="41"/>
      <c r="X43" s="38"/>
      <c r="Y43" s="6"/>
      <c r="Z43" s="6"/>
      <c r="AA43" s="42"/>
      <c r="AB43" s="6"/>
      <c r="AC43" s="6"/>
      <c r="AD43" s="6"/>
      <c r="AE43" s="6"/>
      <c r="AF43" s="6"/>
      <c r="AG43" s="6"/>
      <c r="AH43" s="6"/>
      <c r="AI43" s="6"/>
      <c r="AJ43" s="6"/>
      <c r="AK43" s="6"/>
      <c r="AL43" s="6"/>
      <c r="AM43" s="6"/>
      <c r="AN43" s="6"/>
      <c r="AO43" s="6"/>
      <c r="AP43" s="6"/>
      <c r="AQ43" s="6"/>
      <c r="AR43" s="6"/>
      <c r="AS43" s="6"/>
      <c r="AT43" s="6"/>
      <c r="AU43" s="6"/>
      <c r="AV43" s="6"/>
      <c r="AW43" s="6"/>
      <c r="AX43" s="696"/>
      <c r="AY43" s="696"/>
      <c r="AZ43" s="696"/>
      <c r="BA43" s="696"/>
      <c r="BB43" s="696"/>
      <c r="BC43" s="696"/>
      <c r="BD43" s="696"/>
      <c r="BE43" s="696"/>
      <c r="BF43" s="696"/>
      <c r="BG43" s="696"/>
      <c r="BH43" s="696"/>
      <c r="BI43" s="696"/>
      <c r="BJ43" s="696"/>
      <c r="BK43" s="696"/>
      <c r="BL43" s="696"/>
      <c r="BM43" s="696"/>
      <c r="BN43" s="696"/>
      <c r="BO43" s="696"/>
      <c r="BP43" s="696"/>
      <c r="BQ43" s="696"/>
      <c r="BR43" s="696"/>
      <c r="BS43" s="696"/>
      <c r="BT43" s="696"/>
      <c r="BU43" s="696"/>
      <c r="BV43" s="696"/>
      <c r="BW43" s="696"/>
      <c r="BX43" s="696"/>
      <c r="BY43" s="696"/>
      <c r="BZ43" s="696"/>
      <c r="CA43" s="696"/>
      <c r="CB43" s="696"/>
      <c r="CC43" s="696"/>
      <c r="CD43" s="696"/>
      <c r="CE43" s="696"/>
      <c r="CF43" s="696"/>
      <c r="CG43" s="696"/>
      <c r="CH43" s="696"/>
      <c r="CI43" s="696"/>
      <c r="CJ43" s="696"/>
      <c r="CK43" s="696"/>
      <c r="CL43" s="696"/>
      <c r="CM43" s="696"/>
      <c r="CN43" s="696"/>
      <c r="CO43" s="696"/>
      <c r="CP43" s="696"/>
      <c r="CQ43" s="696"/>
      <c r="CR43" s="696"/>
      <c r="CS43" s="696"/>
      <c r="CT43" s="696"/>
      <c r="CU43" s="696"/>
      <c r="CV43" s="696"/>
      <c r="CW43" s="696"/>
      <c r="CX43" s="696"/>
      <c r="CY43" s="696"/>
      <c r="CZ43" s="696"/>
      <c r="DA43" s="696"/>
      <c r="DB43" s="696"/>
      <c r="DC43" s="696"/>
      <c r="DG43" s="6"/>
    </row>
    <row r="44" spans="1:111" s="33" customFormat="1">
      <c r="A44" s="38"/>
      <c r="B44" s="38"/>
      <c r="C44" s="6"/>
      <c r="D44" s="39"/>
      <c r="E44" s="6"/>
      <c r="F44" s="6"/>
      <c r="G44" s="40"/>
      <c r="H44" s="40"/>
      <c r="I44" s="40"/>
      <c r="J44" s="40"/>
      <c r="K44" s="40"/>
      <c r="L44" s="38"/>
      <c r="M44" s="38"/>
      <c r="N44" s="695"/>
      <c r="O44" s="38"/>
      <c r="R44" s="41"/>
      <c r="S44" s="41"/>
      <c r="T44" s="41"/>
      <c r="X44" s="38"/>
      <c r="Y44" s="6"/>
      <c r="Z44" s="6"/>
      <c r="AA44" s="42"/>
      <c r="AB44" s="6"/>
      <c r="AC44" s="6"/>
      <c r="AD44" s="6"/>
      <c r="AE44" s="6"/>
      <c r="AF44" s="6"/>
      <c r="AG44" s="6"/>
      <c r="AH44" s="6"/>
      <c r="AI44" s="6"/>
      <c r="AJ44" s="6"/>
      <c r="AK44" s="6"/>
      <c r="AL44" s="6"/>
      <c r="AM44" s="6"/>
      <c r="AN44" s="6"/>
      <c r="AO44" s="6"/>
      <c r="AP44" s="6"/>
      <c r="AQ44" s="6"/>
      <c r="AR44" s="6"/>
      <c r="AS44" s="6"/>
      <c r="AT44" s="6"/>
      <c r="AU44" s="6"/>
      <c r="AV44" s="6"/>
      <c r="AW44" s="6"/>
      <c r="DG44" s="6"/>
    </row>
    <row r="45" spans="1:111" s="33" customFormat="1">
      <c r="A45" s="38"/>
      <c r="B45" s="38"/>
      <c r="C45" s="6"/>
      <c r="D45" s="39"/>
      <c r="E45" s="6"/>
      <c r="F45" s="6"/>
      <c r="G45" s="40"/>
      <c r="H45" s="40"/>
      <c r="I45" s="40"/>
      <c r="J45" s="40"/>
      <c r="K45" s="40"/>
      <c r="L45" s="38"/>
      <c r="M45" s="38"/>
      <c r="N45" s="695"/>
      <c r="O45" s="38"/>
      <c r="R45" s="41"/>
      <c r="S45" s="41"/>
      <c r="T45" s="41"/>
      <c r="X45" s="38"/>
      <c r="Y45" s="6"/>
      <c r="Z45" s="6"/>
      <c r="AA45" s="42"/>
      <c r="AB45" s="6"/>
      <c r="AC45" s="6"/>
      <c r="AD45" s="6"/>
      <c r="AE45" s="6"/>
      <c r="AF45" s="6"/>
      <c r="AG45" s="6"/>
      <c r="AH45" s="6"/>
      <c r="AI45" s="6"/>
      <c r="AJ45" s="6"/>
      <c r="AK45" s="6"/>
      <c r="AL45" s="6"/>
      <c r="AM45" s="6"/>
      <c r="AN45" s="6"/>
      <c r="AO45" s="6"/>
      <c r="AP45" s="6"/>
      <c r="AQ45" s="6"/>
      <c r="AR45" s="6"/>
      <c r="AS45" s="6"/>
      <c r="AT45" s="6"/>
      <c r="AU45" s="6"/>
      <c r="AV45" s="6"/>
      <c r="AW45" s="6"/>
      <c r="DG45" s="6"/>
    </row>
    <row r="46" spans="1:111" s="33" customFormat="1">
      <c r="A46" s="38"/>
      <c r="B46" s="38"/>
      <c r="C46" s="6"/>
      <c r="D46" s="39"/>
      <c r="E46" s="6"/>
      <c r="F46" s="6"/>
      <c r="G46" s="40"/>
      <c r="H46" s="40"/>
      <c r="I46" s="40"/>
      <c r="J46" s="40"/>
      <c r="K46" s="40"/>
      <c r="L46" s="38"/>
      <c r="M46" s="38"/>
      <c r="N46" s="38"/>
      <c r="O46" s="38"/>
      <c r="R46" s="41"/>
      <c r="S46" s="41"/>
      <c r="T46" s="41"/>
      <c r="X46" s="38"/>
      <c r="Y46" s="6"/>
      <c r="Z46" s="6"/>
      <c r="AA46" s="42"/>
      <c r="AB46" s="6"/>
      <c r="AC46" s="6"/>
      <c r="AD46" s="6"/>
      <c r="AE46" s="6"/>
      <c r="AF46" s="6"/>
      <c r="AG46" s="6"/>
      <c r="AH46" s="6"/>
      <c r="AI46" s="6"/>
      <c r="AJ46" s="6"/>
      <c r="AK46" s="6"/>
      <c r="AL46" s="6"/>
      <c r="AM46" s="6"/>
      <c r="AN46" s="6"/>
      <c r="AO46" s="6"/>
      <c r="AP46" s="6"/>
      <c r="AQ46" s="6"/>
      <c r="AR46" s="6"/>
      <c r="AS46" s="6"/>
      <c r="AT46" s="6"/>
      <c r="AU46" s="6"/>
      <c r="AV46" s="6"/>
      <c r="AW46" s="6"/>
      <c r="DG46" s="6"/>
    </row>
    <row r="47" spans="1:111" s="33" customFormat="1">
      <c r="A47" s="38"/>
      <c r="B47" s="38"/>
      <c r="C47" s="6"/>
      <c r="D47" s="39"/>
      <c r="E47" s="6"/>
      <c r="F47" s="6"/>
      <c r="G47" s="40"/>
      <c r="H47" s="40"/>
      <c r="I47" s="40"/>
      <c r="J47" s="40"/>
      <c r="K47" s="40"/>
      <c r="L47" s="38"/>
      <c r="M47" s="38"/>
      <c r="N47" s="38"/>
      <c r="O47" s="38"/>
      <c r="R47" s="41"/>
      <c r="S47" s="41"/>
      <c r="T47" s="41"/>
      <c r="X47" s="38"/>
      <c r="Y47" s="6"/>
      <c r="Z47" s="6"/>
      <c r="AA47" s="42"/>
      <c r="AB47" s="6"/>
      <c r="AC47" s="6"/>
      <c r="AD47" s="6"/>
      <c r="AE47" s="6"/>
      <c r="AF47" s="6"/>
      <c r="AG47" s="6"/>
      <c r="AH47" s="6"/>
      <c r="AI47" s="6"/>
      <c r="AJ47" s="6"/>
      <c r="AK47" s="6"/>
      <c r="AL47" s="6"/>
      <c r="AM47" s="6"/>
      <c r="AN47" s="6"/>
      <c r="AO47" s="6"/>
      <c r="AP47" s="6"/>
      <c r="AQ47" s="6"/>
      <c r="AR47" s="6"/>
      <c r="AS47" s="6"/>
      <c r="AT47" s="6"/>
      <c r="AU47" s="6"/>
      <c r="AV47" s="6"/>
      <c r="AW47" s="6"/>
      <c r="DG47" s="6"/>
    </row>
    <row r="48" spans="1:111" s="33" customFormat="1">
      <c r="A48" s="38"/>
      <c r="B48" s="38"/>
      <c r="C48" s="6"/>
      <c r="D48" s="39"/>
      <c r="E48" s="6"/>
      <c r="F48" s="6"/>
      <c r="G48" s="40"/>
      <c r="H48" s="40"/>
      <c r="I48" s="40"/>
      <c r="J48" s="40"/>
      <c r="K48" s="40"/>
      <c r="L48" s="38"/>
      <c r="M48" s="38"/>
      <c r="N48" s="38"/>
      <c r="O48" s="38"/>
      <c r="R48" s="41"/>
      <c r="S48" s="41"/>
      <c r="T48" s="41"/>
      <c r="X48" s="38"/>
      <c r="Y48" s="6"/>
      <c r="Z48" s="6"/>
      <c r="AA48" s="42"/>
      <c r="AB48" s="6"/>
      <c r="AC48" s="6"/>
      <c r="AD48" s="6"/>
      <c r="AE48" s="6"/>
      <c r="AF48" s="6"/>
      <c r="AG48" s="6"/>
      <c r="AH48" s="6"/>
      <c r="AI48" s="6"/>
      <c r="AJ48" s="6"/>
      <c r="AK48" s="6"/>
      <c r="AL48" s="6"/>
      <c r="AM48" s="6"/>
      <c r="AN48" s="6"/>
      <c r="AO48" s="6"/>
      <c r="AP48" s="6"/>
      <c r="AQ48" s="6"/>
      <c r="AR48" s="6"/>
      <c r="AS48" s="6"/>
      <c r="AT48" s="6"/>
      <c r="AU48" s="6"/>
      <c r="AV48" s="6"/>
      <c r="AW48" s="6"/>
      <c r="DG48" s="6"/>
    </row>
    <row r="49" spans="1:111" s="33" customFormat="1">
      <c r="A49" s="38"/>
      <c r="B49" s="38"/>
      <c r="C49" s="6"/>
      <c r="D49" s="39"/>
      <c r="E49" s="6"/>
      <c r="F49" s="6"/>
      <c r="G49" s="40"/>
      <c r="H49" s="40"/>
      <c r="I49" s="40"/>
      <c r="J49" s="40"/>
      <c r="K49" s="40"/>
      <c r="L49" s="38"/>
      <c r="M49" s="38"/>
      <c r="N49" s="38"/>
      <c r="O49" s="38"/>
      <c r="R49" s="41"/>
      <c r="S49" s="41"/>
      <c r="T49" s="41"/>
      <c r="X49" s="38"/>
      <c r="Y49" s="6"/>
      <c r="Z49" s="6"/>
      <c r="AA49" s="42"/>
      <c r="AB49" s="6"/>
      <c r="AC49" s="6"/>
      <c r="AD49" s="6"/>
      <c r="AE49" s="6"/>
      <c r="AF49" s="6"/>
      <c r="AG49" s="6"/>
      <c r="AH49" s="6"/>
      <c r="AI49" s="6"/>
      <c r="AJ49" s="6"/>
      <c r="AK49" s="6"/>
      <c r="AL49" s="6"/>
      <c r="AM49" s="6"/>
      <c r="AN49" s="6"/>
      <c r="AO49" s="6"/>
      <c r="AP49" s="6"/>
      <c r="AQ49" s="6"/>
      <c r="AR49" s="6"/>
      <c r="AS49" s="6"/>
      <c r="AT49" s="6"/>
      <c r="AU49" s="6"/>
      <c r="AV49" s="6"/>
      <c r="AW49" s="6"/>
      <c r="DG49" s="6"/>
    </row>
    <row r="74" spans="107:107">
      <c r="DC74" s="685"/>
    </row>
    <row r="75" spans="107:107">
      <c r="DC75" s="685"/>
    </row>
    <row r="76" spans="107:107">
      <c r="DC76" s="685"/>
    </row>
    <row r="77" spans="107:107">
      <c r="DC77" s="685"/>
    </row>
    <row r="78" spans="107:107">
      <c r="DC78" s="685"/>
    </row>
    <row r="79" spans="107:107">
      <c r="DC79" s="685"/>
    </row>
    <row r="80" spans="107:107">
      <c r="DC80" s="685"/>
    </row>
    <row r="81" spans="12:107">
      <c r="L81" s="684"/>
      <c r="M81" s="684"/>
      <c r="N81" s="684"/>
      <c r="O81" s="684"/>
      <c r="DC81" s="685"/>
    </row>
    <row r="82" spans="12:107">
      <c r="L82" s="684"/>
      <c r="M82" s="684"/>
      <c r="N82" s="684"/>
      <c r="O82" s="684"/>
      <c r="DC82" s="685"/>
    </row>
    <row r="83" spans="12:107">
      <c r="DC83" s="685"/>
    </row>
    <row r="84" spans="12:107">
      <c r="DC84" s="685"/>
    </row>
    <row r="85" spans="12:107">
      <c r="L85" s="684"/>
      <c r="M85" s="684"/>
      <c r="N85" s="684"/>
      <c r="O85" s="684"/>
      <c r="DC85" s="685"/>
    </row>
    <row r="86" spans="12:107">
      <c r="L86" s="684"/>
      <c r="M86" s="684"/>
      <c r="N86" s="684"/>
      <c r="O86" s="684"/>
      <c r="DC86" s="685"/>
    </row>
    <row r="87" spans="12:107">
      <c r="DC87" s="685"/>
    </row>
    <row r="88" spans="12:107">
      <c r="DC88" s="685"/>
    </row>
    <row r="89" spans="12:107">
      <c r="DC89" s="685"/>
    </row>
    <row r="90" spans="12:107">
      <c r="DC90" s="685"/>
    </row>
    <row r="91" spans="12:107">
      <c r="DC91" s="685"/>
    </row>
    <row r="92" spans="12:107">
      <c r="DC92" s="685"/>
    </row>
    <row r="93" spans="12:107">
      <c r="DC93" s="685"/>
    </row>
    <row r="94" spans="12:107">
      <c r="DC94" s="685"/>
    </row>
    <row r="112" spans="107:107">
      <c r="DC112" s="685"/>
    </row>
    <row r="113" spans="107:107">
      <c r="DC113" s="685"/>
    </row>
    <row r="114" spans="107:107">
      <c r="DC114" s="685"/>
    </row>
    <row r="115" spans="107:107">
      <c r="DC115" s="685"/>
    </row>
    <row r="116" spans="107:107">
      <c r="DC116" s="685"/>
    </row>
    <row r="117" spans="107:107">
      <c r="DC117" s="685"/>
    </row>
    <row r="118" spans="107:107">
      <c r="DC118" s="685"/>
    </row>
    <row r="119" spans="107:107">
      <c r="DC119" s="685"/>
    </row>
    <row r="120" spans="107:107">
      <c r="DC120" s="685"/>
    </row>
    <row r="121" spans="107:107">
      <c r="DC121" s="685"/>
    </row>
    <row r="122" spans="107:107">
      <c r="DC122" s="685"/>
    </row>
    <row r="123" spans="107:107">
      <c r="DC123" s="685"/>
    </row>
    <row r="124" spans="107:107">
      <c r="DC124" s="685"/>
    </row>
    <row r="125" spans="107:107">
      <c r="DC125" s="685"/>
    </row>
    <row r="126" spans="107:107">
      <c r="DC126" s="685"/>
    </row>
    <row r="127" spans="107:107">
      <c r="DC127" s="685"/>
    </row>
    <row r="1047470" spans="30:30">
      <c r="AD1047470" s="13"/>
    </row>
    <row r="1047471" spans="30:30">
      <c r="AD1047471" s="13"/>
    </row>
    <row r="1047472" spans="30:30">
      <c r="AD1047472" s="27"/>
    </row>
    <row r="1047473" spans="30:30">
      <c r="AD1047473" s="27"/>
    </row>
    <row r="1047474" spans="30:30">
      <c r="AD1047474" s="27"/>
    </row>
    <row r="1047475" spans="30:30">
      <c r="AD1047475" s="27"/>
    </row>
    <row r="1047476" spans="30:30">
      <c r="AD1047476" s="27"/>
    </row>
    <row r="1047477" spans="30:30">
      <c r="AD1047477" s="27"/>
    </row>
    <row r="1047478" spans="30:30">
      <c r="AD1047478" s="27"/>
    </row>
    <row r="1047479" spans="30:30">
      <c r="AD1047479" s="27"/>
    </row>
    <row r="1047480" spans="30:30">
      <c r="AD1047480" s="27"/>
    </row>
    <row r="1047481" spans="30:30">
      <c r="AD1047481" s="27"/>
    </row>
  </sheetData>
  <mergeCells count="230">
    <mergeCell ref="DG2:DL2"/>
    <mergeCell ref="F3:AC3"/>
    <mergeCell ref="N4:Z4"/>
    <mergeCell ref="V6:AD6"/>
    <mergeCell ref="DK6:DN6"/>
    <mergeCell ref="I8:I25"/>
    <mergeCell ref="J8:J25"/>
    <mergeCell ref="P8:P16"/>
    <mergeCell ref="L13:L15"/>
    <mergeCell ref="M13:M15"/>
    <mergeCell ref="N13:N15"/>
    <mergeCell ref="O13:O15"/>
    <mergeCell ref="N1:Z1"/>
    <mergeCell ref="I2:AC2"/>
    <mergeCell ref="CS13:CS16"/>
    <mergeCell ref="DB13:DB16"/>
    <mergeCell ref="U14:U15"/>
    <mergeCell ref="V14:V15"/>
    <mergeCell ref="W14:W15"/>
    <mergeCell ref="X14:X15"/>
    <mergeCell ref="Y14:Y15"/>
    <mergeCell ref="Z14:Z15"/>
    <mergeCell ref="AC14:AC15"/>
    <mergeCell ref="AD14:AD15"/>
    <mergeCell ref="BB13:BB16"/>
    <mergeCell ref="BL13:BL16"/>
    <mergeCell ref="BQ13:BQ16"/>
    <mergeCell ref="CA13:CA16"/>
    <mergeCell ref="CF13:CF16"/>
    <mergeCell ref="CP13:CP16"/>
    <mergeCell ref="AX31:AX32"/>
    <mergeCell ref="AY31:AY32"/>
    <mergeCell ref="AZ31:AZ32"/>
    <mergeCell ref="BA31:BA32"/>
    <mergeCell ref="BB31:BB32"/>
    <mergeCell ref="BC31:BC32"/>
    <mergeCell ref="BD31:BD32"/>
    <mergeCell ref="AW14:AW15"/>
    <mergeCell ref="P17:P25"/>
    <mergeCell ref="BE31:BE32"/>
    <mergeCell ref="BF31:BF32"/>
    <mergeCell ref="BG31:BG32"/>
    <mergeCell ref="BH31:BH32"/>
    <mergeCell ref="BI31:BI32"/>
    <mergeCell ref="BJ31:BJ32"/>
    <mergeCell ref="CS22:CS23"/>
    <mergeCell ref="DB22:DB23"/>
    <mergeCell ref="DC28:DC43"/>
    <mergeCell ref="BQ22:BQ23"/>
    <mergeCell ref="CA22:CA23"/>
    <mergeCell ref="CF22:CF23"/>
    <mergeCell ref="CP22:CP23"/>
    <mergeCell ref="BQ31:BQ32"/>
    <mergeCell ref="BR31:BR32"/>
    <mergeCell ref="BS31:BS32"/>
    <mergeCell ref="BT31:BT32"/>
    <mergeCell ref="BU31:BU32"/>
    <mergeCell ref="BV31:BV32"/>
    <mergeCell ref="BK31:BK32"/>
    <mergeCell ref="BL31:BL32"/>
    <mergeCell ref="BM31:BM32"/>
    <mergeCell ref="BN31:BN32"/>
    <mergeCell ref="BO31:BO32"/>
    <mergeCell ref="BP31:BP32"/>
    <mergeCell ref="CC31:CC32"/>
    <mergeCell ref="CD31:CD32"/>
    <mergeCell ref="CE31:CE32"/>
    <mergeCell ref="CF31:CF32"/>
    <mergeCell ref="CG31:CG32"/>
    <mergeCell ref="CH31:CH32"/>
    <mergeCell ref="BW31:BW32"/>
    <mergeCell ref="BX31:BX32"/>
    <mergeCell ref="BY31:BY32"/>
    <mergeCell ref="BZ31:BZ32"/>
    <mergeCell ref="CA31:CA32"/>
    <mergeCell ref="CB31:CB32"/>
    <mergeCell ref="CQ31:CQ32"/>
    <mergeCell ref="CR31:CR32"/>
    <mergeCell ref="CS31:CS32"/>
    <mergeCell ref="CT31:CT32"/>
    <mergeCell ref="CI31:CI32"/>
    <mergeCell ref="CJ31:CJ32"/>
    <mergeCell ref="CK31:CK32"/>
    <mergeCell ref="CL31:CL32"/>
    <mergeCell ref="CM31:CM32"/>
    <mergeCell ref="CN31:CN32"/>
    <mergeCell ref="BF33:BF37"/>
    <mergeCell ref="BG33:BG37"/>
    <mergeCell ref="BH33:BH37"/>
    <mergeCell ref="BI33:BI37"/>
    <mergeCell ref="BJ33:BJ37"/>
    <mergeCell ref="BK33:BK37"/>
    <mergeCell ref="DA31:DA32"/>
    <mergeCell ref="DB31:DB32"/>
    <mergeCell ref="AX33:AX37"/>
    <mergeCell ref="AY33:AY37"/>
    <mergeCell ref="AZ33:AZ37"/>
    <mergeCell ref="BA33:BA37"/>
    <mergeCell ref="BB33:BB37"/>
    <mergeCell ref="BC33:BC37"/>
    <mergeCell ref="BD33:BD37"/>
    <mergeCell ref="BE33:BE37"/>
    <mergeCell ref="CU31:CU32"/>
    <mergeCell ref="CV31:CV32"/>
    <mergeCell ref="CW31:CW32"/>
    <mergeCell ref="CX31:CX32"/>
    <mergeCell ref="CY31:CY32"/>
    <mergeCell ref="CZ31:CZ32"/>
    <mergeCell ref="CO31:CO32"/>
    <mergeCell ref="CP31:CP32"/>
    <mergeCell ref="BR33:BR37"/>
    <mergeCell ref="BS33:BS37"/>
    <mergeCell ref="BT33:BT37"/>
    <mergeCell ref="BU33:BU37"/>
    <mergeCell ref="BV33:BV37"/>
    <mergeCell ref="BW33:BW37"/>
    <mergeCell ref="BL33:BL37"/>
    <mergeCell ref="BM33:BM37"/>
    <mergeCell ref="BN33:BN37"/>
    <mergeCell ref="BO33:BO37"/>
    <mergeCell ref="BP33:BP37"/>
    <mergeCell ref="BQ33:BQ37"/>
    <mergeCell ref="CD33:CD37"/>
    <mergeCell ref="CE33:CE37"/>
    <mergeCell ref="CF33:CF37"/>
    <mergeCell ref="CG33:CG37"/>
    <mergeCell ref="CH33:CH37"/>
    <mergeCell ref="CI33:CI37"/>
    <mergeCell ref="BX33:BX37"/>
    <mergeCell ref="BY33:BY37"/>
    <mergeCell ref="BZ33:BZ37"/>
    <mergeCell ref="CA33:CA37"/>
    <mergeCell ref="CB33:CB37"/>
    <mergeCell ref="CC33:CC37"/>
    <mergeCell ref="CR33:CR37"/>
    <mergeCell ref="CS33:CS37"/>
    <mergeCell ref="CT33:CT37"/>
    <mergeCell ref="CU33:CU37"/>
    <mergeCell ref="CJ33:CJ37"/>
    <mergeCell ref="CK33:CK37"/>
    <mergeCell ref="CL33:CL37"/>
    <mergeCell ref="CM33:CM37"/>
    <mergeCell ref="CN33:CN37"/>
    <mergeCell ref="CO33:CO37"/>
    <mergeCell ref="BC38:BC43"/>
    <mergeCell ref="BD38:BD43"/>
    <mergeCell ref="BE38:BE43"/>
    <mergeCell ref="BF38:BF43"/>
    <mergeCell ref="BG38:BG43"/>
    <mergeCell ref="BH38:BH43"/>
    <mergeCell ref="DB33:DB37"/>
    <mergeCell ref="L35:L36"/>
    <mergeCell ref="M35:M36"/>
    <mergeCell ref="N35:N36"/>
    <mergeCell ref="O35:O36"/>
    <mergeCell ref="AX38:AX43"/>
    <mergeCell ref="AY38:AY43"/>
    <mergeCell ref="AZ38:AZ43"/>
    <mergeCell ref="BA38:BA43"/>
    <mergeCell ref="BB38:BB43"/>
    <mergeCell ref="CV33:CV37"/>
    <mergeCell ref="CW33:CW37"/>
    <mergeCell ref="CX33:CX37"/>
    <mergeCell ref="CY33:CY37"/>
    <mergeCell ref="CZ33:CZ37"/>
    <mergeCell ref="DA33:DA37"/>
    <mergeCell ref="CP33:CP37"/>
    <mergeCell ref="CQ33:CQ37"/>
    <mergeCell ref="BO38:BO43"/>
    <mergeCell ref="BP38:BP43"/>
    <mergeCell ref="BQ38:BQ43"/>
    <mergeCell ref="BR38:BR43"/>
    <mergeCell ref="BS38:BS43"/>
    <mergeCell ref="BT38:BT43"/>
    <mergeCell ref="BI38:BI43"/>
    <mergeCell ref="BJ38:BJ43"/>
    <mergeCell ref="BK38:BK43"/>
    <mergeCell ref="BL38:BL43"/>
    <mergeCell ref="BM38:BM43"/>
    <mergeCell ref="BN38:BN43"/>
    <mergeCell ref="CK38:CK43"/>
    <mergeCell ref="CL38:CL43"/>
    <mergeCell ref="CA38:CA43"/>
    <mergeCell ref="CB38:CB43"/>
    <mergeCell ref="CC38:CC43"/>
    <mergeCell ref="CD38:CD43"/>
    <mergeCell ref="CE38:CE43"/>
    <mergeCell ref="CF38:CF43"/>
    <mergeCell ref="BU38:BU43"/>
    <mergeCell ref="BV38:BV43"/>
    <mergeCell ref="BW38:BW43"/>
    <mergeCell ref="BX38:BX43"/>
    <mergeCell ref="BY38:BY43"/>
    <mergeCell ref="BZ38:BZ43"/>
    <mergeCell ref="CY38:CY43"/>
    <mergeCell ref="CZ38:CZ43"/>
    <mergeCell ref="DA38:DA43"/>
    <mergeCell ref="DB38:DB43"/>
    <mergeCell ref="L42:L43"/>
    <mergeCell ref="M42:M43"/>
    <mergeCell ref="N42:N43"/>
    <mergeCell ref="O42:O43"/>
    <mergeCell ref="CS38:CS43"/>
    <mergeCell ref="CT38:CT43"/>
    <mergeCell ref="CU38:CU43"/>
    <mergeCell ref="CV38:CV43"/>
    <mergeCell ref="CW38:CW43"/>
    <mergeCell ref="CX38:CX43"/>
    <mergeCell ref="CM38:CM43"/>
    <mergeCell ref="CN38:CN43"/>
    <mergeCell ref="CO38:CO43"/>
    <mergeCell ref="CP38:CP43"/>
    <mergeCell ref="CQ38:CQ43"/>
    <mergeCell ref="CR38:CR43"/>
    <mergeCell ref="CG38:CG43"/>
    <mergeCell ref="CH38:CH43"/>
    <mergeCell ref="CI38:CI43"/>
    <mergeCell ref="CJ38:CJ43"/>
    <mergeCell ref="DC91:DC94"/>
    <mergeCell ref="DC112:DC127"/>
    <mergeCell ref="N44:N45"/>
    <mergeCell ref="DC74:DC90"/>
    <mergeCell ref="L81:L82"/>
    <mergeCell ref="M81:M82"/>
    <mergeCell ref="N81:N82"/>
    <mergeCell ref="O81:O82"/>
    <mergeCell ref="L85:L86"/>
    <mergeCell ref="M85:M86"/>
    <mergeCell ref="N85:N86"/>
    <mergeCell ref="O85:O86"/>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DQ1047474"/>
  <sheetViews>
    <sheetView topLeftCell="C1" workbookViewId="0">
      <selection activeCell="C1" sqref="C1"/>
    </sheetView>
  </sheetViews>
  <sheetFormatPr baseColWidth="10" defaultColWidth="8.28515625" defaultRowHeight="11.25"/>
  <cols>
    <col min="1" max="2" width="0" style="60" hidden="1" customWidth="1"/>
    <col min="3" max="3" width="13.5703125" style="7" customWidth="1"/>
    <col min="4" max="4" width="3.7109375" style="15" customWidth="1"/>
    <col min="5" max="5" width="0" style="7" hidden="1" customWidth="1"/>
    <col min="6" max="6" width="14" style="7" customWidth="1"/>
    <col min="7" max="7" width="3.85546875" style="16" customWidth="1"/>
    <col min="8" max="8" width="0" style="16" hidden="1" customWidth="1"/>
    <col min="9" max="9" width="8.28515625" style="16"/>
    <col min="10" max="10" width="3.7109375" style="16" customWidth="1"/>
    <col min="11" max="11" width="0" style="16" hidden="1" customWidth="1"/>
    <col min="12" max="15" width="0" style="60" hidden="1" customWidth="1"/>
    <col min="16" max="16" width="11.140625" style="59" customWidth="1"/>
    <col min="17" max="17" width="4.140625" style="59" customWidth="1"/>
    <col min="18" max="18" width="0" style="44" hidden="1" customWidth="1"/>
    <col min="19" max="20" width="13.5703125" style="44" customWidth="1"/>
    <col min="21" max="21" width="15.28515625" style="59" customWidth="1"/>
    <col min="22" max="22" width="14" style="59" customWidth="1"/>
    <col min="23" max="23" width="8.28515625" style="59"/>
    <col min="24" max="24" width="8.28515625" style="60"/>
    <col min="25" max="25" width="8.28515625" style="7"/>
    <col min="26" max="26" width="17.42578125" style="7" customWidth="1"/>
    <col min="27" max="27" width="0" style="45" hidden="1" customWidth="1"/>
    <col min="28" max="28" width="1.42578125" style="6" hidden="1" customWidth="1"/>
    <col min="29" max="29" width="9.5703125" style="6" customWidth="1"/>
    <col min="30" max="30" width="8.28515625" style="6"/>
    <col min="31" max="38" width="8.28515625" style="6" hidden="1" customWidth="1"/>
    <col min="39" max="48" width="8.28515625" style="7" hidden="1" customWidth="1"/>
    <col min="49" max="49" width="12" style="7" customWidth="1"/>
    <col min="50" max="110" width="8.28515625" style="59" hidden="1" customWidth="1"/>
    <col min="111" max="111" width="10.28515625" style="7" customWidth="1"/>
    <col min="112" max="112" width="11" style="59" customWidth="1"/>
    <col min="113" max="113" width="10.42578125" style="59" customWidth="1"/>
    <col min="114" max="114" width="11.7109375" style="59" customWidth="1"/>
    <col min="115" max="16384" width="8.28515625" style="59"/>
  </cols>
  <sheetData>
    <row r="1" spans="1:121" ht="23.25">
      <c r="A1" s="61"/>
      <c r="B1" s="61"/>
      <c r="C1" s="61"/>
      <c r="D1" s="2"/>
      <c r="E1" s="61"/>
      <c r="F1" s="61"/>
      <c r="G1" s="61"/>
      <c r="H1" s="61"/>
      <c r="I1" s="61"/>
      <c r="J1" s="61"/>
      <c r="K1" s="61"/>
      <c r="L1" s="61"/>
      <c r="M1" s="61"/>
      <c r="N1" s="686" t="s">
        <v>156</v>
      </c>
      <c r="O1" s="686"/>
      <c r="P1" s="686"/>
      <c r="Q1" s="686"/>
      <c r="R1" s="686"/>
      <c r="S1" s="686"/>
      <c r="T1" s="686"/>
      <c r="U1" s="686"/>
      <c r="V1" s="686"/>
      <c r="W1" s="3"/>
      <c r="X1" s="4"/>
      <c r="Y1" s="61"/>
      <c r="Z1" s="61"/>
      <c r="AA1" s="5"/>
      <c r="DG1" s="61"/>
    </row>
    <row r="2" spans="1:121" ht="18.75" customHeight="1">
      <c r="A2" s="61"/>
      <c r="B2" s="61"/>
      <c r="C2" s="61"/>
      <c r="D2" s="2"/>
      <c r="E2" s="61"/>
      <c r="F2" s="61"/>
      <c r="G2" s="61"/>
      <c r="H2" s="61"/>
      <c r="I2" s="687" t="s">
        <v>114</v>
      </c>
      <c r="J2" s="687"/>
      <c r="K2" s="687"/>
      <c r="L2" s="687"/>
      <c r="M2" s="687"/>
      <c r="N2" s="687"/>
      <c r="O2" s="687"/>
      <c r="P2" s="687"/>
      <c r="Q2" s="687"/>
      <c r="R2" s="687"/>
      <c r="S2" s="687"/>
      <c r="T2" s="687"/>
      <c r="U2" s="687"/>
      <c r="V2" s="687"/>
      <c r="W2" s="687"/>
      <c r="X2" s="687"/>
      <c r="Y2" s="61"/>
      <c r="Z2" s="61"/>
      <c r="AA2" s="5"/>
      <c r="DG2" s="688" t="s">
        <v>268</v>
      </c>
      <c r="DH2" s="688"/>
      <c r="DI2" s="688"/>
      <c r="DJ2" s="688"/>
      <c r="DK2" s="688"/>
      <c r="DL2" s="688"/>
    </row>
    <row r="3" spans="1:121" ht="18.75" customHeight="1">
      <c r="A3" s="61"/>
      <c r="B3" s="61"/>
      <c r="C3" s="61"/>
      <c r="D3" s="2"/>
      <c r="E3" s="61"/>
      <c r="F3" s="687" t="s">
        <v>269</v>
      </c>
      <c r="G3" s="687"/>
      <c r="H3" s="687"/>
      <c r="I3" s="687"/>
      <c r="J3" s="687"/>
      <c r="K3" s="687"/>
      <c r="L3" s="687"/>
      <c r="M3" s="687"/>
      <c r="N3" s="687"/>
      <c r="O3" s="687"/>
      <c r="P3" s="687"/>
      <c r="Q3" s="687"/>
      <c r="R3" s="687"/>
      <c r="S3" s="687"/>
      <c r="T3" s="687"/>
      <c r="U3" s="687"/>
      <c r="V3" s="687"/>
      <c r="W3" s="687"/>
      <c r="X3" s="687"/>
      <c r="Y3" s="687"/>
      <c r="Z3" s="687"/>
      <c r="AA3" s="5"/>
      <c r="DG3" s="61"/>
    </row>
    <row r="4" spans="1:121" ht="18.75">
      <c r="A4" s="61"/>
      <c r="B4" s="61"/>
      <c r="C4" s="61"/>
      <c r="D4" s="2"/>
      <c r="E4" s="61"/>
      <c r="F4" s="61"/>
      <c r="G4" s="61"/>
      <c r="H4" s="61"/>
      <c r="I4" s="61"/>
      <c r="J4" s="61"/>
      <c r="K4" s="61"/>
      <c r="L4" s="61"/>
      <c r="M4" s="9"/>
      <c r="N4" s="687" t="s">
        <v>115</v>
      </c>
      <c r="O4" s="687"/>
      <c r="P4" s="687"/>
      <c r="Q4" s="687"/>
      <c r="R4" s="687"/>
      <c r="S4" s="687"/>
      <c r="T4" s="687"/>
      <c r="U4" s="687"/>
      <c r="V4" s="687"/>
      <c r="W4" s="3"/>
      <c r="X4" s="4"/>
      <c r="Y4" s="10"/>
      <c r="Z4" s="11"/>
      <c r="AA4" s="12"/>
      <c r="AB4" s="13"/>
      <c r="AC4" s="13"/>
      <c r="AD4" s="13"/>
      <c r="AE4" s="13"/>
      <c r="AF4" s="13"/>
      <c r="AG4" s="13"/>
      <c r="AH4" s="13"/>
      <c r="AI4" s="13"/>
      <c r="AJ4" s="13"/>
      <c r="AK4" s="13"/>
      <c r="AL4" s="13"/>
      <c r="AM4" s="9"/>
      <c r="AN4" s="11"/>
      <c r="AO4" s="11"/>
      <c r="AP4" s="11"/>
      <c r="AQ4" s="11"/>
      <c r="AR4" s="11"/>
      <c r="AS4" s="11"/>
      <c r="AT4" s="11"/>
      <c r="AU4" s="11"/>
      <c r="AV4" s="11"/>
      <c r="AW4" s="10"/>
      <c r="AX4" s="59">
        <v>2012</v>
      </c>
      <c r="BM4" s="59">
        <v>2013</v>
      </c>
      <c r="CB4" s="59">
        <v>2014</v>
      </c>
      <c r="CQ4" s="59">
        <v>2015</v>
      </c>
      <c r="DG4" s="11"/>
    </row>
    <row r="5" spans="1:121">
      <c r="A5" s="61"/>
      <c r="B5" s="61"/>
      <c r="C5" s="61"/>
      <c r="D5" s="2"/>
      <c r="E5" s="61"/>
      <c r="F5" s="61"/>
      <c r="G5" s="61"/>
      <c r="H5" s="61"/>
      <c r="I5" s="61"/>
      <c r="J5" s="61"/>
      <c r="K5" s="61"/>
      <c r="L5" s="61"/>
      <c r="M5" s="9"/>
      <c r="N5" s="61"/>
      <c r="O5" s="61"/>
      <c r="P5" s="61"/>
      <c r="Q5" s="61"/>
      <c r="R5" s="61"/>
      <c r="S5" s="61"/>
      <c r="T5" s="61"/>
      <c r="U5" s="61"/>
      <c r="V5" s="61"/>
      <c r="W5" s="3"/>
      <c r="X5" s="4"/>
      <c r="Y5" s="10"/>
      <c r="Z5" s="11"/>
      <c r="AA5" s="12"/>
      <c r="AB5" s="13"/>
      <c r="AC5" s="13"/>
      <c r="AD5" s="13"/>
      <c r="AE5" s="13"/>
      <c r="AF5" s="13"/>
      <c r="AG5" s="13"/>
      <c r="AH5" s="13"/>
      <c r="AI5" s="13"/>
      <c r="AJ5" s="13"/>
      <c r="AK5" s="13"/>
      <c r="AL5" s="13"/>
      <c r="AM5" s="9"/>
      <c r="AN5" s="11"/>
      <c r="AO5" s="11"/>
      <c r="AP5" s="11"/>
      <c r="AQ5" s="11"/>
      <c r="AR5" s="11"/>
      <c r="AS5" s="11"/>
      <c r="AT5" s="11"/>
      <c r="AU5" s="11"/>
      <c r="AV5" s="11"/>
      <c r="AW5" s="10"/>
      <c r="DG5" s="11"/>
    </row>
    <row r="6" spans="1:121">
      <c r="I6" s="61"/>
      <c r="J6" s="61"/>
      <c r="K6" s="61"/>
      <c r="L6" s="9"/>
      <c r="M6" s="9"/>
      <c r="N6" s="61"/>
      <c r="O6" s="9"/>
      <c r="P6" s="17"/>
      <c r="Q6" s="17"/>
      <c r="R6" s="18"/>
      <c r="S6" s="18"/>
      <c r="T6" s="18"/>
      <c r="U6" s="17"/>
      <c r="V6" s="689" t="s">
        <v>0</v>
      </c>
      <c r="W6" s="690"/>
      <c r="X6" s="690"/>
      <c r="Y6" s="690"/>
      <c r="Z6" s="690"/>
      <c r="AA6" s="690"/>
      <c r="AB6" s="690"/>
      <c r="AC6" s="690"/>
      <c r="AD6" s="691"/>
      <c r="AE6" s="13"/>
      <c r="AF6" s="13"/>
      <c r="AG6" s="13"/>
      <c r="AH6" s="13"/>
      <c r="AI6" s="13"/>
      <c r="AJ6" s="13"/>
      <c r="AK6" s="13"/>
      <c r="AL6" s="13"/>
      <c r="AM6" s="9"/>
      <c r="AN6" s="17"/>
      <c r="AO6" s="17"/>
      <c r="AP6" s="17"/>
      <c r="AQ6" s="17"/>
      <c r="AR6" s="17"/>
      <c r="AS6" s="17"/>
      <c r="AT6" s="17"/>
      <c r="AU6" s="17"/>
      <c r="AV6" s="17"/>
      <c r="AW6" s="10"/>
      <c r="DG6" s="59"/>
      <c r="DK6" s="692" t="s">
        <v>1</v>
      </c>
      <c r="DL6" s="692"/>
      <c r="DM6" s="692"/>
      <c r="DN6" s="692"/>
    </row>
    <row r="7" spans="1:121" s="25" customFormat="1" ht="90.75" customHeight="1">
      <c r="A7" s="19" t="s">
        <v>2</v>
      </c>
      <c r="B7" s="19" t="s">
        <v>3</v>
      </c>
      <c r="C7" s="20" t="s">
        <v>4</v>
      </c>
      <c r="D7" s="20" t="s">
        <v>5</v>
      </c>
      <c r="E7" s="20" t="s">
        <v>6</v>
      </c>
      <c r="F7" s="20" t="s">
        <v>7</v>
      </c>
      <c r="G7" s="20" t="s">
        <v>5</v>
      </c>
      <c r="H7" s="20" t="s">
        <v>6</v>
      </c>
      <c r="I7" s="20" t="s">
        <v>8</v>
      </c>
      <c r="J7" s="20" t="s">
        <v>5</v>
      </c>
      <c r="K7" s="20" t="s">
        <v>6</v>
      </c>
      <c r="L7" s="20" t="s">
        <v>9</v>
      </c>
      <c r="M7" s="20" t="s">
        <v>10</v>
      </c>
      <c r="N7" s="20" t="s">
        <v>11</v>
      </c>
      <c r="O7" s="20" t="s">
        <v>12</v>
      </c>
      <c r="P7" s="20" t="s">
        <v>13</v>
      </c>
      <c r="Q7" s="20" t="s">
        <v>14</v>
      </c>
      <c r="R7" s="21" t="s">
        <v>6</v>
      </c>
      <c r="S7" s="21" t="s">
        <v>15</v>
      </c>
      <c r="T7" s="21" t="s">
        <v>16</v>
      </c>
      <c r="U7" s="19" t="s">
        <v>17</v>
      </c>
      <c r="V7" s="19" t="s">
        <v>18</v>
      </c>
      <c r="W7" s="19" t="s">
        <v>19</v>
      </c>
      <c r="X7" s="19" t="s">
        <v>20</v>
      </c>
      <c r="Y7" s="19" t="s">
        <v>270</v>
      </c>
      <c r="Z7" s="19" t="s">
        <v>21</v>
      </c>
      <c r="AA7" s="21" t="s">
        <v>22</v>
      </c>
      <c r="AB7" s="19" t="s">
        <v>23</v>
      </c>
      <c r="AC7" s="19" t="s">
        <v>25</v>
      </c>
      <c r="AD7" s="19" t="s">
        <v>271</v>
      </c>
      <c r="AE7" s="19" t="s">
        <v>24</v>
      </c>
      <c r="AF7" s="19" t="s">
        <v>25</v>
      </c>
      <c r="AG7" s="19" t="s">
        <v>26</v>
      </c>
      <c r="AH7" s="19" t="s">
        <v>27</v>
      </c>
      <c r="AI7" s="19" t="s">
        <v>28</v>
      </c>
      <c r="AJ7" s="19" t="s">
        <v>29</v>
      </c>
      <c r="AK7" s="19" t="s">
        <v>30</v>
      </c>
      <c r="AL7" s="19" t="s">
        <v>31</v>
      </c>
      <c r="AM7" s="19" t="s">
        <v>32</v>
      </c>
      <c r="AN7" s="19" t="s">
        <v>33</v>
      </c>
      <c r="AO7" s="19" t="s">
        <v>34</v>
      </c>
      <c r="AP7" s="19" t="s">
        <v>35</v>
      </c>
      <c r="AQ7" s="19" t="s">
        <v>36</v>
      </c>
      <c r="AR7" s="19" t="s">
        <v>37</v>
      </c>
      <c r="AS7" s="19" t="s">
        <v>38</v>
      </c>
      <c r="AT7" s="19" t="s">
        <v>39</v>
      </c>
      <c r="AU7" s="19" t="s">
        <v>40</v>
      </c>
      <c r="AV7" s="19" t="s">
        <v>41</v>
      </c>
      <c r="AW7" s="19" t="s">
        <v>42</v>
      </c>
      <c r="AX7" s="22" t="s">
        <v>43</v>
      </c>
      <c r="AY7" s="22" t="s">
        <v>44</v>
      </c>
      <c r="AZ7" s="22" t="s">
        <v>45</v>
      </c>
      <c r="BA7" s="22" t="s">
        <v>46</v>
      </c>
      <c r="BB7" s="22" t="s">
        <v>47</v>
      </c>
      <c r="BC7" s="22" t="s">
        <v>48</v>
      </c>
      <c r="BD7" s="22" t="s">
        <v>49</v>
      </c>
      <c r="BE7" s="22" t="s">
        <v>50</v>
      </c>
      <c r="BF7" s="22" t="s">
        <v>51</v>
      </c>
      <c r="BG7" s="22" t="s">
        <v>52</v>
      </c>
      <c r="BH7" s="22" t="s">
        <v>53</v>
      </c>
      <c r="BI7" s="22" t="s">
        <v>54</v>
      </c>
      <c r="BJ7" s="22" t="s">
        <v>55</v>
      </c>
      <c r="BK7" s="22" t="s">
        <v>56</v>
      </c>
      <c r="BL7" s="22" t="s">
        <v>57</v>
      </c>
      <c r="BM7" s="22" t="s">
        <v>43</v>
      </c>
      <c r="BN7" s="22" t="s">
        <v>44</v>
      </c>
      <c r="BO7" s="22" t="s">
        <v>45</v>
      </c>
      <c r="BP7" s="22" t="s">
        <v>46</v>
      </c>
      <c r="BQ7" s="22" t="s">
        <v>47</v>
      </c>
      <c r="BR7" s="22" t="s">
        <v>48</v>
      </c>
      <c r="BS7" s="22" t="s">
        <v>49</v>
      </c>
      <c r="BT7" s="22" t="s">
        <v>50</v>
      </c>
      <c r="BU7" s="22" t="s">
        <v>51</v>
      </c>
      <c r="BV7" s="22" t="s">
        <v>52</v>
      </c>
      <c r="BW7" s="22" t="s">
        <v>53</v>
      </c>
      <c r="BX7" s="22" t="s">
        <v>54</v>
      </c>
      <c r="BY7" s="22" t="s">
        <v>55</v>
      </c>
      <c r="BZ7" s="22" t="s">
        <v>56</v>
      </c>
      <c r="CA7" s="22" t="s">
        <v>58</v>
      </c>
      <c r="CB7" s="22" t="s">
        <v>43</v>
      </c>
      <c r="CC7" s="22" t="s">
        <v>44</v>
      </c>
      <c r="CD7" s="22" t="s">
        <v>45</v>
      </c>
      <c r="CE7" s="22" t="s">
        <v>46</v>
      </c>
      <c r="CF7" s="22" t="s">
        <v>47</v>
      </c>
      <c r="CG7" s="22" t="s">
        <v>48</v>
      </c>
      <c r="CH7" s="22" t="s">
        <v>49</v>
      </c>
      <c r="CI7" s="22" t="s">
        <v>50</v>
      </c>
      <c r="CJ7" s="22" t="s">
        <v>51</v>
      </c>
      <c r="CK7" s="22" t="s">
        <v>52</v>
      </c>
      <c r="CL7" s="22" t="s">
        <v>53</v>
      </c>
      <c r="CM7" s="22" t="s">
        <v>54</v>
      </c>
      <c r="CN7" s="22" t="s">
        <v>55</v>
      </c>
      <c r="CO7" s="22" t="s">
        <v>56</v>
      </c>
      <c r="CP7" s="22" t="s">
        <v>59</v>
      </c>
      <c r="CQ7" s="23" t="s">
        <v>43</v>
      </c>
      <c r="CR7" s="23" t="s">
        <v>44</v>
      </c>
      <c r="CS7" s="23" t="s">
        <v>45</v>
      </c>
      <c r="CT7" s="23" t="s">
        <v>46</v>
      </c>
      <c r="CU7" s="23" t="s">
        <v>47</v>
      </c>
      <c r="CV7" s="23" t="s">
        <v>48</v>
      </c>
      <c r="CW7" s="23" t="s">
        <v>49</v>
      </c>
      <c r="CX7" s="23" t="s">
        <v>50</v>
      </c>
      <c r="CY7" s="23" t="s">
        <v>51</v>
      </c>
      <c r="CZ7" s="23" t="s">
        <v>52</v>
      </c>
      <c r="DA7" s="23" t="s">
        <v>53</v>
      </c>
      <c r="DB7" s="23" t="s">
        <v>54</v>
      </c>
      <c r="DC7" s="23" t="s">
        <v>55</v>
      </c>
      <c r="DD7" s="23" t="s">
        <v>56</v>
      </c>
      <c r="DE7" s="23" t="s">
        <v>60</v>
      </c>
      <c r="DF7" s="23" t="s">
        <v>61</v>
      </c>
      <c r="DG7" s="19" t="s">
        <v>62</v>
      </c>
      <c r="DH7" s="19" t="s">
        <v>63</v>
      </c>
      <c r="DI7" s="19" t="s">
        <v>64</v>
      </c>
      <c r="DJ7" s="19" t="s">
        <v>65</v>
      </c>
      <c r="DK7" s="20" t="s">
        <v>66</v>
      </c>
      <c r="DL7" s="20" t="s">
        <v>67</v>
      </c>
      <c r="DM7" s="20" t="s">
        <v>68</v>
      </c>
      <c r="DN7" s="20" t="s">
        <v>69</v>
      </c>
      <c r="DO7" s="24"/>
      <c r="DP7" s="24"/>
      <c r="DQ7" s="24"/>
    </row>
    <row r="8" spans="1:121" s="33" customFormat="1" ht="180">
      <c r="A8" s="26">
        <v>459</v>
      </c>
      <c r="B8" s="26" t="s">
        <v>272</v>
      </c>
      <c r="C8" s="27" t="s">
        <v>273</v>
      </c>
      <c r="D8" s="57">
        <v>5</v>
      </c>
      <c r="E8" s="34">
        <v>0.05</v>
      </c>
      <c r="F8" s="27" t="s">
        <v>274</v>
      </c>
      <c r="G8" s="62">
        <v>10.1</v>
      </c>
      <c r="H8" s="34">
        <v>0.1</v>
      </c>
      <c r="I8" s="57"/>
      <c r="J8" s="100"/>
      <c r="K8" s="29">
        <v>0.9</v>
      </c>
      <c r="L8" s="27" t="s">
        <v>275</v>
      </c>
      <c r="M8" s="27" t="s">
        <v>275</v>
      </c>
      <c r="N8" s="34">
        <v>0.3</v>
      </c>
      <c r="O8" s="27" t="s">
        <v>276</v>
      </c>
      <c r="P8" s="101" t="s">
        <v>277</v>
      </c>
      <c r="Q8" s="101"/>
      <c r="R8" s="29">
        <v>0.1</v>
      </c>
      <c r="S8" s="29"/>
      <c r="T8" s="29"/>
      <c r="U8" s="27" t="s">
        <v>278</v>
      </c>
      <c r="V8" s="27" t="s">
        <v>278</v>
      </c>
      <c r="W8" s="27" t="s">
        <v>70</v>
      </c>
      <c r="X8" s="27" t="s">
        <v>71</v>
      </c>
      <c r="Y8" s="68">
        <v>0</v>
      </c>
      <c r="Z8" s="27" t="s">
        <v>278</v>
      </c>
      <c r="AA8" s="29">
        <v>0.05</v>
      </c>
      <c r="AB8" s="30">
        <v>0.02</v>
      </c>
      <c r="AC8" s="34">
        <v>0.8</v>
      </c>
      <c r="AD8" s="32"/>
      <c r="AE8" s="30">
        <v>0.02</v>
      </c>
      <c r="AF8" s="27">
        <v>40</v>
      </c>
      <c r="AG8" s="27"/>
      <c r="AH8" s="30">
        <v>0.02</v>
      </c>
      <c r="AI8" s="27">
        <v>60</v>
      </c>
      <c r="AJ8" s="27"/>
      <c r="AK8" s="30">
        <v>0.02</v>
      </c>
      <c r="AL8" s="27">
        <v>100</v>
      </c>
      <c r="AM8" s="26"/>
      <c r="AN8" s="35">
        <v>850000</v>
      </c>
      <c r="AO8" s="35">
        <v>250000</v>
      </c>
      <c r="AP8" s="35"/>
      <c r="AQ8" s="35">
        <v>250000</v>
      </c>
      <c r="AR8" s="35"/>
      <c r="AS8" s="35">
        <v>200000</v>
      </c>
      <c r="AT8" s="35"/>
      <c r="AU8" s="35">
        <v>150000</v>
      </c>
      <c r="AV8" s="26"/>
      <c r="AW8" s="26" t="s">
        <v>279</v>
      </c>
      <c r="AX8" s="26"/>
      <c r="AY8" s="26"/>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27"/>
      <c r="DH8" s="32"/>
      <c r="DI8" s="32"/>
      <c r="DJ8" s="32"/>
      <c r="DK8" s="32"/>
      <c r="DL8" s="32"/>
      <c r="DM8" s="32"/>
      <c r="DN8" s="32"/>
    </row>
    <row r="9" spans="1:121" s="33" customFormat="1" ht="180">
      <c r="A9" s="26">
        <v>459</v>
      </c>
      <c r="B9" s="26" t="s">
        <v>272</v>
      </c>
      <c r="C9" s="27" t="s">
        <v>273</v>
      </c>
      <c r="D9" s="57">
        <v>5</v>
      </c>
      <c r="E9" s="34">
        <v>0.05</v>
      </c>
      <c r="F9" s="27" t="s">
        <v>274</v>
      </c>
      <c r="G9" s="62">
        <v>10.1</v>
      </c>
      <c r="H9" s="34">
        <v>0.1</v>
      </c>
      <c r="I9" s="57"/>
      <c r="J9" s="100"/>
      <c r="K9" s="29">
        <v>0.9</v>
      </c>
      <c r="L9" s="27" t="s">
        <v>275</v>
      </c>
      <c r="M9" s="27" t="s">
        <v>275</v>
      </c>
      <c r="N9" s="34">
        <v>0.3</v>
      </c>
      <c r="O9" s="27" t="s">
        <v>276</v>
      </c>
      <c r="P9" s="101" t="s">
        <v>280</v>
      </c>
      <c r="Q9" s="101"/>
      <c r="R9" s="29">
        <v>0.1</v>
      </c>
      <c r="S9" s="29"/>
      <c r="T9" s="29"/>
      <c r="U9" s="27" t="s">
        <v>281</v>
      </c>
      <c r="V9" s="27" t="s">
        <v>281</v>
      </c>
      <c r="W9" s="27" t="s">
        <v>70</v>
      </c>
      <c r="X9" s="27" t="s">
        <v>71</v>
      </c>
      <c r="Y9" s="68">
        <v>0</v>
      </c>
      <c r="Z9" s="27" t="s">
        <v>281</v>
      </c>
      <c r="AA9" s="29">
        <v>0.05</v>
      </c>
      <c r="AB9" s="30">
        <v>0.02</v>
      </c>
      <c r="AC9" s="34">
        <v>1</v>
      </c>
      <c r="AD9" s="32"/>
      <c r="AE9" s="30">
        <v>0.02</v>
      </c>
      <c r="AF9" s="27">
        <v>40</v>
      </c>
      <c r="AG9" s="27"/>
      <c r="AH9" s="30">
        <v>0.02</v>
      </c>
      <c r="AI9" s="27">
        <v>60</v>
      </c>
      <c r="AJ9" s="27"/>
      <c r="AK9" s="30">
        <v>0.02</v>
      </c>
      <c r="AL9" s="27">
        <v>100</v>
      </c>
      <c r="AM9" s="26"/>
      <c r="AN9" s="35">
        <v>850000</v>
      </c>
      <c r="AO9" s="35">
        <v>250000</v>
      </c>
      <c r="AP9" s="35"/>
      <c r="AQ9" s="35">
        <v>250000</v>
      </c>
      <c r="AR9" s="35"/>
      <c r="AS9" s="35">
        <v>200000</v>
      </c>
      <c r="AT9" s="35"/>
      <c r="AU9" s="35">
        <v>150000</v>
      </c>
      <c r="AV9" s="26"/>
      <c r="AW9" s="26" t="s">
        <v>279</v>
      </c>
      <c r="AX9" s="26"/>
      <c r="AY9" s="26"/>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27"/>
      <c r="DH9" s="32"/>
      <c r="DI9" s="32"/>
      <c r="DJ9" s="32"/>
      <c r="DK9" s="32"/>
      <c r="DL9" s="32"/>
      <c r="DM9" s="32"/>
      <c r="DN9" s="32"/>
    </row>
    <row r="10" spans="1:121" s="33" customFormat="1" ht="90">
      <c r="A10" s="26">
        <v>513</v>
      </c>
      <c r="B10" s="26" t="s">
        <v>272</v>
      </c>
      <c r="C10" s="27" t="s">
        <v>273</v>
      </c>
      <c r="D10" s="57">
        <v>5</v>
      </c>
      <c r="E10" s="34">
        <v>0.05</v>
      </c>
      <c r="F10" s="27" t="s">
        <v>274</v>
      </c>
      <c r="G10" s="62">
        <v>10.199999999999999</v>
      </c>
      <c r="H10" s="34">
        <v>0.9</v>
      </c>
      <c r="I10" s="681" t="s">
        <v>282</v>
      </c>
      <c r="J10" s="693" t="s">
        <v>283</v>
      </c>
      <c r="K10" s="29">
        <v>0.9</v>
      </c>
      <c r="L10" s="27" t="s">
        <v>284</v>
      </c>
      <c r="M10" s="27" t="s">
        <v>284</v>
      </c>
      <c r="N10" s="27" t="s">
        <v>285</v>
      </c>
      <c r="O10" s="27" t="s">
        <v>286</v>
      </c>
      <c r="P10" s="681" t="s">
        <v>287</v>
      </c>
      <c r="Q10" s="57"/>
      <c r="R10" s="29">
        <v>0.9</v>
      </c>
      <c r="S10" s="29"/>
      <c r="T10" s="29"/>
      <c r="U10" s="27" t="s">
        <v>288</v>
      </c>
      <c r="V10" s="27" t="s">
        <v>288</v>
      </c>
      <c r="W10" s="27" t="s">
        <v>70</v>
      </c>
      <c r="X10" s="27" t="s">
        <v>71</v>
      </c>
      <c r="Y10" s="34">
        <v>0.06</v>
      </c>
      <c r="Z10" s="102" t="s">
        <v>289</v>
      </c>
      <c r="AA10" s="29">
        <v>0.15</v>
      </c>
      <c r="AB10" s="30">
        <f t="shared" ref="AB10:AB21" si="0">+((((E10*H10)*K10)*R10)*AA10)*100</f>
        <v>0.54675000000000007</v>
      </c>
      <c r="AC10" s="34">
        <v>0.9</v>
      </c>
      <c r="AD10" s="91"/>
      <c r="AE10" s="30">
        <v>0.54675000000000007</v>
      </c>
      <c r="AF10" s="34">
        <v>0.1</v>
      </c>
      <c r="AG10" s="27"/>
      <c r="AH10" s="30">
        <v>0.54675000000000007</v>
      </c>
      <c r="AI10" s="34">
        <v>0.15</v>
      </c>
      <c r="AJ10" s="27"/>
      <c r="AK10" s="30">
        <v>0.54675000000000007</v>
      </c>
      <c r="AL10" s="34">
        <v>0.2</v>
      </c>
      <c r="AM10" s="27"/>
      <c r="AN10" s="31">
        <v>0</v>
      </c>
      <c r="AO10" s="31">
        <v>0</v>
      </c>
      <c r="AP10" s="103"/>
      <c r="AQ10" s="31">
        <v>0</v>
      </c>
      <c r="AR10" s="103"/>
      <c r="AS10" s="31">
        <v>0</v>
      </c>
      <c r="AT10" s="103"/>
      <c r="AU10" s="31">
        <v>0</v>
      </c>
      <c r="AV10" s="31"/>
      <c r="AW10" s="27" t="s">
        <v>279</v>
      </c>
      <c r="AX10" s="26"/>
      <c r="AY10" s="26"/>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102"/>
      <c r="DH10" s="32"/>
      <c r="DI10" s="32"/>
      <c r="DJ10" s="32"/>
      <c r="DK10" s="32"/>
      <c r="DL10" s="32"/>
      <c r="DM10" s="32"/>
      <c r="DN10" s="32"/>
    </row>
    <row r="11" spans="1:121" s="33" customFormat="1" ht="90">
      <c r="A11" s="26">
        <v>514</v>
      </c>
      <c r="B11" s="26" t="s">
        <v>272</v>
      </c>
      <c r="C11" s="27" t="s">
        <v>273</v>
      </c>
      <c r="D11" s="57">
        <v>5</v>
      </c>
      <c r="E11" s="34">
        <v>0.05</v>
      </c>
      <c r="F11" s="27" t="s">
        <v>274</v>
      </c>
      <c r="G11" s="62">
        <v>10.199999999999999</v>
      </c>
      <c r="H11" s="34">
        <v>0.9</v>
      </c>
      <c r="I11" s="681"/>
      <c r="J11" s="703"/>
      <c r="K11" s="29">
        <v>0.9</v>
      </c>
      <c r="L11" s="27" t="s">
        <v>284</v>
      </c>
      <c r="M11" s="27" t="s">
        <v>284</v>
      </c>
      <c r="N11" s="27" t="s">
        <v>285</v>
      </c>
      <c r="O11" s="27" t="s">
        <v>286</v>
      </c>
      <c r="P11" s="681"/>
      <c r="Q11" s="57"/>
      <c r="R11" s="29">
        <v>0.9</v>
      </c>
      <c r="S11" s="29"/>
      <c r="T11" s="29"/>
      <c r="U11" s="27" t="s">
        <v>290</v>
      </c>
      <c r="V11" s="27" t="s">
        <v>290</v>
      </c>
      <c r="W11" s="27" t="s">
        <v>70</v>
      </c>
      <c r="X11" s="27" t="s">
        <v>71</v>
      </c>
      <c r="Y11" s="34">
        <v>0.6</v>
      </c>
      <c r="Z11" s="102" t="s">
        <v>291</v>
      </c>
      <c r="AA11" s="29">
        <v>0.15</v>
      </c>
      <c r="AB11" s="30">
        <f t="shared" si="0"/>
        <v>0.54675000000000007</v>
      </c>
      <c r="AC11" s="34">
        <v>0.9</v>
      </c>
      <c r="AD11" s="34"/>
      <c r="AE11" s="30">
        <v>0.54675000000000007</v>
      </c>
      <c r="AF11" s="34">
        <v>0.7</v>
      </c>
      <c r="AG11" s="27"/>
      <c r="AH11" s="30">
        <v>0.54675000000000007</v>
      </c>
      <c r="AI11" s="34">
        <v>0.7</v>
      </c>
      <c r="AJ11" s="27"/>
      <c r="AK11" s="30">
        <v>0.54675000000000007</v>
      </c>
      <c r="AL11" s="34">
        <v>0.7</v>
      </c>
      <c r="AM11" s="27"/>
      <c r="AN11" s="31">
        <v>0</v>
      </c>
      <c r="AO11" s="31">
        <v>0</v>
      </c>
      <c r="AP11" s="103"/>
      <c r="AQ11" s="31">
        <v>0</v>
      </c>
      <c r="AR11" s="103"/>
      <c r="AS11" s="31">
        <v>0</v>
      </c>
      <c r="AT11" s="103"/>
      <c r="AU11" s="31">
        <v>0</v>
      </c>
      <c r="AV11" s="31"/>
      <c r="AW11" s="27" t="s">
        <v>279</v>
      </c>
      <c r="AX11" s="26"/>
      <c r="AY11" s="26"/>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102"/>
      <c r="DH11" s="32"/>
      <c r="DI11" s="32"/>
      <c r="DJ11" s="32"/>
      <c r="DK11" s="32"/>
      <c r="DL11" s="32"/>
      <c r="DM11" s="32"/>
      <c r="DN11" s="32"/>
    </row>
    <row r="12" spans="1:121" s="33" customFormat="1" ht="90">
      <c r="A12" s="26">
        <v>515</v>
      </c>
      <c r="B12" s="26" t="s">
        <v>272</v>
      </c>
      <c r="C12" s="27" t="s">
        <v>273</v>
      </c>
      <c r="D12" s="57">
        <v>5</v>
      </c>
      <c r="E12" s="34">
        <v>0.05</v>
      </c>
      <c r="F12" s="27" t="s">
        <v>274</v>
      </c>
      <c r="G12" s="62">
        <v>10.199999999999999</v>
      </c>
      <c r="H12" s="34">
        <v>0.9</v>
      </c>
      <c r="I12" s="681"/>
      <c r="J12" s="703"/>
      <c r="K12" s="29">
        <v>0.9</v>
      </c>
      <c r="L12" s="27" t="s">
        <v>284</v>
      </c>
      <c r="M12" s="27" t="s">
        <v>284</v>
      </c>
      <c r="N12" s="27" t="s">
        <v>285</v>
      </c>
      <c r="O12" s="27" t="s">
        <v>286</v>
      </c>
      <c r="P12" s="681"/>
      <c r="Q12" s="57"/>
      <c r="R12" s="29">
        <v>0.9</v>
      </c>
      <c r="S12" s="29"/>
      <c r="T12" s="29"/>
      <c r="U12" s="27" t="s">
        <v>292</v>
      </c>
      <c r="V12" s="27" t="s">
        <v>292</v>
      </c>
      <c r="W12" s="27" t="s">
        <v>70</v>
      </c>
      <c r="X12" s="27" t="s">
        <v>71</v>
      </c>
      <c r="Y12" s="34">
        <v>0.06</v>
      </c>
      <c r="Z12" s="27" t="s">
        <v>293</v>
      </c>
      <c r="AA12" s="29">
        <v>0.15</v>
      </c>
      <c r="AB12" s="30">
        <f t="shared" si="0"/>
        <v>0.54675000000000007</v>
      </c>
      <c r="AC12" s="34">
        <v>1</v>
      </c>
      <c r="AD12" s="91"/>
      <c r="AE12" s="30">
        <v>0.54675000000000007</v>
      </c>
      <c r="AF12" s="34">
        <v>0.09</v>
      </c>
      <c r="AG12" s="27"/>
      <c r="AH12" s="30">
        <v>0.54675000000000007</v>
      </c>
      <c r="AI12" s="34">
        <v>0.09</v>
      </c>
      <c r="AJ12" s="27"/>
      <c r="AK12" s="30">
        <v>0.54675000000000007</v>
      </c>
      <c r="AL12" s="34">
        <v>0.09</v>
      </c>
      <c r="AM12" s="27"/>
      <c r="AN12" s="31">
        <v>0</v>
      </c>
      <c r="AO12" s="31">
        <v>0</v>
      </c>
      <c r="AP12" s="103"/>
      <c r="AQ12" s="31">
        <v>0</v>
      </c>
      <c r="AR12" s="103"/>
      <c r="AS12" s="31">
        <v>0</v>
      </c>
      <c r="AT12" s="103"/>
      <c r="AU12" s="31">
        <v>0</v>
      </c>
      <c r="AV12" s="31"/>
      <c r="AW12" s="27" t="s">
        <v>279</v>
      </c>
      <c r="AX12" s="26"/>
      <c r="AY12" s="26"/>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27"/>
      <c r="DH12" s="32"/>
      <c r="DI12" s="32"/>
      <c r="DJ12" s="32"/>
      <c r="DK12" s="32"/>
      <c r="DL12" s="32"/>
      <c r="DM12" s="32"/>
      <c r="DN12" s="32"/>
    </row>
    <row r="13" spans="1:121" s="33" customFormat="1" ht="90">
      <c r="A13" s="26">
        <v>516</v>
      </c>
      <c r="B13" s="26" t="s">
        <v>272</v>
      </c>
      <c r="C13" s="27" t="s">
        <v>273</v>
      </c>
      <c r="D13" s="57">
        <v>5</v>
      </c>
      <c r="E13" s="34">
        <v>0.05</v>
      </c>
      <c r="F13" s="27" t="s">
        <v>274</v>
      </c>
      <c r="G13" s="62">
        <v>10.199999999999999</v>
      </c>
      <c r="H13" s="34">
        <v>0.9</v>
      </c>
      <c r="I13" s="681"/>
      <c r="J13" s="703"/>
      <c r="K13" s="29">
        <v>0.9</v>
      </c>
      <c r="L13" s="27" t="s">
        <v>284</v>
      </c>
      <c r="M13" s="27" t="s">
        <v>284</v>
      </c>
      <c r="N13" s="27" t="s">
        <v>285</v>
      </c>
      <c r="O13" s="27" t="s">
        <v>286</v>
      </c>
      <c r="P13" s="681"/>
      <c r="Q13" s="57"/>
      <c r="R13" s="29">
        <v>0.9</v>
      </c>
      <c r="S13" s="29"/>
      <c r="T13" s="29"/>
      <c r="U13" s="27" t="s">
        <v>294</v>
      </c>
      <c r="V13" s="27" t="s">
        <v>294</v>
      </c>
      <c r="W13" s="27" t="s">
        <v>70</v>
      </c>
      <c r="X13" s="27" t="s">
        <v>71</v>
      </c>
      <c r="Y13" s="27">
        <v>1</v>
      </c>
      <c r="Z13" s="27" t="s">
        <v>295</v>
      </c>
      <c r="AA13" s="29">
        <v>0.15</v>
      </c>
      <c r="AB13" s="30">
        <f t="shared" si="0"/>
        <v>0.54675000000000007</v>
      </c>
      <c r="AC13" s="34">
        <v>1</v>
      </c>
      <c r="AD13" s="27"/>
      <c r="AE13" s="30">
        <v>0.54675000000000007</v>
      </c>
      <c r="AF13" s="27">
        <v>1</v>
      </c>
      <c r="AG13" s="27"/>
      <c r="AH13" s="30">
        <v>0.54675000000000007</v>
      </c>
      <c r="AI13" s="27">
        <v>1</v>
      </c>
      <c r="AJ13" s="27"/>
      <c r="AK13" s="30">
        <v>0.54675000000000007</v>
      </c>
      <c r="AL13" s="27">
        <v>1</v>
      </c>
      <c r="AM13" s="27"/>
      <c r="AN13" s="31">
        <v>0</v>
      </c>
      <c r="AO13" s="31">
        <v>0</v>
      </c>
      <c r="AP13" s="103"/>
      <c r="AQ13" s="31">
        <v>0</v>
      </c>
      <c r="AR13" s="103"/>
      <c r="AS13" s="31">
        <v>0</v>
      </c>
      <c r="AT13" s="103"/>
      <c r="AU13" s="31">
        <v>0</v>
      </c>
      <c r="AV13" s="31"/>
      <c r="AW13" s="27" t="s">
        <v>279</v>
      </c>
      <c r="AX13" s="26"/>
      <c r="AY13" s="26"/>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27"/>
      <c r="DH13" s="32"/>
      <c r="DI13" s="32"/>
      <c r="DJ13" s="32"/>
      <c r="DK13" s="32"/>
      <c r="DL13" s="32"/>
      <c r="DM13" s="32"/>
      <c r="DN13" s="32"/>
    </row>
    <row r="14" spans="1:121" s="33" customFormat="1" ht="157.5">
      <c r="A14" s="26">
        <v>517</v>
      </c>
      <c r="B14" s="26" t="s">
        <v>272</v>
      </c>
      <c r="C14" s="27" t="s">
        <v>273</v>
      </c>
      <c r="D14" s="57">
        <v>5</v>
      </c>
      <c r="E14" s="34">
        <v>0.05</v>
      </c>
      <c r="F14" s="27" t="s">
        <v>274</v>
      </c>
      <c r="G14" s="62">
        <v>10.199999999999999</v>
      </c>
      <c r="H14" s="34">
        <v>0.9</v>
      </c>
      <c r="I14" s="681"/>
      <c r="J14" s="703"/>
      <c r="K14" s="29">
        <v>0.9</v>
      </c>
      <c r="L14" s="27" t="s">
        <v>284</v>
      </c>
      <c r="M14" s="27" t="s">
        <v>284</v>
      </c>
      <c r="N14" s="27" t="s">
        <v>285</v>
      </c>
      <c r="O14" s="27" t="s">
        <v>286</v>
      </c>
      <c r="P14" s="681"/>
      <c r="Q14" s="57"/>
      <c r="R14" s="29">
        <v>0.9</v>
      </c>
      <c r="S14" s="29"/>
      <c r="T14" s="29"/>
      <c r="U14" s="27" t="s">
        <v>296</v>
      </c>
      <c r="V14" s="27" t="s">
        <v>296</v>
      </c>
      <c r="W14" s="27" t="s">
        <v>251</v>
      </c>
      <c r="X14" s="27" t="s">
        <v>71</v>
      </c>
      <c r="Y14" s="104">
        <v>0</v>
      </c>
      <c r="Z14" s="27" t="s">
        <v>297</v>
      </c>
      <c r="AA14" s="29">
        <v>0.1</v>
      </c>
      <c r="AB14" s="30">
        <f t="shared" si="0"/>
        <v>0.3645000000000001</v>
      </c>
      <c r="AC14" s="34">
        <v>0.7</v>
      </c>
      <c r="AD14" s="27"/>
      <c r="AE14" s="30">
        <v>0.3645000000000001</v>
      </c>
      <c r="AF14" s="27">
        <v>1</v>
      </c>
      <c r="AG14" s="27"/>
      <c r="AH14" s="30">
        <v>0.3645000000000001</v>
      </c>
      <c r="AI14" s="27">
        <v>1</v>
      </c>
      <c r="AJ14" s="27"/>
      <c r="AK14" s="30">
        <v>0.3645000000000001</v>
      </c>
      <c r="AL14" s="27">
        <v>1</v>
      </c>
      <c r="AM14" s="27"/>
      <c r="AN14" s="31">
        <v>0</v>
      </c>
      <c r="AO14" s="31">
        <v>0</v>
      </c>
      <c r="AP14" s="103"/>
      <c r="AQ14" s="31">
        <v>0</v>
      </c>
      <c r="AR14" s="103"/>
      <c r="AS14" s="31">
        <v>0</v>
      </c>
      <c r="AT14" s="103"/>
      <c r="AU14" s="31">
        <v>0</v>
      </c>
      <c r="AV14" s="31"/>
      <c r="AW14" s="27" t="s">
        <v>279</v>
      </c>
      <c r="AX14" s="26"/>
      <c r="AY14" s="26"/>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27"/>
      <c r="DH14" s="32"/>
      <c r="DI14" s="32"/>
      <c r="DJ14" s="32"/>
      <c r="DK14" s="32"/>
      <c r="DL14" s="32"/>
      <c r="DM14" s="32"/>
      <c r="DN14" s="32"/>
    </row>
    <row r="15" spans="1:121" s="33" customFormat="1" ht="123.75">
      <c r="A15" s="26">
        <v>518</v>
      </c>
      <c r="B15" s="26" t="s">
        <v>272</v>
      </c>
      <c r="C15" s="27" t="s">
        <v>273</v>
      </c>
      <c r="D15" s="57">
        <v>5</v>
      </c>
      <c r="E15" s="34">
        <v>0.05</v>
      </c>
      <c r="F15" s="27" t="s">
        <v>274</v>
      </c>
      <c r="G15" s="62">
        <v>10.199999999999999</v>
      </c>
      <c r="H15" s="34">
        <v>0.9</v>
      </c>
      <c r="I15" s="681"/>
      <c r="J15" s="703"/>
      <c r="K15" s="29">
        <v>0.9</v>
      </c>
      <c r="L15" s="27" t="s">
        <v>284</v>
      </c>
      <c r="M15" s="27" t="s">
        <v>284</v>
      </c>
      <c r="N15" s="27" t="s">
        <v>285</v>
      </c>
      <c r="O15" s="27" t="s">
        <v>286</v>
      </c>
      <c r="P15" s="681"/>
      <c r="Q15" s="57"/>
      <c r="R15" s="29">
        <v>0.9</v>
      </c>
      <c r="S15" s="29"/>
      <c r="T15" s="29"/>
      <c r="U15" s="27" t="s">
        <v>298</v>
      </c>
      <c r="V15" s="27" t="s">
        <v>298</v>
      </c>
      <c r="W15" s="27" t="s">
        <v>70</v>
      </c>
      <c r="X15" s="27" t="s">
        <v>71</v>
      </c>
      <c r="Y15" s="104">
        <v>0</v>
      </c>
      <c r="Z15" s="27" t="s">
        <v>299</v>
      </c>
      <c r="AA15" s="29">
        <v>0.15</v>
      </c>
      <c r="AB15" s="30">
        <f t="shared" si="0"/>
        <v>0.54675000000000007</v>
      </c>
      <c r="AC15" s="34">
        <v>1</v>
      </c>
      <c r="AD15" s="27"/>
      <c r="AE15" s="30">
        <v>0.54675000000000007</v>
      </c>
      <c r="AF15" s="27">
        <v>1</v>
      </c>
      <c r="AG15" s="27"/>
      <c r="AH15" s="30">
        <v>0.54675000000000007</v>
      </c>
      <c r="AI15" s="27">
        <v>1</v>
      </c>
      <c r="AJ15" s="27"/>
      <c r="AK15" s="30">
        <v>0.54675000000000007</v>
      </c>
      <c r="AL15" s="27">
        <v>1</v>
      </c>
      <c r="AM15" s="27"/>
      <c r="AN15" s="31">
        <f>+AO15+AQ15+AS15+AU15</f>
        <v>136273000</v>
      </c>
      <c r="AO15" s="31">
        <v>61022000</v>
      </c>
      <c r="AP15" s="31"/>
      <c r="AQ15" s="31">
        <v>21965000</v>
      </c>
      <c r="AR15" s="31"/>
      <c r="AS15" s="31">
        <v>25746000</v>
      </c>
      <c r="AT15" s="31"/>
      <c r="AU15" s="31">
        <v>27540000</v>
      </c>
      <c r="AV15" s="31"/>
      <c r="AW15" s="27" t="s">
        <v>279</v>
      </c>
      <c r="AX15" s="26"/>
      <c r="AY15" s="26"/>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27"/>
      <c r="DH15" s="32"/>
      <c r="DI15" s="32"/>
      <c r="DJ15" s="32"/>
      <c r="DK15" s="32"/>
      <c r="DL15" s="32"/>
      <c r="DM15" s="32"/>
      <c r="DN15" s="32"/>
    </row>
    <row r="16" spans="1:121" s="33" customFormat="1" ht="101.25">
      <c r="A16" s="26">
        <v>518</v>
      </c>
      <c r="B16" s="26" t="s">
        <v>272</v>
      </c>
      <c r="C16" s="27" t="s">
        <v>273</v>
      </c>
      <c r="D16" s="57">
        <v>5</v>
      </c>
      <c r="E16" s="34">
        <v>0.05</v>
      </c>
      <c r="F16" s="27" t="s">
        <v>274</v>
      </c>
      <c r="G16" s="62">
        <v>10.199999999999999</v>
      </c>
      <c r="H16" s="34">
        <v>0.9</v>
      </c>
      <c r="I16" s="681"/>
      <c r="J16" s="703"/>
      <c r="K16" s="29">
        <v>0.9</v>
      </c>
      <c r="L16" s="27" t="s">
        <v>284</v>
      </c>
      <c r="M16" s="27" t="s">
        <v>284</v>
      </c>
      <c r="N16" s="27" t="s">
        <v>285</v>
      </c>
      <c r="O16" s="27" t="s">
        <v>286</v>
      </c>
      <c r="P16" s="681"/>
      <c r="Q16" s="57"/>
      <c r="R16" s="29">
        <v>0.9</v>
      </c>
      <c r="S16" s="29"/>
      <c r="T16" s="29"/>
      <c r="U16" s="27" t="s">
        <v>300</v>
      </c>
      <c r="V16" s="27" t="s">
        <v>300</v>
      </c>
      <c r="W16" s="27" t="s">
        <v>251</v>
      </c>
      <c r="X16" s="27" t="s">
        <v>71</v>
      </c>
      <c r="Y16" s="104">
        <v>0</v>
      </c>
      <c r="Z16" s="27" t="s">
        <v>301</v>
      </c>
      <c r="AA16" s="29">
        <v>0.15</v>
      </c>
      <c r="AB16" s="30">
        <f t="shared" si="0"/>
        <v>0.54675000000000007</v>
      </c>
      <c r="AC16" s="34">
        <v>1</v>
      </c>
      <c r="AD16" s="27"/>
      <c r="AE16" s="30">
        <v>0.54675000000000007</v>
      </c>
      <c r="AF16" s="27">
        <v>1</v>
      </c>
      <c r="AG16" s="27"/>
      <c r="AH16" s="30">
        <v>0.54675000000000007</v>
      </c>
      <c r="AI16" s="27">
        <v>1</v>
      </c>
      <c r="AJ16" s="27"/>
      <c r="AK16" s="30">
        <v>0.54675000000000007</v>
      </c>
      <c r="AL16" s="27">
        <v>1</v>
      </c>
      <c r="AM16" s="27"/>
      <c r="AN16" s="31">
        <f>+AO16+AQ16+AS16+AU16</f>
        <v>136273000</v>
      </c>
      <c r="AO16" s="31">
        <v>61022000</v>
      </c>
      <c r="AP16" s="31"/>
      <c r="AQ16" s="31">
        <v>21965000</v>
      </c>
      <c r="AR16" s="31"/>
      <c r="AS16" s="31">
        <v>25746000</v>
      </c>
      <c r="AT16" s="31"/>
      <c r="AU16" s="31">
        <v>27540000</v>
      </c>
      <c r="AV16" s="31"/>
      <c r="AW16" s="27" t="s">
        <v>279</v>
      </c>
      <c r="AX16" s="26"/>
      <c r="AY16" s="26"/>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27"/>
      <c r="DH16" s="32"/>
      <c r="DI16" s="32"/>
      <c r="DJ16" s="32"/>
      <c r="DK16" s="32"/>
      <c r="DL16" s="32"/>
      <c r="DM16" s="32"/>
      <c r="DN16" s="32"/>
    </row>
    <row r="17" spans="1:118" s="33" customFormat="1" ht="112.5">
      <c r="A17" s="26">
        <v>518</v>
      </c>
      <c r="B17" s="26" t="s">
        <v>272</v>
      </c>
      <c r="C17" s="27" t="s">
        <v>273</v>
      </c>
      <c r="D17" s="57">
        <v>5</v>
      </c>
      <c r="E17" s="34">
        <v>0.05</v>
      </c>
      <c r="F17" s="27" t="s">
        <v>274</v>
      </c>
      <c r="G17" s="62">
        <v>10.199999999999999</v>
      </c>
      <c r="H17" s="34">
        <v>0.9</v>
      </c>
      <c r="I17" s="681"/>
      <c r="J17" s="703"/>
      <c r="K17" s="29">
        <v>0.9</v>
      </c>
      <c r="L17" s="27" t="s">
        <v>284</v>
      </c>
      <c r="M17" s="27" t="s">
        <v>284</v>
      </c>
      <c r="N17" s="27" t="s">
        <v>285</v>
      </c>
      <c r="O17" s="27" t="s">
        <v>286</v>
      </c>
      <c r="P17" s="681"/>
      <c r="Q17" s="57"/>
      <c r="R17" s="29">
        <v>0.9</v>
      </c>
      <c r="S17" s="29"/>
      <c r="T17" s="29"/>
      <c r="U17" s="27" t="s">
        <v>302</v>
      </c>
      <c r="V17" s="27" t="s">
        <v>302</v>
      </c>
      <c r="W17" s="27" t="s">
        <v>70</v>
      </c>
      <c r="X17" s="27" t="s">
        <v>303</v>
      </c>
      <c r="Y17" s="104">
        <v>0</v>
      </c>
      <c r="Z17" s="27" t="s">
        <v>304</v>
      </c>
      <c r="AA17" s="29">
        <v>0.15</v>
      </c>
      <c r="AB17" s="30">
        <f t="shared" si="0"/>
        <v>0.54675000000000007</v>
      </c>
      <c r="AC17" s="34">
        <v>1</v>
      </c>
      <c r="AD17" s="27"/>
      <c r="AE17" s="30">
        <v>0.54675000000000007</v>
      </c>
      <c r="AF17" s="27">
        <v>1</v>
      </c>
      <c r="AG17" s="27"/>
      <c r="AH17" s="30">
        <v>0.54675000000000007</v>
      </c>
      <c r="AI17" s="27">
        <v>1</v>
      </c>
      <c r="AJ17" s="27"/>
      <c r="AK17" s="30">
        <v>0.54675000000000007</v>
      </c>
      <c r="AL17" s="27">
        <v>1</v>
      </c>
      <c r="AM17" s="27"/>
      <c r="AN17" s="31">
        <f>+AO17+AQ17+AS17+AU17</f>
        <v>136273000</v>
      </c>
      <c r="AO17" s="31">
        <v>61022000</v>
      </c>
      <c r="AP17" s="31"/>
      <c r="AQ17" s="31">
        <v>21965000</v>
      </c>
      <c r="AR17" s="31"/>
      <c r="AS17" s="31">
        <v>25746000</v>
      </c>
      <c r="AT17" s="31"/>
      <c r="AU17" s="31">
        <v>27540000</v>
      </c>
      <c r="AV17" s="31"/>
      <c r="AW17" s="27" t="s">
        <v>279</v>
      </c>
      <c r="AX17" s="26"/>
      <c r="AY17" s="26"/>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27"/>
      <c r="DH17" s="32"/>
      <c r="DI17" s="32"/>
      <c r="DJ17" s="32"/>
      <c r="DK17" s="32"/>
      <c r="DL17" s="32"/>
      <c r="DM17" s="32"/>
      <c r="DN17" s="32"/>
    </row>
    <row r="18" spans="1:118" s="33" customFormat="1" ht="157.5">
      <c r="A18" s="26">
        <v>519</v>
      </c>
      <c r="B18" s="26" t="s">
        <v>272</v>
      </c>
      <c r="C18" s="27" t="s">
        <v>273</v>
      </c>
      <c r="D18" s="57">
        <v>5</v>
      </c>
      <c r="E18" s="34">
        <v>0.05</v>
      </c>
      <c r="F18" s="27" t="s">
        <v>274</v>
      </c>
      <c r="G18" s="62">
        <v>10.199999999999999</v>
      </c>
      <c r="H18" s="34">
        <v>0.9</v>
      </c>
      <c r="I18" s="681"/>
      <c r="J18" s="703"/>
      <c r="K18" s="29">
        <v>0.9</v>
      </c>
      <c r="L18" s="27" t="s">
        <v>284</v>
      </c>
      <c r="M18" s="27" t="s">
        <v>284</v>
      </c>
      <c r="N18" s="27" t="s">
        <v>285</v>
      </c>
      <c r="O18" s="27" t="s">
        <v>286</v>
      </c>
      <c r="P18" s="681"/>
      <c r="Q18" s="57"/>
      <c r="R18" s="29">
        <v>0.9</v>
      </c>
      <c r="S18" s="29"/>
      <c r="T18" s="29"/>
      <c r="U18" s="27" t="s">
        <v>296</v>
      </c>
      <c r="V18" s="27" t="s">
        <v>296</v>
      </c>
      <c r="W18" s="27" t="s">
        <v>251</v>
      </c>
      <c r="X18" s="27" t="s">
        <v>71</v>
      </c>
      <c r="Y18" s="104">
        <v>0</v>
      </c>
      <c r="Z18" s="27" t="s">
        <v>297</v>
      </c>
      <c r="AA18" s="29">
        <v>0.15</v>
      </c>
      <c r="AB18" s="30">
        <f t="shared" si="0"/>
        <v>0.54675000000000007</v>
      </c>
      <c r="AC18" s="34">
        <v>1</v>
      </c>
      <c r="AD18" s="27"/>
      <c r="AE18" s="30">
        <v>0.54675000000000007</v>
      </c>
      <c r="AF18" s="27">
        <v>0</v>
      </c>
      <c r="AG18" s="27"/>
      <c r="AH18" s="30">
        <v>0.54675000000000007</v>
      </c>
      <c r="AI18" s="27">
        <v>0</v>
      </c>
      <c r="AJ18" s="27"/>
      <c r="AK18" s="30">
        <v>0.54675000000000007</v>
      </c>
      <c r="AL18" s="27">
        <v>1</v>
      </c>
      <c r="AM18" s="27"/>
      <c r="AN18" s="31">
        <v>0</v>
      </c>
      <c r="AO18" s="31">
        <v>0</v>
      </c>
      <c r="AP18" s="103"/>
      <c r="AQ18" s="31">
        <v>0</v>
      </c>
      <c r="AR18" s="103"/>
      <c r="AS18" s="31">
        <v>0</v>
      </c>
      <c r="AT18" s="103"/>
      <c r="AU18" s="31">
        <v>0</v>
      </c>
      <c r="AV18" s="31"/>
      <c r="AW18" s="27" t="s">
        <v>279</v>
      </c>
      <c r="AX18" s="26"/>
      <c r="AY18" s="26"/>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27"/>
      <c r="DH18" s="32"/>
      <c r="DI18" s="32"/>
      <c r="DJ18" s="32"/>
      <c r="DK18" s="32"/>
      <c r="DL18" s="32"/>
      <c r="DM18" s="32"/>
      <c r="DN18" s="32"/>
    </row>
    <row r="19" spans="1:118" s="33" customFormat="1" ht="135">
      <c r="A19" s="26">
        <v>519</v>
      </c>
      <c r="B19" s="26" t="s">
        <v>272</v>
      </c>
      <c r="C19" s="27" t="s">
        <v>273</v>
      </c>
      <c r="D19" s="57">
        <v>5</v>
      </c>
      <c r="E19" s="34">
        <v>0.05</v>
      </c>
      <c r="F19" s="27" t="s">
        <v>274</v>
      </c>
      <c r="G19" s="62">
        <v>10.199999999999999</v>
      </c>
      <c r="H19" s="34">
        <v>0.9</v>
      </c>
      <c r="I19" s="681"/>
      <c r="J19" s="703"/>
      <c r="K19" s="29">
        <v>0.9</v>
      </c>
      <c r="L19" s="27" t="s">
        <v>284</v>
      </c>
      <c r="M19" s="27" t="s">
        <v>284</v>
      </c>
      <c r="N19" s="27" t="s">
        <v>285</v>
      </c>
      <c r="O19" s="27" t="s">
        <v>286</v>
      </c>
      <c r="P19" s="681"/>
      <c r="Q19" s="57"/>
      <c r="R19" s="29">
        <v>0.9</v>
      </c>
      <c r="S19" s="29"/>
      <c r="T19" s="29"/>
      <c r="U19" s="27" t="s">
        <v>305</v>
      </c>
      <c r="V19" s="27" t="s">
        <v>305</v>
      </c>
      <c r="W19" s="27" t="s">
        <v>70</v>
      </c>
      <c r="X19" s="27" t="s">
        <v>71</v>
      </c>
      <c r="Y19" s="104">
        <v>0</v>
      </c>
      <c r="Z19" s="27" t="s">
        <v>306</v>
      </c>
      <c r="AA19" s="29">
        <v>0.15</v>
      </c>
      <c r="AB19" s="30">
        <f t="shared" si="0"/>
        <v>0.54675000000000007</v>
      </c>
      <c r="AC19" s="34">
        <v>1</v>
      </c>
      <c r="AD19" s="27"/>
      <c r="AE19" s="30">
        <v>0.54675000000000007</v>
      </c>
      <c r="AF19" s="27">
        <v>0</v>
      </c>
      <c r="AG19" s="27"/>
      <c r="AH19" s="30">
        <v>0.54675000000000007</v>
      </c>
      <c r="AI19" s="27">
        <v>0</v>
      </c>
      <c r="AJ19" s="27"/>
      <c r="AK19" s="30">
        <v>0.54675000000000007</v>
      </c>
      <c r="AL19" s="27">
        <v>1</v>
      </c>
      <c r="AM19" s="27"/>
      <c r="AN19" s="31">
        <v>0</v>
      </c>
      <c r="AO19" s="31">
        <v>0</v>
      </c>
      <c r="AP19" s="103"/>
      <c r="AQ19" s="31">
        <v>0</v>
      </c>
      <c r="AR19" s="103"/>
      <c r="AS19" s="31">
        <v>0</v>
      </c>
      <c r="AT19" s="103"/>
      <c r="AU19" s="31">
        <v>0</v>
      </c>
      <c r="AV19" s="31"/>
      <c r="AW19" s="27" t="s">
        <v>279</v>
      </c>
      <c r="AX19" s="26"/>
      <c r="AY19" s="26"/>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27"/>
      <c r="DH19" s="32"/>
      <c r="DI19" s="32"/>
      <c r="DJ19" s="32"/>
      <c r="DK19" s="32"/>
      <c r="DL19" s="32"/>
      <c r="DM19" s="32"/>
      <c r="DN19" s="32"/>
    </row>
    <row r="20" spans="1:118" s="33" customFormat="1" ht="157.5">
      <c r="A20" s="26">
        <v>520</v>
      </c>
      <c r="B20" s="26" t="s">
        <v>272</v>
      </c>
      <c r="C20" s="27" t="s">
        <v>273</v>
      </c>
      <c r="D20" s="57">
        <v>5</v>
      </c>
      <c r="E20" s="34">
        <v>0.05</v>
      </c>
      <c r="F20" s="27" t="s">
        <v>274</v>
      </c>
      <c r="G20" s="62">
        <v>10.199999999999999</v>
      </c>
      <c r="H20" s="34">
        <v>0.9</v>
      </c>
      <c r="I20" s="681"/>
      <c r="J20" s="703"/>
      <c r="K20" s="29">
        <v>0.9</v>
      </c>
      <c r="L20" s="27" t="s">
        <v>284</v>
      </c>
      <c r="M20" s="27" t="s">
        <v>284</v>
      </c>
      <c r="N20" s="27" t="s">
        <v>285</v>
      </c>
      <c r="O20" s="27" t="s">
        <v>286</v>
      </c>
      <c r="P20" s="681" t="s">
        <v>307</v>
      </c>
      <c r="Q20" s="57"/>
      <c r="R20" s="29">
        <v>0.05</v>
      </c>
      <c r="S20" s="29"/>
      <c r="T20" s="29"/>
      <c r="U20" s="27" t="s">
        <v>308</v>
      </c>
      <c r="V20" s="27" t="s">
        <v>308</v>
      </c>
      <c r="W20" s="27" t="s">
        <v>70</v>
      </c>
      <c r="X20" s="27" t="s">
        <v>71</v>
      </c>
      <c r="Y20" s="27">
        <v>0</v>
      </c>
      <c r="Z20" s="27" t="s">
        <v>309</v>
      </c>
      <c r="AA20" s="29">
        <v>0.25</v>
      </c>
      <c r="AB20" s="30">
        <f t="shared" si="0"/>
        <v>5.062500000000001E-2</v>
      </c>
      <c r="AC20" s="34">
        <v>1</v>
      </c>
      <c r="AD20" s="27"/>
      <c r="AE20" s="30">
        <v>5.062500000000001E-2</v>
      </c>
      <c r="AF20" s="34">
        <v>0.4</v>
      </c>
      <c r="AG20" s="27"/>
      <c r="AH20" s="30">
        <v>5.062500000000001E-2</v>
      </c>
      <c r="AI20" s="34">
        <v>0.6</v>
      </c>
      <c r="AJ20" s="27"/>
      <c r="AK20" s="30">
        <v>5.062500000000001E-2</v>
      </c>
      <c r="AL20" s="34">
        <v>1</v>
      </c>
      <c r="AM20" s="27"/>
      <c r="AN20" s="31">
        <f>+AO20+AQ20+AS20+AU20</f>
        <v>2973000</v>
      </c>
      <c r="AO20" s="31">
        <v>694000</v>
      </c>
      <c r="AP20" s="103"/>
      <c r="AQ20" s="31">
        <v>695000</v>
      </c>
      <c r="AR20" s="103"/>
      <c r="AS20" s="31">
        <v>758000</v>
      </c>
      <c r="AT20" s="103"/>
      <c r="AU20" s="31">
        <v>826000</v>
      </c>
      <c r="AV20" s="31"/>
      <c r="AW20" s="27" t="s">
        <v>279</v>
      </c>
      <c r="AX20" s="26"/>
      <c r="AY20" s="26"/>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27"/>
      <c r="DH20" s="32"/>
      <c r="DI20" s="32"/>
      <c r="DJ20" s="32"/>
      <c r="DK20" s="32"/>
      <c r="DL20" s="32"/>
      <c r="DM20" s="32"/>
      <c r="DN20" s="32"/>
    </row>
    <row r="21" spans="1:118" s="33" customFormat="1" ht="112.5">
      <c r="A21" s="26">
        <v>521</v>
      </c>
      <c r="B21" s="26" t="s">
        <v>272</v>
      </c>
      <c r="C21" s="27" t="s">
        <v>273</v>
      </c>
      <c r="D21" s="57">
        <v>5</v>
      </c>
      <c r="E21" s="34">
        <v>0.05</v>
      </c>
      <c r="F21" s="27" t="s">
        <v>274</v>
      </c>
      <c r="G21" s="62">
        <v>10.199999999999999</v>
      </c>
      <c r="H21" s="34">
        <v>0.9</v>
      </c>
      <c r="I21" s="681"/>
      <c r="J21" s="703"/>
      <c r="K21" s="29">
        <v>0.9</v>
      </c>
      <c r="L21" s="27" t="s">
        <v>284</v>
      </c>
      <c r="M21" s="27" t="s">
        <v>284</v>
      </c>
      <c r="N21" s="27" t="s">
        <v>285</v>
      </c>
      <c r="O21" s="27" t="s">
        <v>286</v>
      </c>
      <c r="P21" s="681"/>
      <c r="Q21" s="57"/>
      <c r="R21" s="29">
        <v>0.05</v>
      </c>
      <c r="S21" s="29"/>
      <c r="T21" s="29"/>
      <c r="U21" s="27" t="s">
        <v>310</v>
      </c>
      <c r="V21" s="27" t="s">
        <v>310</v>
      </c>
      <c r="W21" s="27" t="s">
        <v>70</v>
      </c>
      <c r="X21" s="27" t="s">
        <v>71</v>
      </c>
      <c r="Y21" s="27">
        <v>0</v>
      </c>
      <c r="Z21" s="27" t="s">
        <v>311</v>
      </c>
      <c r="AA21" s="29">
        <v>0.25</v>
      </c>
      <c r="AB21" s="30">
        <f t="shared" si="0"/>
        <v>5.062500000000001E-2</v>
      </c>
      <c r="AC21" s="34">
        <v>1</v>
      </c>
      <c r="AD21" s="27"/>
      <c r="AE21" s="30">
        <v>5.062500000000001E-2</v>
      </c>
      <c r="AF21" s="34">
        <v>0.3</v>
      </c>
      <c r="AG21" s="27"/>
      <c r="AH21" s="30">
        <v>5.062500000000001E-2</v>
      </c>
      <c r="AI21" s="34">
        <v>0.4</v>
      </c>
      <c r="AJ21" s="27"/>
      <c r="AK21" s="30">
        <v>5.062500000000001E-2</v>
      </c>
      <c r="AL21" s="34">
        <v>0.5</v>
      </c>
      <c r="AM21" s="27"/>
      <c r="AN21" s="31">
        <f t="shared" ref="AN21" si="1">+AO21+AQ21+AS21+AU21</f>
        <v>2973000</v>
      </c>
      <c r="AO21" s="31">
        <v>694000</v>
      </c>
      <c r="AP21" s="103"/>
      <c r="AQ21" s="31">
        <v>695000</v>
      </c>
      <c r="AR21" s="103"/>
      <c r="AS21" s="31">
        <v>758000</v>
      </c>
      <c r="AT21" s="103"/>
      <c r="AU21" s="31">
        <v>826000</v>
      </c>
      <c r="AV21" s="31"/>
      <c r="AW21" s="27" t="s">
        <v>279</v>
      </c>
      <c r="AX21" s="26"/>
      <c r="AY21" s="26"/>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27"/>
      <c r="DH21" s="32"/>
      <c r="DI21" s="32"/>
      <c r="DJ21" s="32"/>
      <c r="DK21" s="32"/>
      <c r="DL21" s="32"/>
      <c r="DM21" s="32"/>
      <c r="DN21" s="32"/>
    </row>
    <row r="22" spans="1:118" s="33" customFormat="1">
      <c r="A22" s="38"/>
      <c r="B22" s="38"/>
      <c r="C22" s="6"/>
      <c r="D22" s="39"/>
      <c r="E22" s="6"/>
      <c r="F22" s="6"/>
      <c r="G22" s="40"/>
      <c r="H22" s="40"/>
      <c r="I22" s="40"/>
      <c r="J22" s="40"/>
      <c r="K22" s="40"/>
      <c r="L22" s="38"/>
      <c r="M22" s="38"/>
      <c r="N22" s="38"/>
      <c r="O22" s="38"/>
      <c r="R22" s="41"/>
      <c r="S22" s="41"/>
      <c r="T22" s="41"/>
      <c r="X22" s="38"/>
      <c r="Y22" s="6"/>
      <c r="Z22" s="6"/>
      <c r="AA22" s="42"/>
      <c r="AB22" s="6"/>
      <c r="AC22" s="6"/>
      <c r="AD22" s="6"/>
      <c r="AE22" s="6"/>
      <c r="AF22" s="6"/>
      <c r="AG22" s="6"/>
      <c r="AH22" s="6"/>
      <c r="AI22" s="6"/>
      <c r="AJ22" s="6"/>
      <c r="AK22" s="6"/>
      <c r="AL22" s="6"/>
      <c r="AM22" s="6"/>
      <c r="AN22" s="6"/>
      <c r="AO22" s="6"/>
      <c r="AP22" s="6"/>
      <c r="AQ22" s="6"/>
      <c r="AR22" s="6"/>
      <c r="AS22" s="6"/>
      <c r="AT22" s="6"/>
      <c r="AU22" s="6"/>
      <c r="AV22" s="6"/>
      <c r="AW22" s="6"/>
      <c r="DG22" s="6"/>
    </row>
    <row r="23" spans="1:118" s="33" customFormat="1">
      <c r="A23" s="38"/>
      <c r="B23" s="38"/>
      <c r="C23" s="6"/>
      <c r="D23" s="39"/>
      <c r="E23" s="6"/>
      <c r="F23" s="6"/>
      <c r="G23" s="40"/>
      <c r="H23" s="40"/>
      <c r="I23" s="40"/>
      <c r="J23" s="40"/>
      <c r="K23" s="40"/>
      <c r="L23" s="38"/>
      <c r="M23" s="38"/>
      <c r="N23" s="38"/>
      <c r="O23" s="38"/>
      <c r="R23" s="41"/>
      <c r="S23" s="41"/>
      <c r="T23" s="41"/>
      <c r="X23" s="38"/>
      <c r="Y23" s="6"/>
      <c r="Z23" s="6"/>
      <c r="AA23" s="42"/>
      <c r="AB23" s="6"/>
      <c r="AC23" s="6"/>
      <c r="AD23" s="6"/>
      <c r="AE23" s="6"/>
      <c r="AF23" s="6"/>
      <c r="AG23" s="6"/>
      <c r="AH23" s="6"/>
      <c r="AI23" s="6"/>
      <c r="AJ23" s="6"/>
      <c r="AK23" s="6"/>
      <c r="AL23" s="6"/>
      <c r="AM23" s="6"/>
      <c r="AN23" s="6"/>
      <c r="AO23" s="6"/>
      <c r="AP23" s="6"/>
      <c r="AQ23" s="6"/>
      <c r="AR23" s="6"/>
      <c r="AS23" s="6"/>
      <c r="AT23" s="6"/>
      <c r="AU23" s="6"/>
      <c r="AV23" s="6"/>
      <c r="AW23" s="6"/>
      <c r="DG23" s="6"/>
    </row>
    <row r="24" spans="1:118" s="33" customFormat="1">
      <c r="A24" s="38"/>
      <c r="B24" s="38"/>
      <c r="C24" s="6"/>
      <c r="D24" s="39"/>
      <c r="E24" s="6"/>
      <c r="F24" s="6"/>
      <c r="G24" s="40"/>
      <c r="H24" s="40"/>
      <c r="I24" s="40"/>
      <c r="J24" s="40"/>
      <c r="K24" s="40"/>
      <c r="L24" s="38"/>
      <c r="M24" s="38"/>
      <c r="N24" s="38"/>
      <c r="O24" s="38"/>
      <c r="R24" s="41"/>
      <c r="S24" s="41"/>
      <c r="T24" s="41"/>
      <c r="X24" s="38"/>
      <c r="Y24" s="6"/>
      <c r="Z24" s="6"/>
      <c r="AA24" s="42"/>
      <c r="AB24" s="6"/>
      <c r="AC24" s="6"/>
      <c r="AD24" s="6"/>
      <c r="AE24" s="6"/>
      <c r="AF24" s="6"/>
      <c r="AG24" s="6"/>
      <c r="AH24" s="6"/>
      <c r="AI24" s="6"/>
      <c r="AJ24" s="6"/>
      <c r="AK24" s="6"/>
      <c r="AL24" s="6"/>
      <c r="AM24" s="6"/>
      <c r="AN24" s="6"/>
      <c r="AO24" s="6"/>
      <c r="AP24" s="6"/>
      <c r="AQ24" s="6"/>
      <c r="AR24" s="6"/>
      <c r="AS24" s="6"/>
      <c r="AT24" s="6"/>
      <c r="AU24" s="6"/>
      <c r="AV24" s="6"/>
      <c r="AW24" s="6"/>
      <c r="DG24" s="6"/>
    </row>
    <row r="25" spans="1:118" s="33" customFormat="1">
      <c r="A25" s="38"/>
      <c r="B25" s="38"/>
      <c r="C25" s="6"/>
      <c r="D25" s="39"/>
      <c r="E25" s="6"/>
      <c r="F25" s="6"/>
      <c r="G25" s="40"/>
      <c r="H25" s="40"/>
      <c r="I25" s="40"/>
      <c r="J25" s="40"/>
      <c r="K25" s="40"/>
      <c r="L25" s="38"/>
      <c r="M25" s="38"/>
      <c r="N25" s="38"/>
      <c r="O25" s="38"/>
      <c r="R25" s="41"/>
      <c r="S25" s="41"/>
      <c r="T25" s="41"/>
      <c r="X25" s="38"/>
      <c r="Y25" s="6"/>
      <c r="Z25" s="6"/>
      <c r="AA25" s="42"/>
      <c r="AB25" s="6"/>
      <c r="AC25" s="6"/>
      <c r="AD25" s="6"/>
      <c r="AE25" s="6"/>
      <c r="AF25" s="6"/>
      <c r="AG25" s="6"/>
      <c r="AH25" s="6"/>
      <c r="AI25" s="6"/>
      <c r="AJ25" s="6"/>
      <c r="AK25" s="6"/>
      <c r="AL25" s="6"/>
      <c r="AM25" s="6"/>
      <c r="AN25" s="6"/>
      <c r="AO25" s="6"/>
      <c r="AP25" s="6"/>
      <c r="AQ25" s="6"/>
      <c r="AR25" s="6"/>
      <c r="AS25" s="6"/>
      <c r="AT25" s="6"/>
      <c r="AU25" s="6"/>
      <c r="AV25" s="6"/>
      <c r="AW25" s="6"/>
      <c r="DG25" s="6"/>
    </row>
    <row r="26" spans="1:118" s="33" customFormat="1">
      <c r="A26" s="38"/>
      <c r="B26" s="38"/>
      <c r="C26" s="6"/>
      <c r="D26" s="39"/>
      <c r="E26" s="6"/>
      <c r="F26" s="6"/>
      <c r="G26" s="40"/>
      <c r="H26" s="40"/>
      <c r="I26" s="40"/>
      <c r="J26" s="40"/>
      <c r="K26" s="40"/>
      <c r="L26" s="38"/>
      <c r="M26" s="38"/>
      <c r="N26" s="38"/>
      <c r="O26" s="38"/>
      <c r="R26" s="41"/>
      <c r="S26" s="41"/>
      <c r="T26" s="41"/>
      <c r="X26" s="38"/>
      <c r="Y26" s="6"/>
      <c r="Z26" s="6"/>
      <c r="AA26" s="42"/>
      <c r="AB26" s="6"/>
      <c r="AC26" s="6"/>
      <c r="AD26" s="6"/>
      <c r="AE26" s="6"/>
      <c r="AF26" s="6"/>
      <c r="AG26" s="6"/>
      <c r="AH26" s="6"/>
      <c r="AI26" s="6"/>
      <c r="AJ26" s="6"/>
      <c r="AK26" s="6"/>
      <c r="AL26" s="6"/>
      <c r="AM26" s="6"/>
      <c r="AN26" s="6"/>
      <c r="AO26" s="6"/>
      <c r="AP26" s="6"/>
      <c r="AQ26" s="6"/>
      <c r="AR26" s="6"/>
      <c r="AS26" s="6"/>
      <c r="AT26" s="6"/>
      <c r="AU26" s="6"/>
      <c r="AV26" s="6"/>
      <c r="AW26" s="6"/>
      <c r="DG26" s="6"/>
    </row>
    <row r="27" spans="1:118" s="33" customFormat="1">
      <c r="A27" s="38"/>
      <c r="B27" s="38"/>
      <c r="C27" s="6"/>
      <c r="D27" s="39"/>
      <c r="E27" s="6"/>
      <c r="F27" s="6"/>
      <c r="G27" s="40"/>
      <c r="H27" s="40"/>
      <c r="I27" s="40"/>
      <c r="J27" s="40"/>
      <c r="K27" s="40"/>
      <c r="L27" s="38"/>
      <c r="M27" s="38"/>
      <c r="N27" s="38"/>
      <c r="O27" s="38"/>
      <c r="R27" s="41"/>
      <c r="S27" s="41"/>
      <c r="T27" s="41"/>
      <c r="X27" s="38"/>
      <c r="Y27" s="6"/>
      <c r="Z27" s="6"/>
      <c r="AA27" s="42"/>
      <c r="AB27" s="6"/>
      <c r="AC27" s="6"/>
      <c r="AD27" s="6"/>
      <c r="AE27" s="6"/>
      <c r="AF27" s="6"/>
      <c r="AG27" s="6"/>
      <c r="AH27" s="6"/>
      <c r="AI27" s="6"/>
      <c r="AJ27" s="6"/>
      <c r="AK27" s="6"/>
      <c r="AL27" s="6"/>
      <c r="AM27" s="6"/>
      <c r="AN27" s="6"/>
      <c r="AO27" s="6"/>
      <c r="AP27" s="6"/>
      <c r="AQ27" s="6"/>
      <c r="AR27" s="6"/>
      <c r="AS27" s="6"/>
      <c r="AT27" s="6"/>
      <c r="AU27" s="6"/>
      <c r="AV27" s="6"/>
      <c r="AW27" s="6"/>
      <c r="DG27" s="6"/>
    </row>
    <row r="28" spans="1:118" s="33" customFormat="1">
      <c r="A28" s="38"/>
      <c r="B28" s="38"/>
      <c r="C28" s="6"/>
      <c r="D28" s="39"/>
      <c r="E28" s="6"/>
      <c r="F28" s="6"/>
      <c r="G28" s="40"/>
      <c r="H28" s="40"/>
      <c r="I28" s="40"/>
      <c r="J28" s="40"/>
      <c r="K28" s="40"/>
      <c r="L28" s="38"/>
      <c r="M28" s="38"/>
      <c r="N28" s="38"/>
      <c r="O28" s="38"/>
      <c r="R28" s="41"/>
      <c r="S28" s="41"/>
      <c r="T28" s="41"/>
      <c r="X28" s="38"/>
      <c r="Y28" s="6"/>
      <c r="Z28" s="6"/>
      <c r="AA28" s="42"/>
      <c r="AB28" s="6"/>
      <c r="AC28" s="6"/>
      <c r="AD28" s="6"/>
      <c r="AE28" s="6"/>
      <c r="AF28" s="6"/>
      <c r="AG28" s="6"/>
      <c r="AH28" s="6"/>
      <c r="AI28" s="6"/>
      <c r="AJ28" s="6"/>
      <c r="AK28" s="6"/>
      <c r="AL28" s="6"/>
      <c r="AM28" s="6"/>
      <c r="AN28" s="6"/>
      <c r="AO28" s="6"/>
      <c r="AP28" s="6"/>
      <c r="AQ28" s="6"/>
      <c r="AR28" s="6"/>
      <c r="AS28" s="6"/>
      <c r="AT28" s="6"/>
      <c r="AU28" s="6"/>
      <c r="AV28" s="6"/>
      <c r="AW28" s="6"/>
      <c r="DG28" s="6"/>
    </row>
    <row r="29" spans="1:118" s="33" customFormat="1">
      <c r="A29" s="38"/>
      <c r="B29" s="38"/>
      <c r="C29" s="6"/>
      <c r="D29" s="39"/>
      <c r="E29" s="6"/>
      <c r="F29" s="6"/>
      <c r="G29" s="40"/>
      <c r="H29" s="40"/>
      <c r="I29" s="40"/>
      <c r="J29" s="40"/>
      <c r="K29" s="40"/>
      <c r="L29" s="38"/>
      <c r="M29" s="38"/>
      <c r="N29" s="38"/>
      <c r="O29" s="38"/>
      <c r="R29" s="41"/>
      <c r="S29" s="41"/>
      <c r="T29" s="41"/>
      <c r="X29" s="38"/>
      <c r="Y29" s="6"/>
      <c r="Z29" s="6"/>
      <c r="AA29" s="42"/>
      <c r="AB29" s="6"/>
      <c r="AC29" s="6"/>
      <c r="AD29" s="6"/>
      <c r="AE29" s="6"/>
      <c r="AF29" s="6"/>
      <c r="AG29" s="6"/>
      <c r="AH29" s="6"/>
      <c r="AI29" s="6"/>
      <c r="AJ29" s="6"/>
      <c r="AK29" s="6"/>
      <c r="AL29" s="6"/>
      <c r="AM29" s="6"/>
      <c r="AN29" s="6"/>
      <c r="AO29" s="6"/>
      <c r="AP29" s="6"/>
      <c r="AQ29" s="6"/>
      <c r="AR29" s="6"/>
      <c r="AS29" s="6"/>
      <c r="AT29" s="6"/>
      <c r="AU29" s="6"/>
      <c r="AV29" s="6"/>
      <c r="AW29" s="6"/>
      <c r="DG29" s="6"/>
    </row>
    <row r="30" spans="1:118" s="33" customFormat="1">
      <c r="A30" s="38"/>
      <c r="B30" s="38"/>
      <c r="C30" s="6"/>
      <c r="D30" s="39"/>
      <c r="E30" s="6"/>
      <c r="F30" s="6"/>
      <c r="G30" s="40"/>
      <c r="H30" s="40"/>
      <c r="I30" s="40"/>
      <c r="J30" s="40"/>
      <c r="K30" s="40"/>
      <c r="L30" s="38"/>
      <c r="M30" s="38"/>
      <c r="N30" s="38"/>
      <c r="O30" s="38"/>
      <c r="R30" s="41"/>
      <c r="S30" s="41"/>
      <c r="T30" s="41"/>
      <c r="X30" s="38"/>
      <c r="Y30" s="6"/>
      <c r="Z30" s="6"/>
      <c r="AA30" s="42"/>
      <c r="AB30" s="6"/>
      <c r="AC30" s="6"/>
      <c r="AD30" s="6"/>
      <c r="AE30" s="6"/>
      <c r="AF30" s="6"/>
      <c r="AG30" s="6"/>
      <c r="AH30" s="6"/>
      <c r="AI30" s="6"/>
      <c r="AJ30" s="6"/>
      <c r="AK30" s="6"/>
      <c r="AL30" s="6"/>
      <c r="AM30" s="6"/>
      <c r="AN30" s="6"/>
      <c r="AO30" s="6"/>
      <c r="AP30" s="6"/>
      <c r="AQ30" s="6"/>
      <c r="AR30" s="6"/>
      <c r="AS30" s="6"/>
      <c r="AT30" s="6"/>
      <c r="AU30" s="6"/>
      <c r="AV30" s="6"/>
      <c r="AW30" s="6"/>
      <c r="DG30" s="6"/>
    </row>
    <row r="31" spans="1:118" s="33" customFormat="1">
      <c r="A31" s="38"/>
      <c r="B31" s="38"/>
      <c r="C31" s="6"/>
      <c r="D31" s="39"/>
      <c r="E31" s="6"/>
      <c r="F31" s="6"/>
      <c r="G31" s="40"/>
      <c r="H31" s="40"/>
      <c r="I31" s="40"/>
      <c r="J31" s="40"/>
      <c r="K31" s="40"/>
      <c r="L31" s="38"/>
      <c r="M31" s="38"/>
      <c r="N31" s="38"/>
      <c r="O31" s="38"/>
      <c r="R31" s="41"/>
      <c r="S31" s="41"/>
      <c r="T31" s="41"/>
      <c r="X31" s="38"/>
      <c r="Y31" s="6"/>
      <c r="Z31" s="6"/>
      <c r="AA31" s="42"/>
      <c r="AB31" s="6"/>
      <c r="AC31" s="6"/>
      <c r="AD31" s="6"/>
      <c r="AE31" s="6"/>
      <c r="AF31" s="6"/>
      <c r="AG31" s="6"/>
      <c r="AH31" s="6"/>
      <c r="AI31" s="6"/>
      <c r="AJ31" s="6"/>
      <c r="AK31" s="6"/>
      <c r="AL31" s="6"/>
      <c r="AM31" s="6"/>
      <c r="AN31" s="6"/>
      <c r="AO31" s="6"/>
      <c r="AP31" s="6"/>
      <c r="AQ31" s="6"/>
      <c r="AR31" s="6"/>
      <c r="AS31" s="6"/>
      <c r="AT31" s="6"/>
      <c r="AU31" s="6"/>
      <c r="AV31" s="6"/>
      <c r="AW31" s="6"/>
      <c r="DC31" s="696"/>
      <c r="DG31" s="6"/>
    </row>
    <row r="32" spans="1:118" s="33" customFormat="1">
      <c r="A32" s="38"/>
      <c r="B32" s="38"/>
      <c r="C32" s="6"/>
      <c r="D32" s="39"/>
      <c r="E32" s="6"/>
      <c r="F32" s="6"/>
      <c r="G32" s="40"/>
      <c r="H32" s="40"/>
      <c r="I32" s="40"/>
      <c r="J32" s="40"/>
      <c r="K32" s="40"/>
      <c r="L32" s="38"/>
      <c r="M32" s="38"/>
      <c r="N32" s="38"/>
      <c r="O32" s="38"/>
      <c r="R32" s="41"/>
      <c r="S32" s="41"/>
      <c r="T32" s="41"/>
      <c r="X32" s="38"/>
      <c r="Y32" s="6"/>
      <c r="Z32" s="6"/>
      <c r="AA32" s="42"/>
      <c r="AB32" s="6"/>
      <c r="AC32" s="6"/>
      <c r="AD32" s="6"/>
      <c r="AE32" s="6"/>
      <c r="AF32" s="6"/>
      <c r="AG32" s="6"/>
      <c r="AH32" s="6"/>
      <c r="AI32" s="6"/>
      <c r="AJ32" s="6"/>
      <c r="AK32" s="6"/>
      <c r="AL32" s="6"/>
      <c r="AM32" s="6"/>
      <c r="AN32" s="6"/>
      <c r="AO32" s="6"/>
      <c r="AP32" s="6"/>
      <c r="AQ32" s="6"/>
      <c r="AR32" s="6"/>
      <c r="AS32" s="6"/>
      <c r="AT32" s="6"/>
      <c r="AU32" s="6"/>
      <c r="AV32" s="6"/>
      <c r="AW32" s="6"/>
      <c r="DC32" s="696"/>
      <c r="DG32" s="6"/>
    </row>
    <row r="33" spans="1:111" s="33" customFormat="1">
      <c r="A33" s="38"/>
      <c r="B33" s="38"/>
      <c r="C33" s="6"/>
      <c r="D33" s="39"/>
      <c r="E33" s="6"/>
      <c r="F33" s="6"/>
      <c r="G33" s="40"/>
      <c r="H33" s="40"/>
      <c r="I33" s="40"/>
      <c r="J33" s="40"/>
      <c r="K33" s="40"/>
      <c r="L33" s="38"/>
      <c r="M33" s="38"/>
      <c r="N33" s="38"/>
      <c r="O33" s="38"/>
      <c r="R33" s="41"/>
      <c r="S33" s="41"/>
      <c r="T33" s="41"/>
      <c r="X33" s="38"/>
      <c r="Y33" s="6"/>
      <c r="Z33" s="6"/>
      <c r="AA33" s="42"/>
      <c r="AB33" s="6"/>
      <c r="AC33" s="6"/>
      <c r="AD33" s="6"/>
      <c r="AE33" s="6"/>
      <c r="AF33" s="6"/>
      <c r="AG33" s="6"/>
      <c r="AH33" s="6"/>
      <c r="AI33" s="6"/>
      <c r="AJ33" s="6"/>
      <c r="AK33" s="6"/>
      <c r="AL33" s="6"/>
      <c r="AM33" s="6"/>
      <c r="AN33" s="6"/>
      <c r="AO33" s="6"/>
      <c r="AP33" s="6"/>
      <c r="AQ33" s="6"/>
      <c r="AR33" s="6"/>
      <c r="AS33" s="6"/>
      <c r="AT33" s="6"/>
      <c r="AU33" s="6"/>
      <c r="AV33" s="6"/>
      <c r="AW33" s="6"/>
      <c r="DC33" s="696"/>
      <c r="DG33" s="6"/>
    </row>
    <row r="34" spans="1:111" s="33" customFormat="1">
      <c r="A34" s="38"/>
      <c r="B34" s="38"/>
      <c r="C34" s="6"/>
      <c r="D34" s="39"/>
      <c r="E34" s="6"/>
      <c r="F34" s="6"/>
      <c r="G34" s="40"/>
      <c r="H34" s="40"/>
      <c r="I34" s="40"/>
      <c r="J34" s="40"/>
      <c r="K34" s="40"/>
      <c r="L34" s="38"/>
      <c r="M34" s="38"/>
      <c r="N34" s="38"/>
      <c r="O34" s="38"/>
      <c r="R34" s="41"/>
      <c r="S34" s="41"/>
      <c r="T34" s="41"/>
      <c r="X34" s="38"/>
      <c r="Y34" s="6"/>
      <c r="Z34" s="6"/>
      <c r="AA34" s="42"/>
      <c r="AB34" s="6"/>
      <c r="AC34" s="6"/>
      <c r="AD34" s="6"/>
      <c r="AE34" s="6"/>
      <c r="AF34" s="6"/>
      <c r="AG34" s="6"/>
      <c r="AH34" s="6"/>
      <c r="AI34" s="6"/>
      <c r="AJ34" s="6"/>
      <c r="AK34" s="6"/>
      <c r="AL34" s="6"/>
      <c r="AM34" s="6"/>
      <c r="AN34" s="6"/>
      <c r="AO34" s="6"/>
      <c r="AP34" s="6"/>
      <c r="AQ34" s="6"/>
      <c r="AR34" s="6"/>
      <c r="AS34" s="6"/>
      <c r="AT34" s="6"/>
      <c r="AU34" s="6"/>
      <c r="AV34" s="6"/>
      <c r="AW34" s="6"/>
      <c r="DC34" s="696"/>
      <c r="DG34" s="6"/>
    </row>
    <row r="35" spans="1:111" s="33" customFormat="1">
      <c r="A35" s="38"/>
      <c r="B35" s="38"/>
      <c r="C35" s="6"/>
      <c r="D35" s="39"/>
      <c r="E35" s="6"/>
      <c r="F35" s="6"/>
      <c r="G35" s="40"/>
      <c r="H35" s="40"/>
      <c r="I35" s="40"/>
      <c r="J35" s="40"/>
      <c r="K35" s="40"/>
      <c r="L35" s="38"/>
      <c r="M35" s="38"/>
      <c r="N35" s="38"/>
      <c r="O35" s="38"/>
      <c r="R35" s="41"/>
      <c r="S35" s="41"/>
      <c r="T35" s="41"/>
      <c r="X35" s="38"/>
      <c r="Y35" s="6"/>
      <c r="Z35" s="6"/>
      <c r="AA35" s="42"/>
      <c r="AB35" s="6"/>
      <c r="AC35" s="6"/>
      <c r="AD35" s="6"/>
      <c r="AE35" s="6"/>
      <c r="AF35" s="6"/>
      <c r="AG35" s="6"/>
      <c r="AH35" s="6"/>
      <c r="AI35" s="6"/>
      <c r="AJ35" s="6"/>
      <c r="AK35" s="6"/>
      <c r="AL35" s="6"/>
      <c r="AM35" s="6"/>
      <c r="AN35" s="6"/>
      <c r="AO35" s="6"/>
      <c r="AP35" s="6"/>
      <c r="AQ35" s="6"/>
      <c r="AR35" s="6"/>
      <c r="AS35" s="6"/>
      <c r="AT35" s="6"/>
      <c r="AU35" s="6"/>
      <c r="AV35" s="6"/>
      <c r="AW35" s="6"/>
      <c r="DC35" s="696"/>
      <c r="DG35" s="6"/>
    </row>
    <row r="36" spans="1:111" s="33" customFormat="1">
      <c r="A36" s="38"/>
      <c r="B36" s="38"/>
      <c r="C36" s="6"/>
      <c r="D36" s="39"/>
      <c r="E36" s="6"/>
      <c r="F36" s="6"/>
      <c r="G36" s="40"/>
      <c r="H36" s="40"/>
      <c r="I36" s="40"/>
      <c r="J36" s="40"/>
      <c r="K36" s="40"/>
      <c r="L36" s="38"/>
      <c r="M36" s="38"/>
      <c r="N36" s="38"/>
      <c r="O36" s="38"/>
      <c r="R36" s="41"/>
      <c r="S36" s="41"/>
      <c r="T36" s="41"/>
      <c r="X36" s="38"/>
      <c r="Y36" s="6"/>
      <c r="Z36" s="6"/>
      <c r="AA36" s="42"/>
      <c r="AB36" s="6"/>
      <c r="AC36" s="6"/>
      <c r="AD36" s="6"/>
      <c r="AE36" s="6"/>
      <c r="AF36" s="6"/>
      <c r="AG36" s="6"/>
      <c r="AH36" s="6"/>
      <c r="AI36" s="6"/>
      <c r="AJ36" s="6"/>
      <c r="AK36" s="6"/>
      <c r="AL36" s="6"/>
      <c r="AM36" s="6"/>
      <c r="AN36" s="6"/>
      <c r="AO36" s="6"/>
      <c r="AP36" s="6"/>
      <c r="AQ36" s="6"/>
      <c r="AR36" s="6"/>
      <c r="AS36" s="6"/>
      <c r="AT36" s="6"/>
      <c r="AU36" s="6"/>
      <c r="AV36" s="6"/>
      <c r="AW36" s="6"/>
      <c r="DC36" s="696"/>
      <c r="DG36" s="6"/>
    </row>
    <row r="37" spans="1:111" s="33" customFormat="1">
      <c r="A37" s="38"/>
      <c r="B37" s="38"/>
      <c r="C37" s="6"/>
      <c r="D37" s="39"/>
      <c r="E37" s="6"/>
      <c r="F37" s="6"/>
      <c r="G37" s="40"/>
      <c r="H37" s="40"/>
      <c r="I37" s="40"/>
      <c r="J37" s="40"/>
      <c r="K37" s="40"/>
      <c r="L37" s="38"/>
      <c r="M37" s="38"/>
      <c r="N37" s="38"/>
      <c r="O37" s="38"/>
      <c r="R37" s="41"/>
      <c r="S37" s="41"/>
      <c r="T37" s="41"/>
      <c r="X37" s="38"/>
      <c r="Y37" s="6"/>
      <c r="Z37" s="6"/>
      <c r="AA37" s="42"/>
      <c r="AB37" s="6"/>
      <c r="AC37" s="6"/>
      <c r="AD37" s="6"/>
      <c r="AE37" s="6"/>
      <c r="AF37" s="6"/>
      <c r="AG37" s="6"/>
      <c r="AH37" s="6"/>
      <c r="AI37" s="6"/>
      <c r="AJ37" s="6"/>
      <c r="AK37" s="6"/>
      <c r="AL37" s="6"/>
      <c r="AM37" s="6"/>
      <c r="AN37" s="6"/>
      <c r="AO37" s="6"/>
      <c r="AP37" s="6"/>
      <c r="AQ37" s="6"/>
      <c r="AR37" s="6"/>
      <c r="AS37" s="6"/>
      <c r="AT37" s="6"/>
      <c r="AU37" s="6"/>
      <c r="AV37" s="6"/>
      <c r="AW37" s="6"/>
      <c r="DC37" s="696"/>
      <c r="DG37" s="6"/>
    </row>
    <row r="38" spans="1:111" s="33" customFormat="1">
      <c r="A38" s="38"/>
      <c r="B38" s="38"/>
      <c r="C38" s="6"/>
      <c r="D38" s="39"/>
      <c r="E38" s="6"/>
      <c r="F38" s="6"/>
      <c r="G38" s="40"/>
      <c r="H38" s="40"/>
      <c r="I38" s="40"/>
      <c r="J38" s="40"/>
      <c r="K38" s="40"/>
      <c r="L38" s="38"/>
      <c r="M38" s="38"/>
      <c r="N38" s="38"/>
      <c r="O38" s="38"/>
      <c r="R38" s="41"/>
      <c r="S38" s="41"/>
      <c r="T38" s="41"/>
      <c r="X38" s="38"/>
      <c r="Y38" s="6"/>
      <c r="Z38" s="6"/>
      <c r="AA38" s="42"/>
      <c r="AB38" s="6"/>
      <c r="AC38" s="6"/>
      <c r="AD38" s="6"/>
      <c r="AE38" s="6"/>
      <c r="AF38" s="6"/>
      <c r="AG38" s="6"/>
      <c r="AH38" s="6"/>
      <c r="AI38" s="6"/>
      <c r="AJ38" s="6"/>
      <c r="AK38" s="6"/>
      <c r="AL38" s="6"/>
      <c r="AM38" s="6"/>
      <c r="AN38" s="6"/>
      <c r="AO38" s="6"/>
      <c r="AP38" s="6"/>
      <c r="AQ38" s="6"/>
      <c r="AR38" s="6"/>
      <c r="AS38" s="6"/>
      <c r="AT38" s="6"/>
      <c r="AU38" s="6"/>
      <c r="AV38" s="6"/>
      <c r="AW38" s="6"/>
      <c r="DC38" s="696"/>
      <c r="DG38" s="6"/>
    </row>
    <row r="39" spans="1:111" s="33" customFormat="1">
      <c r="A39" s="38"/>
      <c r="B39" s="38"/>
      <c r="C39" s="6"/>
      <c r="D39" s="39"/>
      <c r="E39" s="6"/>
      <c r="F39" s="6"/>
      <c r="G39" s="40"/>
      <c r="H39" s="40"/>
      <c r="I39" s="40"/>
      <c r="J39" s="40"/>
      <c r="K39" s="40"/>
      <c r="L39" s="38"/>
      <c r="M39" s="38"/>
      <c r="N39" s="38"/>
      <c r="O39" s="38"/>
      <c r="R39" s="41"/>
      <c r="S39" s="41"/>
      <c r="T39" s="41"/>
      <c r="X39" s="38"/>
      <c r="Y39" s="6"/>
      <c r="Z39" s="6"/>
      <c r="AA39" s="42"/>
      <c r="AB39" s="6"/>
      <c r="AC39" s="6"/>
      <c r="AD39" s="6"/>
      <c r="AE39" s="6"/>
      <c r="AF39" s="6"/>
      <c r="AG39" s="6"/>
      <c r="AH39" s="6"/>
      <c r="AI39" s="6"/>
      <c r="AJ39" s="6"/>
      <c r="AK39" s="6"/>
      <c r="AL39" s="6"/>
      <c r="AM39" s="6"/>
      <c r="AN39" s="6"/>
      <c r="AO39" s="6"/>
      <c r="AP39" s="6"/>
      <c r="AQ39" s="6"/>
      <c r="AR39" s="6"/>
      <c r="AS39" s="6"/>
      <c r="AT39" s="6"/>
      <c r="AU39" s="6"/>
      <c r="AV39" s="6"/>
      <c r="AW39" s="6"/>
      <c r="DC39" s="696"/>
      <c r="DG39" s="6"/>
    </row>
    <row r="40" spans="1:111" s="33" customFormat="1">
      <c r="A40" s="38"/>
      <c r="B40" s="38"/>
      <c r="C40" s="6"/>
      <c r="D40" s="39"/>
      <c r="E40" s="6"/>
      <c r="F40" s="6"/>
      <c r="G40" s="40"/>
      <c r="H40" s="40"/>
      <c r="I40" s="40"/>
      <c r="J40" s="40"/>
      <c r="K40" s="40"/>
      <c r="L40" s="38"/>
      <c r="M40" s="38"/>
      <c r="N40" s="38"/>
      <c r="O40" s="38"/>
      <c r="R40" s="41"/>
      <c r="S40" s="41"/>
      <c r="T40" s="41"/>
      <c r="X40" s="38"/>
      <c r="Y40" s="6"/>
      <c r="Z40" s="6"/>
      <c r="AA40" s="42"/>
      <c r="AB40" s="6"/>
      <c r="AC40" s="6"/>
      <c r="AD40" s="6"/>
      <c r="AE40" s="6"/>
      <c r="AF40" s="6"/>
      <c r="AG40" s="6"/>
      <c r="AH40" s="6"/>
      <c r="AI40" s="6"/>
      <c r="AJ40" s="6"/>
      <c r="AK40" s="6"/>
      <c r="AL40" s="6"/>
      <c r="AM40" s="6"/>
      <c r="AN40" s="6"/>
      <c r="AO40" s="6"/>
      <c r="AP40" s="6"/>
      <c r="AQ40" s="6"/>
      <c r="AR40" s="6"/>
      <c r="AS40" s="6"/>
      <c r="AT40" s="6"/>
      <c r="AU40" s="6"/>
      <c r="AV40" s="6"/>
      <c r="AW40" s="6"/>
      <c r="DC40" s="696"/>
      <c r="DG40" s="6"/>
    </row>
    <row r="41" spans="1:111" s="33" customFormat="1">
      <c r="A41" s="38"/>
      <c r="B41" s="38"/>
      <c r="C41" s="6"/>
      <c r="D41" s="39"/>
      <c r="E41" s="6"/>
      <c r="F41" s="6"/>
      <c r="G41" s="40"/>
      <c r="H41" s="40"/>
      <c r="I41" s="40"/>
      <c r="J41" s="40"/>
      <c r="K41" s="40"/>
      <c r="L41" s="38"/>
      <c r="M41" s="38"/>
      <c r="N41" s="38"/>
      <c r="O41" s="38"/>
      <c r="R41" s="41"/>
      <c r="S41" s="41"/>
      <c r="T41" s="41"/>
      <c r="X41" s="38"/>
      <c r="Y41" s="6"/>
      <c r="Z41" s="6"/>
      <c r="AA41" s="42"/>
      <c r="AB41" s="6"/>
      <c r="AC41" s="6"/>
      <c r="AD41" s="6"/>
      <c r="AE41" s="6"/>
      <c r="AF41" s="6"/>
      <c r="AG41" s="6"/>
      <c r="AH41" s="6"/>
      <c r="AI41" s="6"/>
      <c r="AJ41" s="6"/>
      <c r="AK41" s="6"/>
      <c r="AL41" s="6"/>
      <c r="AM41" s="6"/>
      <c r="AN41" s="6"/>
      <c r="AO41" s="6"/>
      <c r="AP41" s="6"/>
      <c r="AQ41" s="6"/>
      <c r="AR41" s="6"/>
      <c r="AS41" s="6"/>
      <c r="AT41" s="6"/>
      <c r="AU41" s="6"/>
      <c r="AV41" s="6"/>
      <c r="AW41" s="6"/>
      <c r="DC41" s="696"/>
      <c r="DG41" s="6"/>
    </row>
    <row r="42" spans="1:111" s="33" customFormat="1">
      <c r="A42" s="38"/>
      <c r="B42" s="38"/>
      <c r="C42" s="6"/>
      <c r="D42" s="39"/>
      <c r="E42" s="6"/>
      <c r="F42" s="6"/>
      <c r="G42" s="40"/>
      <c r="H42" s="40"/>
      <c r="I42" s="40"/>
      <c r="J42" s="40"/>
      <c r="K42" s="40"/>
      <c r="L42" s="38"/>
      <c r="M42" s="38"/>
      <c r="N42" s="38"/>
      <c r="O42" s="38"/>
      <c r="R42" s="41"/>
      <c r="S42" s="41"/>
      <c r="T42" s="41"/>
      <c r="X42" s="38"/>
      <c r="Y42" s="6"/>
      <c r="Z42" s="6"/>
      <c r="AA42" s="42"/>
      <c r="AB42" s="6"/>
      <c r="AC42" s="6"/>
      <c r="AD42" s="6"/>
      <c r="AE42" s="6"/>
      <c r="AF42" s="6"/>
      <c r="AG42" s="6"/>
      <c r="AH42" s="6"/>
      <c r="AI42" s="6"/>
      <c r="AJ42" s="6"/>
      <c r="AK42" s="6"/>
      <c r="AL42" s="6"/>
      <c r="AM42" s="6"/>
      <c r="AN42" s="6"/>
      <c r="AO42" s="6"/>
      <c r="AP42" s="6"/>
      <c r="AQ42" s="6"/>
      <c r="AR42" s="6"/>
      <c r="AS42" s="6"/>
      <c r="AT42" s="6"/>
      <c r="AU42" s="6"/>
      <c r="AV42" s="6"/>
      <c r="AW42" s="6"/>
      <c r="DC42" s="696"/>
      <c r="DG42" s="6"/>
    </row>
    <row r="43" spans="1:111">
      <c r="U43" s="33"/>
      <c r="V43" s="33"/>
      <c r="W43" s="33"/>
      <c r="X43" s="38"/>
      <c r="Y43" s="6"/>
      <c r="Z43" s="6"/>
      <c r="DC43" s="685"/>
    </row>
    <row r="44" spans="1:111">
      <c r="U44" s="33"/>
      <c r="V44" s="33"/>
      <c r="W44" s="33"/>
      <c r="X44" s="38"/>
      <c r="Y44" s="6"/>
      <c r="Z44" s="6"/>
      <c r="DC44" s="685"/>
    </row>
    <row r="45" spans="1:111">
      <c r="O45" s="684"/>
      <c r="DC45" s="685"/>
    </row>
    <row r="46" spans="1:111">
      <c r="O46" s="684"/>
      <c r="DC46" s="685"/>
    </row>
    <row r="53" spans="50:107">
      <c r="DC53" s="685"/>
    </row>
    <row r="54" spans="50:107">
      <c r="DC54" s="685"/>
    </row>
    <row r="55" spans="50:107">
      <c r="DC55" s="685"/>
    </row>
    <row r="56" spans="50:107">
      <c r="AX56" s="685"/>
      <c r="AY56" s="685"/>
      <c r="AZ56" s="685"/>
      <c r="BA56" s="685"/>
      <c r="BB56" s="685"/>
      <c r="BC56" s="685"/>
      <c r="BD56" s="685"/>
      <c r="BE56" s="685"/>
      <c r="BF56" s="685"/>
      <c r="BG56" s="685"/>
      <c r="BH56" s="685"/>
      <c r="BI56" s="685"/>
      <c r="BJ56" s="685"/>
      <c r="BK56" s="685"/>
      <c r="BL56" s="685"/>
      <c r="BM56" s="685"/>
      <c r="BN56" s="685"/>
      <c r="BO56" s="685"/>
      <c r="BP56" s="685"/>
      <c r="BQ56" s="685"/>
      <c r="BR56" s="685"/>
      <c r="BS56" s="685"/>
      <c r="BT56" s="685"/>
      <c r="BU56" s="685"/>
      <c r="BV56" s="685"/>
      <c r="BW56" s="685"/>
      <c r="BX56" s="685"/>
      <c r="BY56" s="685"/>
      <c r="BZ56" s="685"/>
      <c r="CA56" s="685"/>
      <c r="CB56" s="685"/>
      <c r="CC56" s="685"/>
      <c r="CD56" s="685"/>
      <c r="CE56" s="685"/>
      <c r="CF56" s="685"/>
      <c r="CG56" s="685"/>
      <c r="CH56" s="685"/>
      <c r="CI56" s="685"/>
      <c r="CJ56" s="685"/>
      <c r="CK56" s="685"/>
      <c r="CL56" s="685"/>
      <c r="CM56" s="685"/>
      <c r="CN56" s="685"/>
      <c r="CO56" s="685"/>
      <c r="CP56" s="685"/>
      <c r="CQ56" s="685"/>
      <c r="CR56" s="685"/>
      <c r="CS56" s="685"/>
      <c r="CT56" s="685"/>
      <c r="CU56" s="685"/>
      <c r="CV56" s="685"/>
      <c r="CW56" s="685"/>
      <c r="CX56" s="685"/>
      <c r="CY56" s="685"/>
      <c r="CZ56" s="685"/>
      <c r="DA56" s="685"/>
      <c r="DB56" s="685"/>
      <c r="DC56" s="685"/>
    </row>
    <row r="57" spans="50:107">
      <c r="AX57" s="685"/>
      <c r="AY57" s="685"/>
      <c r="AZ57" s="685"/>
      <c r="BA57" s="685"/>
      <c r="BB57" s="685"/>
      <c r="BC57" s="685"/>
      <c r="BD57" s="685"/>
      <c r="BE57" s="685"/>
      <c r="BF57" s="685"/>
      <c r="BG57" s="685"/>
      <c r="BH57" s="685"/>
      <c r="BI57" s="685"/>
      <c r="BJ57" s="685"/>
      <c r="BK57" s="685"/>
      <c r="BL57" s="685"/>
      <c r="BM57" s="685"/>
      <c r="BN57" s="685"/>
      <c r="BO57" s="685"/>
      <c r="BP57" s="685"/>
      <c r="BQ57" s="685"/>
      <c r="BR57" s="685"/>
      <c r="BS57" s="685"/>
      <c r="BT57" s="685"/>
      <c r="BU57" s="685"/>
      <c r="BV57" s="685"/>
      <c r="BW57" s="685"/>
      <c r="BX57" s="685"/>
      <c r="BY57" s="685"/>
      <c r="BZ57" s="685"/>
      <c r="CA57" s="685"/>
      <c r="CB57" s="685"/>
      <c r="CC57" s="685"/>
      <c r="CD57" s="685"/>
      <c r="CE57" s="685"/>
      <c r="CF57" s="685"/>
      <c r="CG57" s="685"/>
      <c r="CH57" s="685"/>
      <c r="CI57" s="685"/>
      <c r="CJ57" s="685"/>
      <c r="CK57" s="685"/>
      <c r="CL57" s="685"/>
      <c r="CM57" s="685"/>
      <c r="CN57" s="685"/>
      <c r="CO57" s="685"/>
      <c r="CP57" s="685"/>
      <c r="CQ57" s="685"/>
      <c r="CR57" s="685"/>
      <c r="CS57" s="685"/>
      <c r="CT57" s="685"/>
      <c r="CU57" s="685"/>
      <c r="CV57" s="685"/>
      <c r="CW57" s="685"/>
      <c r="CX57" s="685"/>
      <c r="CY57" s="685"/>
      <c r="CZ57" s="685"/>
      <c r="DA57" s="685"/>
      <c r="DB57" s="685"/>
      <c r="DC57" s="685"/>
    </row>
    <row r="58" spans="50:107">
      <c r="AX58" s="685"/>
      <c r="AY58" s="685"/>
      <c r="AZ58" s="685"/>
      <c r="BA58" s="685"/>
      <c r="BB58" s="685"/>
      <c r="BC58" s="685"/>
      <c r="BD58" s="685"/>
      <c r="BE58" s="685"/>
      <c r="BF58" s="685"/>
      <c r="BG58" s="685"/>
      <c r="BH58" s="685"/>
      <c r="BI58" s="685"/>
      <c r="BJ58" s="685"/>
      <c r="BK58" s="685"/>
      <c r="BL58" s="685"/>
      <c r="BM58" s="685"/>
      <c r="BN58" s="685"/>
      <c r="BO58" s="685"/>
      <c r="BP58" s="685"/>
      <c r="BQ58" s="685"/>
      <c r="BR58" s="685"/>
      <c r="BS58" s="685"/>
      <c r="BT58" s="685"/>
      <c r="BU58" s="685"/>
      <c r="BV58" s="685"/>
      <c r="BW58" s="685"/>
      <c r="BX58" s="685"/>
      <c r="BY58" s="685"/>
      <c r="BZ58" s="685"/>
      <c r="CA58" s="685"/>
      <c r="CB58" s="685"/>
      <c r="CC58" s="685"/>
      <c r="CD58" s="685"/>
      <c r="CE58" s="685"/>
      <c r="CF58" s="685"/>
      <c r="CG58" s="685"/>
      <c r="CH58" s="685"/>
      <c r="CI58" s="685"/>
      <c r="CJ58" s="685"/>
      <c r="CK58" s="685"/>
      <c r="CL58" s="685"/>
      <c r="CM58" s="685"/>
      <c r="CN58" s="685"/>
      <c r="CO58" s="685"/>
      <c r="CP58" s="685"/>
      <c r="CQ58" s="685"/>
      <c r="CR58" s="685"/>
      <c r="CS58" s="685"/>
      <c r="CT58" s="685"/>
      <c r="CU58" s="685"/>
      <c r="CV58" s="685"/>
      <c r="CW58" s="685"/>
      <c r="CX58" s="685"/>
      <c r="CY58" s="685"/>
      <c r="CZ58" s="685"/>
      <c r="DA58" s="685"/>
      <c r="DB58" s="685"/>
      <c r="DC58" s="685"/>
    </row>
    <row r="59" spans="50:107">
      <c r="AX59" s="685"/>
      <c r="AY59" s="685"/>
      <c r="AZ59" s="685"/>
      <c r="BA59" s="685"/>
      <c r="BB59" s="685"/>
      <c r="BC59" s="685"/>
      <c r="BD59" s="685"/>
      <c r="BE59" s="685"/>
      <c r="BF59" s="685"/>
      <c r="BG59" s="685"/>
      <c r="BH59" s="685"/>
      <c r="BI59" s="685"/>
      <c r="BJ59" s="685"/>
      <c r="BK59" s="685"/>
      <c r="BL59" s="685"/>
      <c r="BM59" s="685"/>
      <c r="BN59" s="685"/>
      <c r="BO59" s="685"/>
      <c r="BP59" s="685"/>
      <c r="BQ59" s="685"/>
      <c r="BR59" s="685"/>
      <c r="BS59" s="685"/>
      <c r="BT59" s="685"/>
      <c r="BU59" s="685"/>
      <c r="BV59" s="685"/>
      <c r="BW59" s="685"/>
      <c r="BX59" s="685"/>
      <c r="BY59" s="685"/>
      <c r="BZ59" s="685"/>
      <c r="CA59" s="685"/>
      <c r="CB59" s="685"/>
      <c r="CC59" s="685"/>
      <c r="CD59" s="685"/>
      <c r="CE59" s="685"/>
      <c r="CF59" s="685"/>
      <c r="CG59" s="685"/>
      <c r="CH59" s="685"/>
      <c r="CI59" s="685"/>
      <c r="CJ59" s="685"/>
      <c r="CK59" s="685"/>
      <c r="CL59" s="685"/>
      <c r="CM59" s="685"/>
      <c r="CN59" s="685"/>
      <c r="CO59" s="685"/>
      <c r="CP59" s="685"/>
      <c r="CQ59" s="685"/>
      <c r="CR59" s="685"/>
      <c r="CS59" s="685"/>
      <c r="CT59" s="685"/>
      <c r="CU59" s="685"/>
      <c r="CV59" s="685"/>
      <c r="CW59" s="685"/>
      <c r="CX59" s="685"/>
      <c r="CY59" s="685"/>
      <c r="CZ59" s="685"/>
      <c r="DA59" s="685"/>
      <c r="DB59" s="685"/>
      <c r="DC59" s="685"/>
    </row>
    <row r="60" spans="50:107">
      <c r="AX60" s="685"/>
      <c r="AY60" s="685"/>
      <c r="AZ60" s="685"/>
      <c r="BA60" s="685"/>
      <c r="BB60" s="685"/>
      <c r="BC60" s="685"/>
      <c r="BD60" s="685"/>
      <c r="BE60" s="685"/>
      <c r="BF60" s="685"/>
      <c r="BG60" s="685"/>
      <c r="BH60" s="685"/>
      <c r="BI60" s="685"/>
      <c r="BJ60" s="685"/>
      <c r="BK60" s="685"/>
      <c r="BL60" s="685"/>
      <c r="BM60" s="685"/>
      <c r="BN60" s="685"/>
      <c r="BO60" s="685"/>
      <c r="BP60" s="685"/>
      <c r="BQ60" s="685"/>
      <c r="BR60" s="685"/>
      <c r="BS60" s="685"/>
      <c r="BT60" s="685"/>
      <c r="BU60" s="685"/>
      <c r="BV60" s="685"/>
      <c r="BW60" s="685"/>
      <c r="BX60" s="685"/>
      <c r="BY60" s="685"/>
      <c r="BZ60" s="685"/>
      <c r="CA60" s="685"/>
      <c r="CB60" s="685"/>
      <c r="CC60" s="685"/>
      <c r="CD60" s="685"/>
      <c r="CE60" s="685"/>
      <c r="CF60" s="685"/>
      <c r="CG60" s="685"/>
      <c r="CH60" s="685"/>
      <c r="CI60" s="685"/>
      <c r="CJ60" s="685"/>
      <c r="CK60" s="685"/>
      <c r="CL60" s="685"/>
      <c r="CM60" s="685"/>
      <c r="CN60" s="685"/>
      <c r="CO60" s="685"/>
      <c r="CP60" s="685"/>
      <c r="CQ60" s="685"/>
      <c r="CR60" s="685"/>
      <c r="CS60" s="685"/>
      <c r="CT60" s="685"/>
      <c r="CU60" s="685"/>
      <c r="CV60" s="685"/>
      <c r="CW60" s="685"/>
      <c r="CX60" s="685"/>
      <c r="CY60" s="685"/>
      <c r="CZ60" s="685"/>
      <c r="DA60" s="685"/>
      <c r="DB60" s="685"/>
      <c r="DC60" s="685"/>
    </row>
    <row r="61" spans="50:107">
      <c r="AX61" s="685"/>
      <c r="AY61" s="685"/>
      <c r="AZ61" s="685"/>
      <c r="BA61" s="685"/>
      <c r="BB61" s="685"/>
      <c r="BC61" s="685"/>
      <c r="BD61" s="685"/>
      <c r="BE61" s="685"/>
      <c r="BF61" s="685"/>
      <c r="BG61" s="685"/>
      <c r="BH61" s="685"/>
      <c r="BI61" s="685"/>
      <c r="BJ61" s="685"/>
      <c r="BK61" s="685"/>
      <c r="BL61" s="685"/>
      <c r="BM61" s="685"/>
      <c r="BN61" s="685"/>
      <c r="BO61" s="685"/>
      <c r="BP61" s="685"/>
      <c r="BQ61" s="685"/>
      <c r="BR61" s="685"/>
      <c r="BS61" s="685"/>
      <c r="BT61" s="685"/>
      <c r="BU61" s="685"/>
      <c r="BV61" s="685"/>
      <c r="BW61" s="685"/>
      <c r="BX61" s="685"/>
      <c r="BY61" s="685"/>
      <c r="BZ61" s="685"/>
      <c r="CA61" s="685"/>
      <c r="CB61" s="685"/>
      <c r="CC61" s="685"/>
      <c r="CD61" s="685"/>
      <c r="CE61" s="685"/>
      <c r="CF61" s="685"/>
      <c r="CG61" s="685"/>
      <c r="CH61" s="685"/>
      <c r="CI61" s="685"/>
      <c r="CJ61" s="685"/>
      <c r="CK61" s="685"/>
      <c r="CL61" s="685"/>
      <c r="CM61" s="685"/>
      <c r="CN61" s="685"/>
      <c r="CO61" s="685"/>
      <c r="CP61" s="685"/>
      <c r="CQ61" s="685"/>
      <c r="CR61" s="685"/>
      <c r="CS61" s="685"/>
      <c r="CT61" s="685"/>
      <c r="CU61" s="685"/>
      <c r="CV61" s="685"/>
      <c r="CW61" s="685"/>
      <c r="CX61" s="685"/>
      <c r="CY61" s="685"/>
      <c r="CZ61" s="685"/>
      <c r="DA61" s="685"/>
      <c r="DB61" s="685"/>
      <c r="DC61" s="685"/>
    </row>
    <row r="62" spans="50:107">
      <c r="AX62" s="685"/>
      <c r="AY62" s="685"/>
      <c r="AZ62" s="685"/>
      <c r="BA62" s="685"/>
      <c r="BB62" s="685"/>
      <c r="BC62" s="685"/>
      <c r="BD62" s="685"/>
      <c r="BE62" s="685"/>
      <c r="BF62" s="685"/>
      <c r="BG62" s="685"/>
      <c r="BH62" s="685"/>
      <c r="BI62" s="685"/>
      <c r="BJ62" s="685"/>
      <c r="BK62" s="685"/>
      <c r="BL62" s="685"/>
      <c r="BM62" s="685"/>
      <c r="BN62" s="685"/>
      <c r="BO62" s="685"/>
      <c r="BP62" s="685"/>
      <c r="BQ62" s="685"/>
      <c r="BR62" s="685"/>
      <c r="BS62" s="685"/>
      <c r="BT62" s="685"/>
      <c r="BU62" s="685"/>
      <c r="BV62" s="685"/>
      <c r="BW62" s="685"/>
      <c r="BX62" s="685"/>
      <c r="BY62" s="685"/>
      <c r="BZ62" s="685"/>
      <c r="CA62" s="685"/>
      <c r="CB62" s="685"/>
      <c r="CC62" s="685"/>
      <c r="CD62" s="685"/>
      <c r="CE62" s="685"/>
      <c r="CF62" s="685"/>
      <c r="CG62" s="685"/>
      <c r="CH62" s="685"/>
      <c r="CI62" s="685"/>
      <c r="CJ62" s="685"/>
      <c r="CK62" s="685"/>
      <c r="CL62" s="685"/>
      <c r="CM62" s="685"/>
      <c r="CN62" s="685"/>
      <c r="CO62" s="685"/>
      <c r="CP62" s="685"/>
      <c r="CQ62" s="685"/>
      <c r="CR62" s="685"/>
      <c r="CS62" s="685"/>
      <c r="CT62" s="685"/>
      <c r="CU62" s="685"/>
      <c r="CV62" s="685"/>
      <c r="CW62" s="685"/>
      <c r="CX62" s="685"/>
      <c r="CY62" s="685"/>
      <c r="CZ62" s="685"/>
      <c r="DA62" s="685"/>
      <c r="DB62" s="685"/>
      <c r="DC62" s="685"/>
    </row>
    <row r="63" spans="50:107">
      <c r="AX63" s="685"/>
      <c r="AY63" s="685"/>
      <c r="AZ63" s="685"/>
      <c r="BA63" s="685"/>
      <c r="BB63" s="685"/>
      <c r="BC63" s="685"/>
      <c r="BD63" s="685"/>
      <c r="BE63" s="685"/>
      <c r="BF63" s="685"/>
      <c r="BG63" s="685"/>
      <c r="BH63" s="685"/>
      <c r="BI63" s="685"/>
      <c r="BJ63" s="685"/>
      <c r="BK63" s="685"/>
      <c r="BL63" s="685"/>
      <c r="BM63" s="685"/>
      <c r="BN63" s="685"/>
      <c r="BO63" s="685"/>
      <c r="BP63" s="685"/>
      <c r="BQ63" s="685"/>
      <c r="BR63" s="685"/>
      <c r="BS63" s="685"/>
      <c r="BT63" s="685"/>
      <c r="BU63" s="685"/>
      <c r="BV63" s="685"/>
      <c r="BW63" s="685"/>
      <c r="BX63" s="685"/>
      <c r="BY63" s="685"/>
      <c r="BZ63" s="685"/>
      <c r="CA63" s="685"/>
      <c r="CB63" s="685"/>
      <c r="CC63" s="685"/>
      <c r="CD63" s="685"/>
      <c r="CE63" s="685"/>
      <c r="CF63" s="685"/>
      <c r="CG63" s="685"/>
      <c r="CH63" s="685"/>
      <c r="CI63" s="685"/>
      <c r="CJ63" s="685"/>
      <c r="CK63" s="685"/>
      <c r="CL63" s="685"/>
      <c r="CM63" s="685"/>
      <c r="CN63" s="685"/>
      <c r="CO63" s="685"/>
      <c r="CP63" s="685"/>
      <c r="CQ63" s="685"/>
      <c r="CR63" s="685"/>
      <c r="CS63" s="685"/>
      <c r="CT63" s="685"/>
      <c r="CU63" s="685"/>
      <c r="CV63" s="685"/>
      <c r="CW63" s="685"/>
      <c r="CX63" s="685"/>
      <c r="CY63" s="685"/>
      <c r="CZ63" s="685"/>
      <c r="DA63" s="685"/>
      <c r="DB63" s="685"/>
      <c r="DC63" s="685"/>
    </row>
    <row r="64" spans="50:107">
      <c r="AX64" s="685"/>
      <c r="AY64" s="685"/>
      <c r="AZ64" s="685"/>
      <c r="BA64" s="685"/>
      <c r="BB64" s="685"/>
      <c r="BC64" s="685"/>
      <c r="BD64" s="685"/>
      <c r="BE64" s="685"/>
      <c r="BF64" s="685"/>
      <c r="BG64" s="685"/>
      <c r="BH64" s="685"/>
      <c r="BI64" s="685"/>
      <c r="BJ64" s="685"/>
      <c r="BK64" s="685"/>
      <c r="BL64" s="685"/>
      <c r="BM64" s="685"/>
      <c r="BN64" s="685"/>
      <c r="BO64" s="685"/>
      <c r="BP64" s="685"/>
      <c r="BQ64" s="685"/>
      <c r="BR64" s="685"/>
      <c r="BS64" s="685"/>
      <c r="BT64" s="685"/>
      <c r="BU64" s="685"/>
      <c r="BV64" s="685"/>
      <c r="BW64" s="685"/>
      <c r="BX64" s="685"/>
      <c r="BY64" s="685"/>
      <c r="BZ64" s="685"/>
      <c r="CA64" s="685"/>
      <c r="CB64" s="685"/>
      <c r="CC64" s="685"/>
      <c r="CD64" s="685"/>
      <c r="CE64" s="685"/>
      <c r="CF64" s="685"/>
      <c r="CG64" s="685"/>
      <c r="CH64" s="685"/>
      <c r="CI64" s="685"/>
      <c r="CJ64" s="685"/>
      <c r="CK64" s="685"/>
      <c r="CL64" s="685"/>
      <c r="CM64" s="685"/>
      <c r="CN64" s="685"/>
      <c r="CO64" s="685"/>
      <c r="CP64" s="685"/>
      <c r="CQ64" s="685"/>
      <c r="CR64" s="685"/>
      <c r="CS64" s="685"/>
      <c r="CT64" s="685"/>
      <c r="CU64" s="685"/>
      <c r="CV64" s="685"/>
      <c r="CW64" s="685"/>
      <c r="CX64" s="685"/>
      <c r="CY64" s="685"/>
      <c r="CZ64" s="685"/>
      <c r="DA64" s="685"/>
      <c r="DB64" s="685"/>
      <c r="DC64" s="685"/>
    </row>
    <row r="65" spans="14:107">
      <c r="AX65" s="685"/>
      <c r="AY65" s="685"/>
      <c r="AZ65" s="685"/>
      <c r="BA65" s="685"/>
      <c r="BB65" s="685"/>
      <c r="BC65" s="685"/>
      <c r="BD65" s="685"/>
      <c r="BE65" s="685"/>
      <c r="BF65" s="685"/>
      <c r="BG65" s="685"/>
      <c r="BH65" s="685"/>
      <c r="BI65" s="685"/>
      <c r="BJ65" s="685"/>
      <c r="BK65" s="685"/>
      <c r="BL65" s="685"/>
      <c r="BM65" s="685"/>
      <c r="BN65" s="685"/>
      <c r="BO65" s="685"/>
      <c r="BP65" s="685"/>
      <c r="BQ65" s="685"/>
      <c r="BR65" s="685"/>
      <c r="BS65" s="685"/>
      <c r="BT65" s="685"/>
      <c r="BU65" s="685"/>
      <c r="BV65" s="685"/>
      <c r="BW65" s="685"/>
      <c r="BX65" s="685"/>
      <c r="BY65" s="685"/>
      <c r="BZ65" s="685"/>
      <c r="CA65" s="685"/>
      <c r="CB65" s="685"/>
      <c r="CC65" s="685"/>
      <c r="CD65" s="685"/>
      <c r="CE65" s="685"/>
      <c r="CF65" s="685"/>
      <c r="CG65" s="685"/>
      <c r="CH65" s="685"/>
      <c r="CI65" s="685"/>
      <c r="CJ65" s="685"/>
      <c r="CK65" s="685"/>
      <c r="CL65" s="685"/>
      <c r="CM65" s="685"/>
      <c r="CN65" s="685"/>
      <c r="CO65" s="685"/>
      <c r="CP65" s="685"/>
      <c r="CQ65" s="685"/>
      <c r="CR65" s="685"/>
      <c r="CS65" s="685"/>
      <c r="CT65" s="685"/>
      <c r="CU65" s="685"/>
      <c r="CV65" s="685"/>
      <c r="CW65" s="685"/>
      <c r="CX65" s="685"/>
      <c r="CY65" s="685"/>
      <c r="CZ65" s="685"/>
      <c r="DA65" s="685"/>
      <c r="DB65" s="685"/>
      <c r="DC65" s="685"/>
    </row>
    <row r="66" spans="14:107">
      <c r="AX66" s="685"/>
      <c r="AY66" s="685"/>
      <c r="AZ66" s="685"/>
      <c r="BA66" s="685"/>
      <c r="BB66" s="685"/>
      <c r="BC66" s="685"/>
      <c r="BD66" s="685"/>
      <c r="BE66" s="685"/>
      <c r="BF66" s="685"/>
      <c r="BG66" s="685"/>
      <c r="BH66" s="685"/>
      <c r="BI66" s="685"/>
      <c r="BJ66" s="685"/>
      <c r="BK66" s="685"/>
      <c r="BL66" s="685"/>
      <c r="BM66" s="685"/>
      <c r="BN66" s="685"/>
      <c r="BO66" s="685"/>
      <c r="BP66" s="685"/>
      <c r="BQ66" s="685"/>
      <c r="BR66" s="685"/>
      <c r="BS66" s="685"/>
      <c r="BT66" s="685"/>
      <c r="BU66" s="685"/>
      <c r="BV66" s="685"/>
      <c r="BW66" s="685"/>
      <c r="BX66" s="685"/>
      <c r="BY66" s="685"/>
      <c r="BZ66" s="685"/>
      <c r="CA66" s="685"/>
      <c r="CB66" s="685"/>
      <c r="CC66" s="685"/>
      <c r="CD66" s="685"/>
      <c r="CE66" s="685"/>
      <c r="CF66" s="685"/>
      <c r="CG66" s="685"/>
      <c r="CH66" s="685"/>
      <c r="CI66" s="685"/>
      <c r="CJ66" s="685"/>
      <c r="CK66" s="685"/>
      <c r="CL66" s="685"/>
      <c r="CM66" s="685"/>
      <c r="CN66" s="685"/>
      <c r="CO66" s="685"/>
      <c r="CP66" s="685"/>
      <c r="CQ66" s="685"/>
      <c r="CR66" s="685"/>
      <c r="CS66" s="685"/>
      <c r="CT66" s="685"/>
      <c r="CU66" s="685"/>
      <c r="CV66" s="685"/>
      <c r="CW66" s="685"/>
      <c r="CX66" s="685"/>
      <c r="CY66" s="685"/>
      <c r="CZ66" s="685"/>
      <c r="DA66" s="685"/>
      <c r="DB66" s="685"/>
      <c r="DC66" s="685"/>
    </row>
    <row r="67" spans="14:107">
      <c r="AX67" s="685"/>
      <c r="AY67" s="685"/>
      <c r="AZ67" s="685"/>
      <c r="BA67" s="685"/>
      <c r="BB67" s="685"/>
      <c r="BC67" s="685"/>
      <c r="BD67" s="685"/>
      <c r="BE67" s="685"/>
      <c r="BF67" s="685"/>
      <c r="BG67" s="685"/>
      <c r="BH67" s="685"/>
      <c r="BI67" s="685"/>
      <c r="BJ67" s="685"/>
      <c r="BK67" s="685"/>
      <c r="BL67" s="685"/>
      <c r="BM67" s="685"/>
      <c r="BN67" s="685"/>
      <c r="BO67" s="685"/>
      <c r="BP67" s="685"/>
      <c r="BQ67" s="685"/>
      <c r="BR67" s="685"/>
      <c r="BS67" s="685"/>
      <c r="BT67" s="685"/>
      <c r="BU67" s="685"/>
      <c r="BV67" s="685"/>
      <c r="BW67" s="685"/>
      <c r="BX67" s="685"/>
      <c r="BY67" s="685"/>
      <c r="BZ67" s="685"/>
      <c r="CA67" s="685"/>
      <c r="CB67" s="685"/>
      <c r="CC67" s="685"/>
      <c r="CD67" s="685"/>
      <c r="CE67" s="685"/>
      <c r="CF67" s="685"/>
      <c r="CG67" s="685"/>
      <c r="CH67" s="685"/>
      <c r="CI67" s="685"/>
      <c r="CJ67" s="685"/>
      <c r="CK67" s="685"/>
      <c r="CL67" s="685"/>
      <c r="CM67" s="685"/>
      <c r="CN67" s="685"/>
      <c r="CO67" s="685"/>
      <c r="CP67" s="685"/>
      <c r="CQ67" s="685"/>
      <c r="CR67" s="685"/>
      <c r="CS67" s="685"/>
      <c r="CT67" s="685"/>
      <c r="CU67" s="685"/>
      <c r="CV67" s="685"/>
      <c r="CW67" s="685"/>
      <c r="CX67" s="685"/>
      <c r="CY67" s="685"/>
      <c r="CZ67" s="685"/>
      <c r="DA67" s="685"/>
      <c r="DB67" s="685"/>
      <c r="DC67" s="685"/>
    </row>
    <row r="68" spans="14:107">
      <c r="AX68" s="685"/>
      <c r="AY68" s="685"/>
      <c r="AZ68" s="685"/>
      <c r="BA68" s="685"/>
      <c r="BB68" s="685"/>
      <c r="BC68" s="685"/>
      <c r="BD68" s="685"/>
      <c r="BE68" s="685"/>
      <c r="BF68" s="685"/>
      <c r="BG68" s="685"/>
      <c r="BH68" s="685"/>
      <c r="BI68" s="685"/>
      <c r="BJ68" s="685"/>
      <c r="BK68" s="685"/>
      <c r="BL68" s="685"/>
      <c r="BM68" s="685"/>
      <c r="BN68" s="685"/>
      <c r="BO68" s="685"/>
      <c r="BP68" s="685"/>
      <c r="BQ68" s="685"/>
      <c r="BR68" s="685"/>
      <c r="BS68" s="685"/>
      <c r="BT68" s="685"/>
      <c r="BU68" s="685"/>
      <c r="BV68" s="685"/>
      <c r="BW68" s="685"/>
      <c r="BX68" s="685"/>
      <c r="BY68" s="685"/>
      <c r="BZ68" s="685"/>
      <c r="CA68" s="685"/>
      <c r="CB68" s="685"/>
      <c r="CC68" s="685"/>
      <c r="CD68" s="685"/>
      <c r="CE68" s="685"/>
      <c r="CF68" s="685"/>
      <c r="CG68" s="685"/>
      <c r="CH68" s="685"/>
      <c r="CI68" s="685"/>
      <c r="CJ68" s="685"/>
      <c r="CK68" s="685"/>
      <c r="CL68" s="685"/>
      <c r="CM68" s="685"/>
      <c r="CN68" s="685"/>
      <c r="CO68" s="685"/>
      <c r="CP68" s="685"/>
      <c r="CQ68" s="685"/>
      <c r="CR68" s="685"/>
      <c r="CS68" s="685"/>
      <c r="CT68" s="685"/>
      <c r="CU68" s="685"/>
      <c r="CV68" s="685"/>
      <c r="CW68" s="685"/>
      <c r="CX68" s="685"/>
      <c r="CY68" s="685"/>
      <c r="CZ68" s="685"/>
      <c r="DA68" s="685"/>
      <c r="DB68" s="685"/>
      <c r="DC68" s="685"/>
    </row>
    <row r="69" spans="14:107">
      <c r="N69" s="684"/>
    </row>
    <row r="70" spans="14:107">
      <c r="N70" s="684"/>
    </row>
    <row r="99" spans="107:107">
      <c r="DC99" s="685"/>
    </row>
    <row r="100" spans="107:107">
      <c r="DC100" s="685"/>
    </row>
    <row r="101" spans="107:107">
      <c r="DC101" s="685"/>
    </row>
    <row r="102" spans="107:107">
      <c r="DC102" s="685"/>
    </row>
    <row r="103" spans="107:107">
      <c r="DC103" s="685"/>
    </row>
    <row r="104" spans="107:107">
      <c r="DC104" s="685"/>
    </row>
    <row r="105" spans="107:107">
      <c r="DC105" s="685"/>
    </row>
    <row r="106" spans="107:107">
      <c r="DC106" s="685"/>
    </row>
    <row r="107" spans="107:107">
      <c r="DC107" s="685"/>
    </row>
    <row r="108" spans="107:107">
      <c r="DC108" s="685"/>
    </row>
    <row r="109" spans="107:107">
      <c r="DC109" s="685"/>
    </row>
    <row r="110" spans="107:107">
      <c r="DC110" s="685"/>
    </row>
    <row r="111" spans="107:107">
      <c r="DC111" s="685"/>
    </row>
    <row r="112" spans="107:107">
      <c r="DC112" s="685"/>
    </row>
    <row r="113" spans="107:107">
      <c r="DC113" s="685"/>
    </row>
    <row r="114" spans="107:107">
      <c r="DC114" s="685"/>
    </row>
    <row r="115" spans="107:107">
      <c r="DC115" s="685"/>
    </row>
    <row r="116" spans="107:107">
      <c r="DC116" s="685"/>
    </row>
    <row r="117" spans="107:107">
      <c r="DC117" s="685"/>
    </row>
    <row r="118" spans="107:107">
      <c r="DC118" s="685"/>
    </row>
    <row r="119" spans="107:107">
      <c r="DC119" s="685"/>
    </row>
    <row r="158" spans="12:106">
      <c r="L158" s="684"/>
      <c r="M158" s="684"/>
      <c r="N158" s="684"/>
      <c r="O158" s="684"/>
      <c r="BB158" s="685"/>
      <c r="BL158" s="685"/>
      <c r="BQ158" s="685"/>
      <c r="CA158" s="685"/>
      <c r="CF158" s="685"/>
      <c r="CP158" s="685"/>
      <c r="CS158" s="685"/>
      <c r="DB158" s="685"/>
    </row>
    <row r="159" spans="12:106">
      <c r="L159" s="684"/>
      <c r="M159" s="684"/>
      <c r="N159" s="684"/>
      <c r="O159" s="684"/>
      <c r="BB159" s="685"/>
      <c r="BL159" s="685"/>
      <c r="BQ159" s="685"/>
      <c r="CA159" s="685"/>
      <c r="CF159" s="685"/>
      <c r="CP159" s="685"/>
      <c r="CS159" s="685"/>
      <c r="DB159" s="685"/>
    </row>
    <row r="160" spans="12:106">
      <c r="BB160" s="685"/>
      <c r="BL160" s="685"/>
      <c r="BQ160" s="685"/>
      <c r="CA160" s="685"/>
      <c r="CF160" s="685"/>
      <c r="CP160" s="685"/>
      <c r="CS160" s="685"/>
      <c r="DB160" s="685"/>
    </row>
    <row r="166" spans="69:106">
      <c r="BQ166" s="685"/>
      <c r="CA166" s="685"/>
      <c r="CF166" s="685"/>
      <c r="CP166" s="685"/>
      <c r="CS166" s="685"/>
      <c r="DB166" s="685"/>
    </row>
    <row r="167" spans="69:106">
      <c r="BQ167" s="685"/>
      <c r="CA167" s="685"/>
      <c r="CF167" s="685"/>
      <c r="CP167" s="685"/>
      <c r="CS167" s="685"/>
      <c r="DB167" s="685"/>
    </row>
    <row r="182" spans="12:107">
      <c r="L182" s="684"/>
      <c r="M182" s="684"/>
      <c r="N182" s="684"/>
      <c r="O182" s="684"/>
    </row>
    <row r="183" spans="12:107">
      <c r="L183" s="684"/>
      <c r="M183" s="684"/>
      <c r="N183" s="684"/>
      <c r="O183" s="684"/>
    </row>
    <row r="192" spans="12:107">
      <c r="DC192" s="685"/>
    </row>
    <row r="193" spans="12:107">
      <c r="DC193" s="685"/>
    </row>
    <row r="194" spans="12:107">
      <c r="DC194" s="685"/>
    </row>
    <row r="195" spans="12:107">
      <c r="DC195" s="685"/>
    </row>
    <row r="196" spans="12:107">
      <c r="DC196" s="685"/>
    </row>
    <row r="197" spans="12:107">
      <c r="DC197" s="685"/>
    </row>
    <row r="198" spans="12:107">
      <c r="DC198" s="685"/>
    </row>
    <row r="199" spans="12:107">
      <c r="DC199" s="685"/>
    </row>
    <row r="200" spans="12:107">
      <c r="DC200" s="685"/>
    </row>
    <row r="201" spans="12:107">
      <c r="DC201" s="685"/>
    </row>
    <row r="202" spans="12:107">
      <c r="DC202" s="685"/>
    </row>
    <row r="204" spans="12:107">
      <c r="L204" s="684"/>
      <c r="M204" s="684"/>
      <c r="N204" s="684"/>
      <c r="O204" s="684"/>
    </row>
    <row r="205" spans="12:107">
      <c r="L205" s="684"/>
      <c r="M205" s="684"/>
      <c r="N205" s="684"/>
      <c r="O205" s="684"/>
    </row>
    <row r="323" spans="12:15">
      <c r="L323" s="684"/>
      <c r="M323" s="684"/>
      <c r="N323" s="684"/>
      <c r="O323" s="684"/>
    </row>
    <row r="324" spans="12:15">
      <c r="L324" s="684"/>
      <c r="M324" s="684"/>
      <c r="N324" s="684"/>
      <c r="O324" s="684"/>
    </row>
    <row r="327" spans="12:15">
      <c r="L327" s="684"/>
      <c r="M327" s="684"/>
      <c r="N327" s="684"/>
      <c r="O327" s="684"/>
    </row>
    <row r="328" spans="12:15">
      <c r="L328" s="684"/>
      <c r="M328" s="684"/>
      <c r="N328" s="684"/>
      <c r="O328" s="684"/>
    </row>
    <row r="443" spans="12:15">
      <c r="L443" s="684"/>
      <c r="M443" s="684"/>
      <c r="N443" s="684"/>
      <c r="O443" s="684"/>
    </row>
    <row r="444" spans="12:15">
      <c r="L444" s="684"/>
      <c r="M444" s="684"/>
      <c r="N444" s="684"/>
      <c r="O444" s="684"/>
    </row>
    <row r="1047463" spans="30:30">
      <c r="AD1047463" s="13"/>
    </row>
    <row r="1047464" spans="30:30">
      <c r="AD1047464" s="13"/>
    </row>
    <row r="1047465" spans="30:30">
      <c r="AD1047465" s="27"/>
    </row>
    <row r="1047466" spans="30:30">
      <c r="AD1047466" s="27"/>
    </row>
    <row r="1047467" spans="30:30">
      <c r="AD1047467" s="27"/>
    </row>
    <row r="1047468" spans="30:30">
      <c r="AD1047468" s="27"/>
    </row>
    <row r="1047469" spans="30:30">
      <c r="AD1047469" s="27"/>
    </row>
    <row r="1047470" spans="30:30">
      <c r="AD1047470" s="27"/>
    </row>
    <row r="1047471" spans="30:30">
      <c r="AD1047471" s="27"/>
    </row>
    <row r="1047472" spans="30:30">
      <c r="AD1047472" s="27"/>
    </row>
    <row r="1047473" spans="30:30">
      <c r="AD1047473" s="27"/>
    </row>
    <row r="1047474" spans="30:30">
      <c r="AD1047474" s="27"/>
    </row>
  </sheetData>
  <mergeCells count="227">
    <mergeCell ref="I10:I21"/>
    <mergeCell ref="J10:J21"/>
    <mergeCell ref="P10:P19"/>
    <mergeCell ref="P20:P21"/>
    <mergeCell ref="DC31:DC46"/>
    <mergeCell ref="O45:O46"/>
    <mergeCell ref="N1:V1"/>
    <mergeCell ref="I2:X2"/>
    <mergeCell ref="DG2:DL2"/>
    <mergeCell ref="F3:Z3"/>
    <mergeCell ref="N4:V4"/>
    <mergeCell ref="V6:AD6"/>
    <mergeCell ref="DK6:DN6"/>
    <mergeCell ref="DC53:DC68"/>
    <mergeCell ref="AX56:AX57"/>
    <mergeCell ref="AY56:AY57"/>
    <mergeCell ref="AZ56:AZ57"/>
    <mergeCell ref="BA56:BA57"/>
    <mergeCell ref="BB56:BB57"/>
    <mergeCell ref="BC56:BC57"/>
    <mergeCell ref="BD56:BD57"/>
    <mergeCell ref="BE56:BE57"/>
    <mergeCell ref="BF56:BF57"/>
    <mergeCell ref="BM56:BM57"/>
    <mergeCell ref="BN56:BN57"/>
    <mergeCell ref="BO56:BO57"/>
    <mergeCell ref="BP56:BP57"/>
    <mergeCell ref="BQ56:BQ57"/>
    <mergeCell ref="BR56:BR57"/>
    <mergeCell ref="BG56:BG57"/>
    <mergeCell ref="BH56:BH57"/>
    <mergeCell ref="BI56:BI57"/>
    <mergeCell ref="BJ56:BJ57"/>
    <mergeCell ref="BK56:BK57"/>
    <mergeCell ref="BL56:BL57"/>
    <mergeCell ref="CB56:CB57"/>
    <mergeCell ref="CC56:CC57"/>
    <mergeCell ref="CD56:CD57"/>
    <mergeCell ref="BS56:BS57"/>
    <mergeCell ref="BT56:BT57"/>
    <mergeCell ref="BU56:BU57"/>
    <mergeCell ref="BV56:BV57"/>
    <mergeCell ref="BW56:BW57"/>
    <mergeCell ref="BX56:BX57"/>
    <mergeCell ref="CZ56:CZ57"/>
    <mergeCell ref="DA56:DA57"/>
    <mergeCell ref="CG56:CG57"/>
    <mergeCell ref="CH56:CH57"/>
    <mergeCell ref="CI56:CI57"/>
    <mergeCell ref="CJ56:CJ57"/>
    <mergeCell ref="BY56:BY57"/>
    <mergeCell ref="BZ56:BZ57"/>
    <mergeCell ref="CA56:CA57"/>
    <mergeCell ref="DB56:DB57"/>
    <mergeCell ref="CQ56:CQ57"/>
    <mergeCell ref="CR56:CR57"/>
    <mergeCell ref="CS56:CS57"/>
    <mergeCell ref="CT56:CT57"/>
    <mergeCell ref="CU56:CU57"/>
    <mergeCell ref="CV56:CV57"/>
    <mergeCell ref="AX58:AX62"/>
    <mergeCell ref="AY58:AY62"/>
    <mergeCell ref="AZ58:AZ62"/>
    <mergeCell ref="BA58:BA62"/>
    <mergeCell ref="BB58:BB62"/>
    <mergeCell ref="BC58:BC62"/>
    <mergeCell ref="CW56:CW57"/>
    <mergeCell ref="CX56:CX57"/>
    <mergeCell ref="CY56:CY57"/>
    <mergeCell ref="CK56:CK57"/>
    <mergeCell ref="CL56:CL57"/>
    <mergeCell ref="CM56:CM57"/>
    <mergeCell ref="CN56:CN57"/>
    <mergeCell ref="CO56:CO57"/>
    <mergeCell ref="CP56:CP57"/>
    <mergeCell ref="CE56:CE57"/>
    <mergeCell ref="CF56:CF57"/>
    <mergeCell ref="BJ58:BJ62"/>
    <mergeCell ref="BK58:BK62"/>
    <mergeCell ref="BL58:BL62"/>
    <mergeCell ref="BM58:BM62"/>
    <mergeCell ref="BN58:BN62"/>
    <mergeCell ref="BO58:BO62"/>
    <mergeCell ref="BD58:BD62"/>
    <mergeCell ref="BE58:BE62"/>
    <mergeCell ref="BF58:BF62"/>
    <mergeCell ref="BG58:BG62"/>
    <mergeCell ref="BH58:BH62"/>
    <mergeCell ref="BI58:BI62"/>
    <mergeCell ref="BV58:BV62"/>
    <mergeCell ref="BW58:BW62"/>
    <mergeCell ref="BX58:BX62"/>
    <mergeCell ref="BY58:BY62"/>
    <mergeCell ref="BZ58:BZ62"/>
    <mergeCell ref="CA58:CA62"/>
    <mergeCell ref="BP58:BP62"/>
    <mergeCell ref="BQ58:BQ62"/>
    <mergeCell ref="BR58:BR62"/>
    <mergeCell ref="BS58:BS62"/>
    <mergeCell ref="BT58:BT62"/>
    <mergeCell ref="BU58:BU62"/>
    <mergeCell ref="CJ58:CJ62"/>
    <mergeCell ref="CK58:CK62"/>
    <mergeCell ref="CL58:CL62"/>
    <mergeCell ref="CM58:CM62"/>
    <mergeCell ref="CB58:CB62"/>
    <mergeCell ref="CC58:CC62"/>
    <mergeCell ref="CD58:CD62"/>
    <mergeCell ref="CE58:CE62"/>
    <mergeCell ref="CF58:CF62"/>
    <mergeCell ref="CG58:CG62"/>
    <mergeCell ref="CZ58:CZ62"/>
    <mergeCell ref="DA58:DA62"/>
    <mergeCell ref="DB58:DB62"/>
    <mergeCell ref="AX63:AX68"/>
    <mergeCell ref="AY63:AY68"/>
    <mergeCell ref="AZ63:AZ68"/>
    <mergeCell ref="BA63:BA68"/>
    <mergeCell ref="BB63:BB68"/>
    <mergeCell ref="BC63:BC68"/>
    <mergeCell ref="BD63:BD68"/>
    <mergeCell ref="CT58:CT62"/>
    <mergeCell ref="CU58:CU62"/>
    <mergeCell ref="CV58:CV62"/>
    <mergeCell ref="CW58:CW62"/>
    <mergeCell ref="CX58:CX62"/>
    <mergeCell ref="CY58:CY62"/>
    <mergeCell ref="CN58:CN62"/>
    <mergeCell ref="CO58:CO62"/>
    <mergeCell ref="CP58:CP62"/>
    <mergeCell ref="CQ58:CQ62"/>
    <mergeCell ref="CR58:CR62"/>
    <mergeCell ref="CS58:CS62"/>
    <mergeCell ref="CH58:CH62"/>
    <mergeCell ref="CI58:CI62"/>
    <mergeCell ref="BK63:BK68"/>
    <mergeCell ref="BL63:BL68"/>
    <mergeCell ref="BM63:BM68"/>
    <mergeCell ref="BN63:BN68"/>
    <mergeCell ref="BO63:BO68"/>
    <mergeCell ref="BP63:BP68"/>
    <mergeCell ref="BE63:BE68"/>
    <mergeCell ref="BF63:BF68"/>
    <mergeCell ref="BG63:BG68"/>
    <mergeCell ref="BH63:BH68"/>
    <mergeCell ref="BI63:BI68"/>
    <mergeCell ref="BJ63:BJ68"/>
    <mergeCell ref="BW63:BW68"/>
    <mergeCell ref="BX63:BX68"/>
    <mergeCell ref="BY63:BY68"/>
    <mergeCell ref="BZ63:BZ68"/>
    <mergeCell ref="CA63:CA68"/>
    <mergeCell ref="CB63:CB68"/>
    <mergeCell ref="BQ63:BQ68"/>
    <mergeCell ref="BR63:BR68"/>
    <mergeCell ref="BS63:BS68"/>
    <mergeCell ref="BT63:BT68"/>
    <mergeCell ref="BU63:BU68"/>
    <mergeCell ref="BV63:BV68"/>
    <mergeCell ref="CK63:CK68"/>
    <mergeCell ref="CL63:CL68"/>
    <mergeCell ref="CM63:CM68"/>
    <mergeCell ref="CN63:CN68"/>
    <mergeCell ref="CC63:CC68"/>
    <mergeCell ref="CD63:CD68"/>
    <mergeCell ref="CE63:CE68"/>
    <mergeCell ref="CF63:CF68"/>
    <mergeCell ref="CG63:CG68"/>
    <mergeCell ref="CH63:CH68"/>
    <mergeCell ref="DA63:DA68"/>
    <mergeCell ref="DB63:DB68"/>
    <mergeCell ref="N69:N70"/>
    <mergeCell ref="DC99:DC115"/>
    <mergeCell ref="DC116:DC119"/>
    <mergeCell ref="L158:L159"/>
    <mergeCell ref="M158:M159"/>
    <mergeCell ref="N158:N159"/>
    <mergeCell ref="O158:O159"/>
    <mergeCell ref="BB158:BB160"/>
    <mergeCell ref="CU63:CU68"/>
    <mergeCell ref="CV63:CV68"/>
    <mergeCell ref="CW63:CW68"/>
    <mergeCell ref="CX63:CX68"/>
    <mergeCell ref="CY63:CY68"/>
    <mergeCell ref="CZ63:CZ68"/>
    <mergeCell ref="CO63:CO68"/>
    <mergeCell ref="CP63:CP68"/>
    <mergeCell ref="CQ63:CQ68"/>
    <mergeCell ref="CR63:CR68"/>
    <mergeCell ref="CS63:CS68"/>
    <mergeCell ref="CT63:CT68"/>
    <mergeCell ref="CI63:CI68"/>
    <mergeCell ref="CJ63:CJ68"/>
    <mergeCell ref="DB158:DB160"/>
    <mergeCell ref="BQ166:BQ167"/>
    <mergeCell ref="CA166:CA167"/>
    <mergeCell ref="CF166:CF167"/>
    <mergeCell ref="CP166:CP167"/>
    <mergeCell ref="CS166:CS167"/>
    <mergeCell ref="DB166:DB167"/>
    <mergeCell ref="BL158:BL160"/>
    <mergeCell ref="BQ158:BQ160"/>
    <mergeCell ref="CA158:CA160"/>
    <mergeCell ref="CF158:CF160"/>
    <mergeCell ref="CP158:CP160"/>
    <mergeCell ref="CS158:CS160"/>
    <mergeCell ref="L182:L183"/>
    <mergeCell ref="M182:M183"/>
    <mergeCell ref="N182:N183"/>
    <mergeCell ref="O182:O183"/>
    <mergeCell ref="DC192:DC202"/>
    <mergeCell ref="L204:L205"/>
    <mergeCell ref="M204:M205"/>
    <mergeCell ref="N204:N205"/>
    <mergeCell ref="O204:O205"/>
    <mergeCell ref="L443:L444"/>
    <mergeCell ref="M443:M444"/>
    <mergeCell ref="N443:N444"/>
    <mergeCell ref="O443:O444"/>
    <mergeCell ref="L323:L324"/>
    <mergeCell ref="M323:M324"/>
    <mergeCell ref="N323:N324"/>
    <mergeCell ref="O323:O324"/>
    <mergeCell ref="L327:L328"/>
    <mergeCell ref="M327:M328"/>
    <mergeCell ref="N327:N328"/>
    <mergeCell ref="O327:O328"/>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dimension ref="A1:DR1047538"/>
  <sheetViews>
    <sheetView topLeftCell="I1" workbookViewId="0">
      <selection activeCell="I1" sqref="I1"/>
    </sheetView>
  </sheetViews>
  <sheetFormatPr baseColWidth="10" defaultColWidth="11.42578125" defaultRowHeight="11.25"/>
  <cols>
    <col min="1" max="1" width="4.7109375" style="60" hidden="1" customWidth="1"/>
    <col min="2" max="2" width="5.7109375" style="60" hidden="1" customWidth="1"/>
    <col min="3" max="3" width="10.42578125" style="7" hidden="1" customWidth="1"/>
    <col min="4" max="4" width="3.5703125" style="15" hidden="1" customWidth="1"/>
    <col min="5" max="5" width="5.28515625" style="7" hidden="1" customWidth="1"/>
    <col min="6" max="6" width="8.140625" style="7" hidden="1" customWidth="1"/>
    <col min="7" max="7" width="7.7109375" style="16" hidden="1" customWidth="1"/>
    <col min="8" max="8" width="3.42578125" style="16" hidden="1" customWidth="1"/>
    <col min="9" max="9" width="4" style="16" customWidth="1"/>
    <col min="10" max="10" width="5" style="16" hidden="1" customWidth="1"/>
    <col min="11" max="11" width="3.85546875" style="16" hidden="1" customWidth="1"/>
    <col min="12" max="12" width="11.85546875" style="60" hidden="1" customWidth="1"/>
    <col min="13" max="13" width="10.28515625" style="60" hidden="1" customWidth="1"/>
    <col min="14" max="14" width="10.42578125" style="60" hidden="1" customWidth="1"/>
    <col min="15" max="15" width="21.140625" style="60" hidden="1" customWidth="1"/>
    <col min="16" max="16" width="6" style="59" customWidth="1"/>
    <col min="17" max="17" width="4.140625" style="59" hidden="1" customWidth="1"/>
    <col min="18" max="18" width="8.28515625" style="44" hidden="1" customWidth="1"/>
    <col min="19" max="20" width="13.42578125" style="44" hidden="1" customWidth="1"/>
    <col min="21" max="21" width="13.28515625" style="59" customWidth="1"/>
    <col min="22" max="22" width="12.140625" style="59" customWidth="1"/>
    <col min="23" max="23" width="8.28515625" style="59" hidden="1" customWidth="1"/>
    <col min="24" max="24" width="8.28515625" style="60" hidden="1" customWidth="1"/>
    <col min="25" max="25" width="8.28515625" style="7" customWidth="1"/>
    <col min="26" max="26" width="12.140625" style="7" customWidth="1"/>
    <col min="27" max="27" width="8.28515625" style="45" hidden="1" customWidth="1"/>
    <col min="28" max="28" width="8.28515625" style="6" hidden="1" customWidth="1"/>
    <col min="29" max="29" width="9.42578125" style="6" hidden="1" customWidth="1"/>
    <col min="30" max="30" width="11.42578125" style="6" hidden="1" customWidth="1"/>
    <col min="31" max="31" width="8.28515625" style="6" hidden="1" customWidth="1"/>
    <col min="32" max="33" width="8.28515625" style="6" customWidth="1"/>
    <col min="34" max="38" width="8.28515625" style="6" hidden="1" customWidth="1"/>
    <col min="39" max="39" width="8.28515625" style="7" hidden="1" customWidth="1"/>
    <col min="40" max="40" width="12.140625" style="7" hidden="1" customWidth="1"/>
    <col min="41" max="48" width="8.28515625" style="7" hidden="1" customWidth="1"/>
    <col min="49" max="49" width="8.5703125" style="7" customWidth="1"/>
    <col min="50" max="53" width="8.28515625" style="59" hidden="1" customWidth="1"/>
    <col min="54" max="54" width="10" style="59" hidden="1" customWidth="1"/>
    <col min="55" max="61" width="8.28515625" style="59" hidden="1" customWidth="1"/>
    <col min="62" max="62" width="10" style="59" hidden="1" customWidth="1"/>
    <col min="63" max="63" width="8.28515625" style="59" hidden="1" customWidth="1"/>
    <col min="64" max="64" width="10.42578125" style="59" hidden="1" customWidth="1"/>
    <col min="65" max="68" width="8.28515625" style="59" hidden="1" customWidth="1"/>
    <col min="69" max="69" width="9.7109375" style="59" hidden="1" customWidth="1"/>
    <col min="70" max="76" width="8.28515625" style="59" hidden="1" customWidth="1"/>
    <col min="77" max="77" width="12" style="59" hidden="1" customWidth="1"/>
    <col min="78" max="110" width="8.28515625" style="59" hidden="1" customWidth="1"/>
    <col min="111" max="111" width="13.28515625" style="7" customWidth="1"/>
    <col min="112" max="112" width="10.7109375" style="59" customWidth="1"/>
    <col min="113" max="113" width="10.42578125" style="59" customWidth="1"/>
    <col min="114" max="114" width="11.7109375" style="59" customWidth="1"/>
    <col min="115" max="115" width="5.5703125" style="59" customWidth="1"/>
    <col min="116" max="116" width="11.42578125" style="59" customWidth="1"/>
    <col min="117" max="117" width="11.42578125" style="59"/>
    <col min="118" max="118" width="8.28515625" style="59" customWidth="1"/>
    <col min="119" max="119" width="11.42578125" style="59"/>
    <col min="120" max="120" width="16" style="59" hidden="1" customWidth="1"/>
    <col min="121" max="122" width="8.28515625" style="59" hidden="1" customWidth="1"/>
    <col min="123" max="16384" width="11.42578125" style="59"/>
  </cols>
  <sheetData>
    <row r="1" spans="1:122" ht="23.25">
      <c r="A1" s="61"/>
      <c r="B1" s="61"/>
      <c r="C1" s="61"/>
      <c r="D1" s="2"/>
      <c r="E1" s="61"/>
      <c r="F1" s="61"/>
      <c r="G1" s="61"/>
      <c r="H1" s="61"/>
      <c r="I1" s="61"/>
      <c r="J1" s="61"/>
      <c r="K1" s="61"/>
      <c r="L1" s="61"/>
      <c r="M1" s="61"/>
      <c r="N1" s="686" t="s">
        <v>156</v>
      </c>
      <c r="O1" s="686"/>
      <c r="P1" s="686"/>
      <c r="Q1" s="686"/>
      <c r="R1" s="686"/>
      <c r="S1" s="686"/>
      <c r="T1" s="686"/>
      <c r="U1" s="686"/>
      <c r="V1" s="686"/>
      <c r="W1" s="3"/>
      <c r="X1" s="4"/>
      <c r="Y1" s="61"/>
      <c r="Z1" s="61"/>
      <c r="AA1" s="5"/>
      <c r="DG1" s="61"/>
    </row>
    <row r="2" spans="1:122" ht="18.75" customHeight="1">
      <c r="A2" s="61"/>
      <c r="B2" s="61"/>
      <c r="C2" s="61"/>
      <c r="D2" s="2"/>
      <c r="E2" s="61"/>
      <c r="F2" s="61"/>
      <c r="G2" s="61"/>
      <c r="H2" s="61"/>
      <c r="I2" s="687" t="s">
        <v>312</v>
      </c>
      <c r="J2" s="687"/>
      <c r="K2" s="687"/>
      <c r="L2" s="687"/>
      <c r="M2" s="687"/>
      <c r="N2" s="687"/>
      <c r="O2" s="687"/>
      <c r="P2" s="687"/>
      <c r="Q2" s="687"/>
      <c r="R2" s="687"/>
      <c r="S2" s="687"/>
      <c r="T2" s="687"/>
      <c r="U2" s="687"/>
      <c r="V2" s="687"/>
      <c r="W2" s="687"/>
      <c r="X2" s="687"/>
      <c r="Y2" s="61"/>
      <c r="Z2" s="61"/>
      <c r="AA2" s="5"/>
      <c r="DG2" s="688" t="s">
        <v>268</v>
      </c>
      <c r="DH2" s="688"/>
      <c r="DI2" s="688"/>
      <c r="DJ2" s="688"/>
      <c r="DK2" s="688"/>
      <c r="DL2" s="688"/>
    </row>
    <row r="3" spans="1:122" ht="18.75" customHeight="1">
      <c r="A3" s="61"/>
      <c r="B3" s="61"/>
      <c r="C3" s="61"/>
      <c r="D3" s="2"/>
      <c r="E3" s="61"/>
      <c r="F3" s="687" t="s">
        <v>313</v>
      </c>
      <c r="G3" s="687"/>
      <c r="H3" s="687"/>
      <c r="I3" s="687"/>
      <c r="J3" s="687"/>
      <c r="K3" s="687"/>
      <c r="L3" s="687"/>
      <c r="M3" s="687"/>
      <c r="N3" s="687"/>
      <c r="O3" s="687"/>
      <c r="P3" s="687"/>
      <c r="Q3" s="687"/>
      <c r="R3" s="687"/>
      <c r="S3" s="687"/>
      <c r="T3" s="687"/>
      <c r="U3" s="687"/>
      <c r="V3" s="687"/>
      <c r="W3" s="687"/>
      <c r="X3" s="687"/>
      <c r="Y3" s="687"/>
      <c r="Z3" s="687"/>
      <c r="AA3" s="5"/>
      <c r="DG3" s="61"/>
    </row>
    <row r="4" spans="1:122" ht="18.75">
      <c r="A4" s="61"/>
      <c r="B4" s="61"/>
      <c r="C4" s="61"/>
      <c r="D4" s="2"/>
      <c r="E4" s="61"/>
      <c r="F4" s="61"/>
      <c r="G4" s="61"/>
      <c r="H4" s="61"/>
      <c r="I4" s="61"/>
      <c r="J4" s="61"/>
      <c r="K4" s="61"/>
      <c r="L4" s="61"/>
      <c r="M4" s="9"/>
      <c r="N4" s="687" t="s">
        <v>314</v>
      </c>
      <c r="O4" s="687"/>
      <c r="P4" s="687"/>
      <c r="Q4" s="687"/>
      <c r="R4" s="687"/>
      <c r="S4" s="687"/>
      <c r="T4" s="687"/>
      <c r="U4" s="687"/>
      <c r="V4" s="687"/>
      <c r="W4" s="3"/>
      <c r="X4" s="4"/>
      <c r="Y4" s="10"/>
      <c r="Z4" s="11"/>
      <c r="AA4" s="12"/>
      <c r="AB4" s="13"/>
      <c r="AC4" s="13"/>
      <c r="AD4" s="13"/>
      <c r="AE4" s="13"/>
      <c r="AF4" s="13"/>
      <c r="AG4" s="13"/>
      <c r="AH4" s="13"/>
      <c r="AI4" s="13"/>
      <c r="AJ4" s="13"/>
      <c r="AK4" s="13"/>
      <c r="AL4" s="13"/>
      <c r="AM4" s="9"/>
      <c r="AN4" s="11"/>
      <c r="AO4" s="11"/>
      <c r="AP4" s="11"/>
      <c r="AQ4" s="11"/>
      <c r="AR4" s="11"/>
      <c r="AS4" s="11"/>
      <c r="AT4" s="11"/>
      <c r="AU4" s="11"/>
      <c r="AV4" s="11"/>
      <c r="AW4" s="10"/>
      <c r="AX4" s="59">
        <v>2012</v>
      </c>
      <c r="BM4" s="59">
        <v>2013</v>
      </c>
      <c r="CB4" s="59">
        <v>2014</v>
      </c>
      <c r="CQ4" s="59">
        <v>2015</v>
      </c>
      <c r="DG4" s="11"/>
    </row>
    <row r="5" spans="1:122">
      <c r="A5" s="61"/>
      <c r="B5" s="61"/>
      <c r="C5" s="61"/>
      <c r="D5" s="2"/>
      <c r="E5" s="61"/>
      <c r="F5" s="61"/>
      <c r="G5" s="61"/>
      <c r="H5" s="61"/>
      <c r="I5" s="61"/>
      <c r="J5" s="61"/>
      <c r="K5" s="61"/>
      <c r="L5" s="61"/>
      <c r="M5" s="9"/>
      <c r="N5" s="61"/>
      <c r="O5" s="61"/>
      <c r="P5" s="61"/>
      <c r="Q5" s="61"/>
      <c r="R5" s="61"/>
      <c r="S5" s="61"/>
      <c r="T5" s="61"/>
      <c r="U5" s="61"/>
      <c r="V5" s="58"/>
      <c r="W5" s="105"/>
      <c r="X5" s="106"/>
      <c r="Y5" s="107"/>
      <c r="Z5" s="108"/>
      <c r="AA5" s="109"/>
      <c r="AB5" s="13"/>
      <c r="AC5" s="13"/>
      <c r="AD5" s="13"/>
      <c r="AE5" s="13"/>
      <c r="AF5" s="13"/>
      <c r="AG5" s="13"/>
      <c r="AH5" s="13"/>
      <c r="AI5" s="13"/>
      <c r="AJ5" s="13"/>
      <c r="AK5" s="13"/>
      <c r="AL5" s="13"/>
      <c r="AM5" s="9"/>
      <c r="AN5" s="11"/>
      <c r="AO5" s="11"/>
      <c r="AP5" s="11"/>
      <c r="AQ5" s="11"/>
      <c r="AR5" s="11"/>
      <c r="AS5" s="11"/>
      <c r="AT5" s="11"/>
      <c r="AU5" s="11"/>
      <c r="AV5" s="11"/>
      <c r="AW5" s="10"/>
      <c r="DG5" s="11"/>
      <c r="DK5" s="33"/>
      <c r="DL5" s="33"/>
      <c r="DM5" s="33"/>
      <c r="DN5" s="33"/>
    </row>
    <row r="6" spans="1:122">
      <c r="A6" s="38"/>
      <c r="B6" s="38"/>
      <c r="C6" s="6"/>
      <c r="D6" s="39"/>
      <c r="E6" s="6"/>
      <c r="F6" s="6"/>
      <c r="G6" s="40"/>
      <c r="H6" s="40"/>
      <c r="I6" s="58"/>
      <c r="J6" s="58"/>
      <c r="K6" s="58"/>
      <c r="L6" s="13"/>
      <c r="M6" s="13"/>
      <c r="N6" s="58"/>
      <c r="O6" s="13"/>
      <c r="P6" s="110"/>
      <c r="Q6" s="110"/>
      <c r="R6" s="111"/>
      <c r="S6" s="111"/>
      <c r="T6" s="111"/>
      <c r="U6" s="110"/>
      <c r="V6" s="689" t="s">
        <v>0</v>
      </c>
      <c r="W6" s="690"/>
      <c r="X6" s="690"/>
      <c r="Y6" s="690"/>
      <c r="Z6" s="690"/>
      <c r="AA6" s="690"/>
      <c r="AB6" s="690"/>
      <c r="AC6" s="690"/>
      <c r="AD6" s="691"/>
      <c r="AE6" s="13"/>
      <c r="AF6" s="13"/>
      <c r="AG6" s="13"/>
      <c r="AH6" s="13"/>
      <c r="AI6" s="13"/>
      <c r="AJ6" s="13"/>
      <c r="AK6" s="13"/>
      <c r="AL6" s="13"/>
      <c r="AM6" s="9"/>
      <c r="AN6" s="17"/>
      <c r="AO6" s="17"/>
      <c r="AP6" s="17"/>
      <c r="AQ6" s="17"/>
      <c r="AR6" s="17"/>
      <c r="AS6" s="17"/>
      <c r="AT6" s="17"/>
      <c r="AU6" s="17"/>
      <c r="AV6" s="17"/>
      <c r="AW6" s="107"/>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692" t="s">
        <v>1</v>
      </c>
      <c r="DL6" s="692"/>
      <c r="DM6" s="692"/>
      <c r="DN6" s="692"/>
    </row>
    <row r="7" spans="1:122" s="25" customFormat="1" ht="90.75" customHeight="1">
      <c r="A7" s="19" t="s">
        <v>2</v>
      </c>
      <c r="B7" s="19" t="s">
        <v>3</v>
      </c>
      <c r="C7" s="20" t="s">
        <v>4</v>
      </c>
      <c r="D7" s="20" t="s">
        <v>5</v>
      </c>
      <c r="E7" s="20" t="s">
        <v>6</v>
      </c>
      <c r="F7" s="20" t="s">
        <v>7</v>
      </c>
      <c r="G7" s="20" t="s">
        <v>5</v>
      </c>
      <c r="H7" s="20" t="s">
        <v>6</v>
      </c>
      <c r="I7" s="20" t="s">
        <v>8</v>
      </c>
      <c r="J7" s="20" t="s">
        <v>5</v>
      </c>
      <c r="K7" s="20" t="s">
        <v>6</v>
      </c>
      <c r="L7" s="20" t="s">
        <v>9</v>
      </c>
      <c r="M7" s="20" t="s">
        <v>10</v>
      </c>
      <c r="N7" s="20" t="s">
        <v>11</v>
      </c>
      <c r="O7" s="20" t="s">
        <v>12</v>
      </c>
      <c r="P7" s="20" t="s">
        <v>13</v>
      </c>
      <c r="Q7" s="20" t="s">
        <v>14</v>
      </c>
      <c r="R7" s="21" t="s">
        <v>6</v>
      </c>
      <c r="S7" s="21" t="s">
        <v>15</v>
      </c>
      <c r="T7" s="21" t="s">
        <v>16</v>
      </c>
      <c r="U7" s="19" t="s">
        <v>17</v>
      </c>
      <c r="V7" s="19" t="s">
        <v>18</v>
      </c>
      <c r="W7" s="19" t="s">
        <v>19</v>
      </c>
      <c r="X7" s="19" t="s">
        <v>20</v>
      </c>
      <c r="Y7" s="19" t="s">
        <v>155</v>
      </c>
      <c r="Z7" s="19" t="s">
        <v>21</v>
      </c>
      <c r="AA7" s="21" t="s">
        <v>22</v>
      </c>
      <c r="AB7" s="19" t="s">
        <v>23</v>
      </c>
      <c r="AC7" s="19" t="s">
        <v>315</v>
      </c>
      <c r="AD7" s="19" t="s">
        <v>316</v>
      </c>
      <c r="AE7" s="19" t="s">
        <v>24</v>
      </c>
      <c r="AF7" s="19" t="s">
        <v>25</v>
      </c>
      <c r="AG7" s="19" t="s">
        <v>26</v>
      </c>
      <c r="AH7" s="19" t="s">
        <v>27</v>
      </c>
      <c r="AI7" s="19" t="s">
        <v>28</v>
      </c>
      <c r="AJ7" s="19" t="s">
        <v>29</v>
      </c>
      <c r="AK7" s="19" t="s">
        <v>30</v>
      </c>
      <c r="AL7" s="19" t="s">
        <v>31</v>
      </c>
      <c r="AM7" s="19" t="s">
        <v>32</v>
      </c>
      <c r="AN7" s="19" t="s">
        <v>33</v>
      </c>
      <c r="AO7" s="19" t="s">
        <v>34</v>
      </c>
      <c r="AP7" s="19" t="s">
        <v>35</v>
      </c>
      <c r="AQ7" s="19" t="s">
        <v>36</v>
      </c>
      <c r="AR7" s="19" t="s">
        <v>37</v>
      </c>
      <c r="AS7" s="19" t="s">
        <v>38</v>
      </c>
      <c r="AT7" s="19" t="s">
        <v>39</v>
      </c>
      <c r="AU7" s="19" t="s">
        <v>40</v>
      </c>
      <c r="AV7" s="19" t="s">
        <v>41</v>
      </c>
      <c r="AW7" s="19" t="s">
        <v>42</v>
      </c>
      <c r="AX7" s="22" t="s">
        <v>43</v>
      </c>
      <c r="AY7" s="22" t="s">
        <v>44</v>
      </c>
      <c r="AZ7" s="22" t="s">
        <v>45</v>
      </c>
      <c r="BA7" s="22" t="s">
        <v>46</v>
      </c>
      <c r="BB7" s="22" t="s">
        <v>47</v>
      </c>
      <c r="BC7" s="22" t="s">
        <v>48</v>
      </c>
      <c r="BD7" s="22" t="s">
        <v>49</v>
      </c>
      <c r="BE7" s="22" t="s">
        <v>50</v>
      </c>
      <c r="BF7" s="22" t="s">
        <v>51</v>
      </c>
      <c r="BG7" s="22" t="s">
        <v>52</v>
      </c>
      <c r="BH7" s="22" t="s">
        <v>53</v>
      </c>
      <c r="BI7" s="22" t="s">
        <v>54</v>
      </c>
      <c r="BJ7" s="22" t="s">
        <v>55</v>
      </c>
      <c r="BK7" s="22" t="s">
        <v>56</v>
      </c>
      <c r="BL7" s="22" t="s">
        <v>57</v>
      </c>
      <c r="BM7" s="22" t="s">
        <v>43</v>
      </c>
      <c r="BN7" s="22" t="s">
        <v>44</v>
      </c>
      <c r="BO7" s="22" t="s">
        <v>45</v>
      </c>
      <c r="BP7" s="22" t="s">
        <v>46</v>
      </c>
      <c r="BQ7" s="22" t="s">
        <v>47</v>
      </c>
      <c r="BR7" s="22" t="s">
        <v>48</v>
      </c>
      <c r="BS7" s="22" t="s">
        <v>49</v>
      </c>
      <c r="BT7" s="22" t="s">
        <v>50</v>
      </c>
      <c r="BU7" s="22" t="s">
        <v>51</v>
      </c>
      <c r="BV7" s="22" t="s">
        <v>52</v>
      </c>
      <c r="BW7" s="22" t="s">
        <v>53</v>
      </c>
      <c r="BX7" s="22" t="s">
        <v>54</v>
      </c>
      <c r="BY7" s="22" t="s">
        <v>55</v>
      </c>
      <c r="BZ7" s="22" t="s">
        <v>56</v>
      </c>
      <c r="CA7" s="22" t="s">
        <v>58</v>
      </c>
      <c r="CB7" s="22" t="s">
        <v>43</v>
      </c>
      <c r="CC7" s="22" t="s">
        <v>44</v>
      </c>
      <c r="CD7" s="22" t="s">
        <v>45</v>
      </c>
      <c r="CE7" s="22" t="s">
        <v>46</v>
      </c>
      <c r="CF7" s="22" t="s">
        <v>47</v>
      </c>
      <c r="CG7" s="22" t="s">
        <v>48</v>
      </c>
      <c r="CH7" s="22" t="s">
        <v>49</v>
      </c>
      <c r="CI7" s="22" t="s">
        <v>50</v>
      </c>
      <c r="CJ7" s="22" t="s">
        <v>51</v>
      </c>
      <c r="CK7" s="22" t="s">
        <v>52</v>
      </c>
      <c r="CL7" s="22" t="s">
        <v>53</v>
      </c>
      <c r="CM7" s="22" t="s">
        <v>54</v>
      </c>
      <c r="CN7" s="22" t="s">
        <v>55</v>
      </c>
      <c r="CO7" s="22" t="s">
        <v>56</v>
      </c>
      <c r="CP7" s="22" t="s">
        <v>59</v>
      </c>
      <c r="CQ7" s="23" t="s">
        <v>43</v>
      </c>
      <c r="CR7" s="23" t="s">
        <v>44</v>
      </c>
      <c r="CS7" s="23" t="s">
        <v>45</v>
      </c>
      <c r="CT7" s="23" t="s">
        <v>46</v>
      </c>
      <c r="CU7" s="23" t="s">
        <v>47</v>
      </c>
      <c r="CV7" s="23" t="s">
        <v>48</v>
      </c>
      <c r="CW7" s="23" t="s">
        <v>49</v>
      </c>
      <c r="CX7" s="23" t="s">
        <v>50</v>
      </c>
      <c r="CY7" s="23" t="s">
        <v>51</v>
      </c>
      <c r="CZ7" s="23" t="s">
        <v>52</v>
      </c>
      <c r="DA7" s="23" t="s">
        <v>53</v>
      </c>
      <c r="DB7" s="23" t="s">
        <v>54</v>
      </c>
      <c r="DC7" s="23" t="s">
        <v>55</v>
      </c>
      <c r="DD7" s="23" t="s">
        <v>56</v>
      </c>
      <c r="DE7" s="23" t="s">
        <v>60</v>
      </c>
      <c r="DF7" s="23" t="s">
        <v>61</v>
      </c>
      <c r="DG7" s="19" t="s">
        <v>62</v>
      </c>
      <c r="DH7" s="112" t="s">
        <v>63</v>
      </c>
      <c r="DI7" s="19" t="s">
        <v>64</v>
      </c>
      <c r="DJ7" s="19" t="s">
        <v>65</v>
      </c>
      <c r="DK7" s="20" t="s">
        <v>66</v>
      </c>
      <c r="DL7" s="20" t="s">
        <v>67</v>
      </c>
      <c r="DM7" s="20" t="s">
        <v>68</v>
      </c>
      <c r="DN7" s="20" t="s">
        <v>69</v>
      </c>
      <c r="DO7" s="24"/>
      <c r="DP7" s="24"/>
      <c r="DQ7" s="24"/>
    </row>
    <row r="8" spans="1:122" s="33" customFormat="1" ht="50.25" customHeight="1">
      <c r="A8" s="737">
        <v>122</v>
      </c>
      <c r="B8" s="737" t="s">
        <v>317</v>
      </c>
      <c r="C8" s="709" t="s">
        <v>164</v>
      </c>
      <c r="D8" s="693">
        <v>2</v>
      </c>
      <c r="E8" s="736">
        <v>0.15</v>
      </c>
      <c r="F8" s="709" t="s">
        <v>165</v>
      </c>
      <c r="G8" s="693">
        <v>7.1</v>
      </c>
      <c r="H8" s="736">
        <v>0.8</v>
      </c>
      <c r="I8" s="753" t="s">
        <v>318</v>
      </c>
      <c r="J8" s="780" t="s">
        <v>319</v>
      </c>
      <c r="K8" s="715">
        <v>0.2</v>
      </c>
      <c r="L8" s="709" t="s">
        <v>320</v>
      </c>
      <c r="M8" s="709" t="s">
        <v>320</v>
      </c>
      <c r="N8" s="709" t="s">
        <v>321</v>
      </c>
      <c r="O8" s="709" t="s">
        <v>322</v>
      </c>
      <c r="P8" s="693" t="s">
        <v>323</v>
      </c>
      <c r="Q8" s="693"/>
      <c r="R8" s="715">
        <v>0.5</v>
      </c>
      <c r="S8" s="113"/>
      <c r="T8" s="113"/>
      <c r="U8" s="715" t="s">
        <v>324</v>
      </c>
      <c r="V8" s="715" t="s">
        <v>324</v>
      </c>
      <c r="W8" s="715" t="s">
        <v>70</v>
      </c>
      <c r="X8" s="715" t="s">
        <v>71</v>
      </c>
      <c r="Y8" s="731">
        <v>142</v>
      </c>
      <c r="Z8" s="715" t="s">
        <v>325</v>
      </c>
      <c r="AA8" s="715">
        <v>0.11</v>
      </c>
      <c r="AB8" s="728">
        <f t="shared" ref="AB8:AB81" si="0">+((((E8*H8)*K8)*R8)*AA8)*100</f>
        <v>0.13200000000000001</v>
      </c>
      <c r="AC8" s="731">
        <v>40</v>
      </c>
      <c r="AD8" s="731">
        <v>7</v>
      </c>
      <c r="AE8" s="30">
        <v>0.13200000000000001</v>
      </c>
      <c r="AF8" s="725">
        <v>60</v>
      </c>
      <c r="AG8" s="725"/>
      <c r="AH8" s="30">
        <v>0.13200000000000001</v>
      </c>
      <c r="AI8" s="725">
        <v>60</v>
      </c>
      <c r="AJ8" s="725"/>
      <c r="AK8" s="725">
        <v>0.13200000000000001</v>
      </c>
      <c r="AL8" s="725">
        <v>40</v>
      </c>
      <c r="AM8" s="27"/>
      <c r="AN8" s="712">
        <v>8909400</v>
      </c>
      <c r="AO8" s="712">
        <v>3417000</v>
      </c>
      <c r="AP8" s="712"/>
      <c r="AQ8" s="712">
        <v>1820399.9999999998</v>
      </c>
      <c r="AR8" s="712"/>
      <c r="AS8" s="712">
        <v>1855649.9999999998</v>
      </c>
      <c r="AT8" s="712"/>
      <c r="AU8" s="712">
        <v>1816350</v>
      </c>
      <c r="AV8" s="114"/>
      <c r="AW8" s="715" t="s">
        <v>326</v>
      </c>
      <c r="AX8" s="114"/>
      <c r="AY8" s="115"/>
      <c r="AZ8" s="115"/>
      <c r="BA8" s="115"/>
      <c r="BB8" s="115">
        <v>1366800</v>
      </c>
      <c r="BC8" s="115"/>
      <c r="BD8" s="115"/>
      <c r="BE8" s="115"/>
      <c r="BF8" s="115"/>
      <c r="BG8" s="115"/>
      <c r="BH8" s="115"/>
      <c r="BI8" s="115"/>
      <c r="BJ8" s="115">
        <v>2050200</v>
      </c>
      <c r="BK8" s="115"/>
      <c r="BL8" s="115">
        <v>3417000</v>
      </c>
      <c r="BM8" s="115"/>
      <c r="BN8" s="115"/>
      <c r="BO8" s="115"/>
      <c r="BP8" s="115"/>
      <c r="BQ8" s="115">
        <v>728160</v>
      </c>
      <c r="BR8" s="115"/>
      <c r="BS8" s="115"/>
      <c r="BT8" s="115"/>
      <c r="BU8" s="115"/>
      <c r="BV8" s="115"/>
      <c r="BW8" s="115"/>
      <c r="BX8" s="115"/>
      <c r="BY8" s="115">
        <v>1092239.9999999998</v>
      </c>
      <c r="BZ8" s="115"/>
      <c r="CA8" s="115">
        <v>1820399.9999999998</v>
      </c>
      <c r="CB8" s="115"/>
      <c r="CC8" s="115"/>
      <c r="CD8" s="115"/>
      <c r="CE8" s="115"/>
      <c r="CF8" s="115">
        <v>742260</v>
      </c>
      <c r="CG8" s="115"/>
      <c r="CH8" s="115"/>
      <c r="CI8" s="115"/>
      <c r="CJ8" s="115"/>
      <c r="CK8" s="115"/>
      <c r="CL8" s="115"/>
      <c r="CM8" s="115"/>
      <c r="CN8" s="115">
        <v>1113389.9999999998</v>
      </c>
      <c r="CO8" s="115"/>
      <c r="CP8" s="115">
        <v>1855649.9999999998</v>
      </c>
      <c r="CQ8" s="115"/>
      <c r="CR8" s="115"/>
      <c r="CS8" s="115">
        <v>726540</v>
      </c>
      <c r="CT8" s="115"/>
      <c r="CU8" s="115"/>
      <c r="CV8" s="115"/>
      <c r="CW8" s="115"/>
      <c r="CX8" s="115"/>
      <c r="CY8" s="115"/>
      <c r="CZ8" s="115">
        <v>1089810</v>
      </c>
      <c r="DA8" s="115"/>
      <c r="DB8" s="115">
        <v>1816350</v>
      </c>
      <c r="DC8" s="32"/>
      <c r="DD8" s="32"/>
      <c r="DE8" s="32"/>
      <c r="DF8" s="32"/>
      <c r="DG8" s="116" t="s">
        <v>327</v>
      </c>
      <c r="DH8" s="117" t="s">
        <v>328</v>
      </c>
      <c r="DI8" s="709" t="s">
        <v>329</v>
      </c>
      <c r="DJ8" s="118">
        <v>41426</v>
      </c>
      <c r="DK8" s="119"/>
      <c r="DL8" s="766" t="s">
        <v>330</v>
      </c>
      <c r="DM8" s="766">
        <v>1334.7</v>
      </c>
      <c r="DN8" s="766">
        <f>+DM8</f>
        <v>1334.7</v>
      </c>
      <c r="DP8" s="33" t="s">
        <v>331</v>
      </c>
      <c r="DQ8" s="33">
        <f>13347.199*0.1</f>
        <v>1334.7199000000001</v>
      </c>
    </row>
    <row r="9" spans="1:122" s="33" customFormat="1" ht="34.5" customHeight="1">
      <c r="A9" s="738"/>
      <c r="B9" s="738"/>
      <c r="C9" s="719"/>
      <c r="D9" s="734"/>
      <c r="E9" s="719"/>
      <c r="F9" s="719"/>
      <c r="G9" s="734"/>
      <c r="H9" s="719"/>
      <c r="I9" s="755"/>
      <c r="J9" s="683"/>
      <c r="K9" s="719"/>
      <c r="L9" s="719"/>
      <c r="M9" s="719"/>
      <c r="N9" s="719"/>
      <c r="O9" s="719"/>
      <c r="P9" s="703"/>
      <c r="Q9" s="734"/>
      <c r="R9" s="716"/>
      <c r="S9" s="120"/>
      <c r="T9" s="120"/>
      <c r="U9" s="716"/>
      <c r="V9" s="716"/>
      <c r="W9" s="716"/>
      <c r="X9" s="716"/>
      <c r="Y9" s="732"/>
      <c r="Z9" s="716"/>
      <c r="AA9" s="716"/>
      <c r="AB9" s="729"/>
      <c r="AC9" s="732"/>
      <c r="AD9" s="732"/>
      <c r="AE9" s="30"/>
      <c r="AF9" s="726"/>
      <c r="AG9" s="726"/>
      <c r="AH9" s="30"/>
      <c r="AI9" s="726"/>
      <c r="AJ9" s="726"/>
      <c r="AK9" s="726"/>
      <c r="AL9" s="726"/>
      <c r="AM9" s="27"/>
      <c r="AN9" s="713"/>
      <c r="AO9" s="713"/>
      <c r="AP9" s="713"/>
      <c r="AQ9" s="713"/>
      <c r="AR9" s="713"/>
      <c r="AS9" s="713"/>
      <c r="AT9" s="713"/>
      <c r="AU9" s="713"/>
      <c r="AV9" s="114"/>
      <c r="AW9" s="716"/>
      <c r="AX9" s="114"/>
      <c r="AY9" s="115"/>
      <c r="AZ9" s="115"/>
      <c r="BA9" s="115"/>
      <c r="BB9" s="115"/>
      <c r="BC9" s="115"/>
      <c r="BD9" s="115"/>
      <c r="BE9" s="115"/>
      <c r="BF9" s="115"/>
      <c r="BG9" s="115"/>
      <c r="BH9" s="115"/>
      <c r="BI9" s="115"/>
      <c r="BJ9" s="115"/>
      <c r="BK9" s="115"/>
      <c r="BL9" s="115"/>
      <c r="BM9" s="115"/>
      <c r="BN9" s="115"/>
      <c r="BO9" s="115"/>
      <c r="BP9" s="115"/>
      <c r="BQ9" s="115"/>
      <c r="BR9" s="115"/>
      <c r="BS9" s="115"/>
      <c r="BT9" s="115"/>
      <c r="BU9" s="115"/>
      <c r="BV9" s="115"/>
      <c r="BW9" s="115"/>
      <c r="BX9" s="115"/>
      <c r="BY9" s="115"/>
      <c r="BZ9" s="115"/>
      <c r="CA9" s="115"/>
      <c r="CB9" s="115"/>
      <c r="CC9" s="115"/>
      <c r="CD9" s="115"/>
      <c r="CE9" s="115"/>
      <c r="CF9" s="115"/>
      <c r="CG9" s="115"/>
      <c r="CH9" s="115"/>
      <c r="CI9" s="115"/>
      <c r="CJ9" s="115"/>
      <c r="CK9" s="115"/>
      <c r="CL9" s="115"/>
      <c r="CM9" s="115"/>
      <c r="CN9" s="115"/>
      <c r="CO9" s="115"/>
      <c r="CP9" s="115"/>
      <c r="CQ9" s="115"/>
      <c r="CR9" s="115"/>
      <c r="CS9" s="115"/>
      <c r="CT9" s="115"/>
      <c r="CU9" s="115"/>
      <c r="CV9" s="115"/>
      <c r="CW9" s="115"/>
      <c r="CX9" s="115"/>
      <c r="CY9" s="115"/>
      <c r="CZ9" s="115"/>
      <c r="DA9" s="115"/>
      <c r="DB9" s="115"/>
      <c r="DC9" s="32"/>
      <c r="DD9" s="32"/>
      <c r="DE9" s="32"/>
      <c r="DF9" s="32"/>
      <c r="DG9" s="121" t="s">
        <v>332</v>
      </c>
      <c r="DH9" s="117" t="s">
        <v>333</v>
      </c>
      <c r="DI9" s="743"/>
      <c r="DJ9" s="122">
        <v>41426</v>
      </c>
      <c r="DK9" s="123"/>
      <c r="DL9" s="745"/>
      <c r="DM9" s="745"/>
      <c r="DN9" s="745"/>
      <c r="DP9" s="33" t="s">
        <v>334</v>
      </c>
    </row>
    <row r="10" spans="1:122" s="33" customFormat="1" ht="35.450000000000003" customHeight="1">
      <c r="A10" s="739"/>
      <c r="B10" s="739"/>
      <c r="C10" s="720"/>
      <c r="D10" s="735"/>
      <c r="E10" s="720"/>
      <c r="F10" s="720"/>
      <c r="G10" s="735"/>
      <c r="H10" s="720"/>
      <c r="I10" s="755"/>
      <c r="J10" s="683"/>
      <c r="K10" s="720"/>
      <c r="L10" s="720"/>
      <c r="M10" s="720"/>
      <c r="N10" s="720"/>
      <c r="O10" s="720"/>
      <c r="P10" s="703"/>
      <c r="Q10" s="735"/>
      <c r="R10" s="717"/>
      <c r="S10" s="124"/>
      <c r="T10" s="124"/>
      <c r="U10" s="717"/>
      <c r="V10" s="717"/>
      <c r="W10" s="717"/>
      <c r="X10" s="717"/>
      <c r="Y10" s="733"/>
      <c r="Z10" s="717"/>
      <c r="AA10" s="717"/>
      <c r="AB10" s="730"/>
      <c r="AC10" s="733"/>
      <c r="AD10" s="733"/>
      <c r="AE10" s="30"/>
      <c r="AF10" s="727"/>
      <c r="AG10" s="727"/>
      <c r="AH10" s="30"/>
      <c r="AI10" s="727"/>
      <c r="AJ10" s="727"/>
      <c r="AK10" s="727"/>
      <c r="AL10" s="727"/>
      <c r="AM10" s="27"/>
      <c r="AN10" s="714"/>
      <c r="AO10" s="714"/>
      <c r="AP10" s="714"/>
      <c r="AQ10" s="714"/>
      <c r="AR10" s="714"/>
      <c r="AS10" s="714"/>
      <c r="AT10" s="714"/>
      <c r="AU10" s="714"/>
      <c r="AV10" s="114"/>
      <c r="AW10" s="717"/>
      <c r="AX10" s="114"/>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5"/>
      <c r="CN10" s="115"/>
      <c r="CO10" s="115"/>
      <c r="CP10" s="115"/>
      <c r="CQ10" s="115"/>
      <c r="CR10" s="115"/>
      <c r="CS10" s="115"/>
      <c r="CT10" s="115"/>
      <c r="CU10" s="115"/>
      <c r="CV10" s="115"/>
      <c r="CW10" s="115"/>
      <c r="CX10" s="115"/>
      <c r="CY10" s="115"/>
      <c r="CZ10" s="115"/>
      <c r="DA10" s="115"/>
      <c r="DB10" s="115"/>
      <c r="DC10" s="32"/>
      <c r="DD10" s="32"/>
      <c r="DE10" s="32"/>
      <c r="DF10" s="32"/>
      <c r="DG10" s="125" t="s">
        <v>335</v>
      </c>
      <c r="DH10" s="126" t="s">
        <v>336</v>
      </c>
      <c r="DI10" s="744"/>
      <c r="DJ10" s="127">
        <v>41609</v>
      </c>
      <c r="DK10" s="128"/>
      <c r="DL10" s="746"/>
      <c r="DM10" s="746"/>
      <c r="DN10" s="746"/>
    </row>
    <row r="11" spans="1:122" s="33" customFormat="1" ht="19.899999999999999" customHeight="1">
      <c r="A11" s="737">
        <v>123</v>
      </c>
      <c r="B11" s="737" t="s">
        <v>317</v>
      </c>
      <c r="C11" s="709" t="s">
        <v>164</v>
      </c>
      <c r="D11" s="693">
        <v>2</v>
      </c>
      <c r="E11" s="736">
        <v>0.15</v>
      </c>
      <c r="F11" s="709" t="s">
        <v>165</v>
      </c>
      <c r="G11" s="693">
        <v>7.1</v>
      </c>
      <c r="H11" s="736">
        <v>0.8</v>
      </c>
      <c r="I11" s="755"/>
      <c r="J11" s="683"/>
      <c r="K11" s="715">
        <v>0.2</v>
      </c>
      <c r="L11" s="709" t="s">
        <v>320</v>
      </c>
      <c r="M11" s="709" t="s">
        <v>320</v>
      </c>
      <c r="N11" s="709" t="s">
        <v>321</v>
      </c>
      <c r="O11" s="709" t="s">
        <v>322</v>
      </c>
      <c r="P11" s="703"/>
      <c r="Q11" s="693"/>
      <c r="R11" s="715">
        <v>0.5</v>
      </c>
      <c r="S11" s="715"/>
      <c r="T11" s="715"/>
      <c r="U11" s="715" t="s">
        <v>337</v>
      </c>
      <c r="V11" s="715" t="s">
        <v>337</v>
      </c>
      <c r="W11" s="715" t="s">
        <v>70</v>
      </c>
      <c r="X11" s="715" t="s">
        <v>71</v>
      </c>
      <c r="Y11" s="731">
        <v>35</v>
      </c>
      <c r="Z11" s="715" t="s">
        <v>338</v>
      </c>
      <c r="AA11" s="715">
        <v>0.11</v>
      </c>
      <c r="AB11" s="728">
        <f t="shared" si="0"/>
        <v>0.13200000000000001</v>
      </c>
      <c r="AC11" s="731">
        <v>20</v>
      </c>
      <c r="AD11" s="731">
        <v>1</v>
      </c>
      <c r="AE11" s="30">
        <v>0.13200000000000001</v>
      </c>
      <c r="AF11" s="725">
        <v>20</v>
      </c>
      <c r="AG11" s="725"/>
      <c r="AH11" s="30">
        <v>0.13200000000000001</v>
      </c>
      <c r="AI11" s="725">
        <v>20</v>
      </c>
      <c r="AJ11" s="725"/>
      <c r="AK11" s="725">
        <v>0.13200000000000001</v>
      </c>
      <c r="AL11" s="725">
        <v>20</v>
      </c>
      <c r="AM11" s="27"/>
      <c r="AN11" s="712">
        <v>21314280</v>
      </c>
      <c r="AO11" s="712">
        <v>7517400.0000000009</v>
      </c>
      <c r="AP11" s="712"/>
      <c r="AQ11" s="712">
        <v>4004880</v>
      </c>
      <c r="AR11" s="712"/>
      <c r="AS11" s="712">
        <v>4948400.0000000009</v>
      </c>
      <c r="AT11" s="712"/>
      <c r="AU11" s="712">
        <v>4843600</v>
      </c>
      <c r="AV11" s="114"/>
      <c r="AW11" s="715" t="s">
        <v>326</v>
      </c>
      <c r="AX11" s="114"/>
      <c r="AY11" s="115"/>
      <c r="AZ11" s="115"/>
      <c r="BA11" s="115"/>
      <c r="BB11" s="115">
        <v>3006960.0000000005</v>
      </c>
      <c r="BC11" s="115"/>
      <c r="BD11" s="115"/>
      <c r="BE11" s="115"/>
      <c r="BF11" s="115"/>
      <c r="BG11" s="115"/>
      <c r="BH11" s="115"/>
      <c r="BI11" s="115"/>
      <c r="BJ11" s="115">
        <v>4510440</v>
      </c>
      <c r="BK11" s="115"/>
      <c r="BL11" s="115">
        <v>7517400</v>
      </c>
      <c r="BM11" s="115"/>
      <c r="BN11" s="115"/>
      <c r="BO11" s="115"/>
      <c r="BP11" s="115"/>
      <c r="BQ11" s="115">
        <v>1601952</v>
      </c>
      <c r="BR11" s="115"/>
      <c r="BS11" s="115"/>
      <c r="BT11" s="115"/>
      <c r="BU11" s="115"/>
      <c r="BV11" s="115"/>
      <c r="BW11" s="115"/>
      <c r="BX11" s="115"/>
      <c r="BY11" s="115">
        <v>2402928</v>
      </c>
      <c r="BZ11" s="115"/>
      <c r="CA11" s="115">
        <v>4004880</v>
      </c>
      <c r="CB11" s="115"/>
      <c r="CC11" s="115"/>
      <c r="CD11" s="115"/>
      <c r="CE11" s="115"/>
      <c r="CF11" s="115">
        <v>1979360.0000000005</v>
      </c>
      <c r="CG11" s="115"/>
      <c r="CH11" s="115"/>
      <c r="CI11" s="115"/>
      <c r="CJ11" s="115"/>
      <c r="CK11" s="115"/>
      <c r="CL11" s="115"/>
      <c r="CM11" s="115"/>
      <c r="CN11" s="115">
        <v>2969040.0000000005</v>
      </c>
      <c r="CO11" s="115"/>
      <c r="CP11" s="115">
        <v>4948400.0000000009</v>
      </c>
      <c r="CQ11" s="115"/>
      <c r="CR11" s="115"/>
      <c r="CS11" s="115">
        <v>1937440</v>
      </c>
      <c r="CT11" s="115"/>
      <c r="CU11" s="115"/>
      <c r="CV11" s="115"/>
      <c r="CW11" s="115"/>
      <c r="CX11" s="115"/>
      <c r="CY11" s="115"/>
      <c r="CZ11" s="115">
        <v>2906160</v>
      </c>
      <c r="DA11" s="115"/>
      <c r="DB11" s="115">
        <v>4843600</v>
      </c>
      <c r="DC11" s="32"/>
      <c r="DD11" s="32"/>
      <c r="DE11" s="32"/>
      <c r="DF11" s="32"/>
      <c r="DG11" s="721" t="s">
        <v>335</v>
      </c>
      <c r="DH11" s="779" t="s">
        <v>339</v>
      </c>
      <c r="DI11" s="709" t="s">
        <v>329</v>
      </c>
      <c r="DJ11" s="775">
        <v>41426</v>
      </c>
      <c r="DK11" s="775"/>
      <c r="DL11" s="709" t="s">
        <v>340</v>
      </c>
      <c r="DM11" s="766">
        <v>13482</v>
      </c>
      <c r="DN11" s="766">
        <f>+DM11</f>
        <v>13482</v>
      </c>
      <c r="DP11" s="129" t="s">
        <v>341</v>
      </c>
      <c r="DQ11" s="33">
        <v>9976</v>
      </c>
      <c r="DR11" s="33" t="s">
        <v>342</v>
      </c>
    </row>
    <row r="12" spans="1:122" s="33" customFormat="1" ht="12.75" customHeight="1">
      <c r="A12" s="738"/>
      <c r="B12" s="738"/>
      <c r="C12" s="719"/>
      <c r="D12" s="734"/>
      <c r="E12" s="719"/>
      <c r="F12" s="719"/>
      <c r="G12" s="734"/>
      <c r="H12" s="719"/>
      <c r="I12" s="755"/>
      <c r="J12" s="683"/>
      <c r="K12" s="719"/>
      <c r="L12" s="719"/>
      <c r="M12" s="719"/>
      <c r="N12" s="719"/>
      <c r="O12" s="719"/>
      <c r="P12" s="703"/>
      <c r="Q12" s="734"/>
      <c r="R12" s="716"/>
      <c r="S12" s="716"/>
      <c r="T12" s="716"/>
      <c r="U12" s="716"/>
      <c r="V12" s="716"/>
      <c r="W12" s="716"/>
      <c r="X12" s="716"/>
      <c r="Y12" s="732"/>
      <c r="Z12" s="716"/>
      <c r="AA12" s="716"/>
      <c r="AB12" s="729"/>
      <c r="AC12" s="732"/>
      <c r="AD12" s="732"/>
      <c r="AE12" s="30"/>
      <c r="AF12" s="726"/>
      <c r="AG12" s="726"/>
      <c r="AH12" s="30"/>
      <c r="AI12" s="726"/>
      <c r="AJ12" s="726"/>
      <c r="AK12" s="726"/>
      <c r="AL12" s="726"/>
      <c r="AM12" s="27"/>
      <c r="AN12" s="713"/>
      <c r="AO12" s="713"/>
      <c r="AP12" s="713"/>
      <c r="AQ12" s="713"/>
      <c r="AR12" s="713"/>
      <c r="AS12" s="713"/>
      <c r="AT12" s="713"/>
      <c r="AU12" s="713"/>
      <c r="AV12" s="114"/>
      <c r="AW12" s="716"/>
      <c r="AX12" s="114"/>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5"/>
      <c r="CN12" s="115"/>
      <c r="CO12" s="115"/>
      <c r="CP12" s="115"/>
      <c r="CQ12" s="115"/>
      <c r="CR12" s="115"/>
      <c r="CS12" s="115"/>
      <c r="CT12" s="115"/>
      <c r="CU12" s="115"/>
      <c r="CV12" s="115"/>
      <c r="CW12" s="115"/>
      <c r="CX12" s="115"/>
      <c r="CY12" s="115"/>
      <c r="CZ12" s="115"/>
      <c r="DA12" s="115"/>
      <c r="DB12" s="115"/>
      <c r="DC12" s="32"/>
      <c r="DD12" s="32"/>
      <c r="DE12" s="32"/>
      <c r="DF12" s="32"/>
      <c r="DG12" s="719"/>
      <c r="DH12" s="719"/>
      <c r="DI12" s="743"/>
      <c r="DJ12" s="745"/>
      <c r="DK12" s="745"/>
      <c r="DL12" s="745"/>
      <c r="DM12" s="745"/>
      <c r="DN12" s="745"/>
      <c r="DP12" s="33" t="s">
        <v>343</v>
      </c>
      <c r="DQ12" s="33">
        <v>3506</v>
      </c>
      <c r="DR12" s="33" t="s">
        <v>344</v>
      </c>
    </row>
    <row r="13" spans="1:122" s="33" customFormat="1" ht="15.75" customHeight="1">
      <c r="A13" s="739"/>
      <c r="B13" s="739"/>
      <c r="C13" s="720"/>
      <c r="D13" s="735"/>
      <c r="E13" s="720"/>
      <c r="F13" s="720"/>
      <c r="G13" s="735"/>
      <c r="H13" s="720"/>
      <c r="I13" s="755"/>
      <c r="J13" s="683"/>
      <c r="K13" s="720"/>
      <c r="L13" s="720"/>
      <c r="M13" s="720"/>
      <c r="N13" s="720"/>
      <c r="O13" s="720"/>
      <c r="P13" s="703"/>
      <c r="Q13" s="735"/>
      <c r="R13" s="717"/>
      <c r="S13" s="717"/>
      <c r="T13" s="717"/>
      <c r="U13" s="717"/>
      <c r="V13" s="717"/>
      <c r="W13" s="717"/>
      <c r="X13" s="717"/>
      <c r="Y13" s="733"/>
      <c r="Z13" s="717"/>
      <c r="AA13" s="717"/>
      <c r="AB13" s="730"/>
      <c r="AC13" s="733"/>
      <c r="AD13" s="733"/>
      <c r="AE13" s="30"/>
      <c r="AF13" s="727"/>
      <c r="AG13" s="727"/>
      <c r="AH13" s="30"/>
      <c r="AI13" s="727"/>
      <c r="AJ13" s="727"/>
      <c r="AK13" s="727"/>
      <c r="AL13" s="727"/>
      <c r="AM13" s="27"/>
      <c r="AN13" s="714"/>
      <c r="AO13" s="714"/>
      <c r="AP13" s="714"/>
      <c r="AQ13" s="714"/>
      <c r="AR13" s="714"/>
      <c r="AS13" s="714"/>
      <c r="AT13" s="714"/>
      <c r="AU13" s="714"/>
      <c r="AV13" s="114"/>
      <c r="AW13" s="717"/>
      <c r="AX13" s="114"/>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D13" s="115"/>
      <c r="CE13" s="115"/>
      <c r="CF13" s="115"/>
      <c r="CG13" s="115"/>
      <c r="CH13" s="115"/>
      <c r="CI13" s="115"/>
      <c r="CJ13" s="115"/>
      <c r="CK13" s="115"/>
      <c r="CL13" s="115"/>
      <c r="CM13" s="115"/>
      <c r="CN13" s="115"/>
      <c r="CO13" s="115"/>
      <c r="CP13" s="115"/>
      <c r="CQ13" s="115"/>
      <c r="CR13" s="115"/>
      <c r="CS13" s="115"/>
      <c r="CT13" s="115"/>
      <c r="CU13" s="115"/>
      <c r="CV13" s="115"/>
      <c r="CW13" s="115"/>
      <c r="CX13" s="115"/>
      <c r="CY13" s="115"/>
      <c r="CZ13" s="115"/>
      <c r="DA13" s="115"/>
      <c r="DB13" s="115"/>
      <c r="DC13" s="32"/>
      <c r="DD13" s="32"/>
      <c r="DE13" s="32"/>
      <c r="DF13" s="32"/>
      <c r="DG13" s="720"/>
      <c r="DH13" s="720"/>
      <c r="DI13" s="744"/>
      <c r="DJ13" s="746"/>
      <c r="DK13" s="746"/>
      <c r="DL13" s="746"/>
      <c r="DM13" s="746"/>
      <c r="DN13" s="746"/>
    </row>
    <row r="14" spans="1:122" s="33" customFormat="1" ht="30" customHeight="1">
      <c r="A14" s="737">
        <v>124</v>
      </c>
      <c r="B14" s="737" t="s">
        <v>317</v>
      </c>
      <c r="C14" s="709" t="s">
        <v>164</v>
      </c>
      <c r="D14" s="693">
        <v>2</v>
      </c>
      <c r="E14" s="736">
        <v>0.15</v>
      </c>
      <c r="F14" s="709" t="s">
        <v>165</v>
      </c>
      <c r="G14" s="693">
        <v>7.1</v>
      </c>
      <c r="H14" s="736">
        <v>0.8</v>
      </c>
      <c r="I14" s="755"/>
      <c r="J14" s="683"/>
      <c r="K14" s="715">
        <v>0.2</v>
      </c>
      <c r="L14" s="709" t="s">
        <v>320</v>
      </c>
      <c r="M14" s="709" t="s">
        <v>320</v>
      </c>
      <c r="N14" s="709" t="s">
        <v>321</v>
      </c>
      <c r="O14" s="709" t="s">
        <v>322</v>
      </c>
      <c r="P14" s="703"/>
      <c r="Q14" s="693"/>
      <c r="R14" s="715">
        <v>0.5</v>
      </c>
      <c r="S14" s="715"/>
      <c r="T14" s="715"/>
      <c r="U14" s="715" t="s">
        <v>345</v>
      </c>
      <c r="V14" s="715" t="s">
        <v>345</v>
      </c>
      <c r="W14" s="715" t="s">
        <v>70</v>
      </c>
      <c r="X14" s="715" t="s">
        <v>71</v>
      </c>
      <c r="Y14" s="731">
        <v>181</v>
      </c>
      <c r="Z14" s="715" t="s">
        <v>346</v>
      </c>
      <c r="AA14" s="715">
        <v>0.11</v>
      </c>
      <c r="AB14" s="728">
        <f t="shared" si="0"/>
        <v>0.13200000000000001</v>
      </c>
      <c r="AC14" s="731">
        <v>60</v>
      </c>
      <c r="AD14" s="731">
        <v>52</v>
      </c>
      <c r="AE14" s="30">
        <v>0.13200000000000001</v>
      </c>
      <c r="AF14" s="725">
        <v>110</v>
      </c>
      <c r="AG14" s="725"/>
      <c r="AH14" s="30">
        <v>0.13200000000000001</v>
      </c>
      <c r="AI14" s="725">
        <v>110</v>
      </c>
      <c r="AJ14" s="725"/>
      <c r="AK14" s="725">
        <v>0.13200000000000001</v>
      </c>
      <c r="AL14" s="725">
        <v>88</v>
      </c>
      <c r="AM14" s="27"/>
      <c r="AN14" s="712">
        <v>26728200</v>
      </c>
      <c r="AO14" s="712">
        <v>10251000</v>
      </c>
      <c r="AP14" s="712"/>
      <c r="AQ14" s="712">
        <v>5461200</v>
      </c>
      <c r="AR14" s="712"/>
      <c r="AS14" s="712">
        <v>5566950</v>
      </c>
      <c r="AT14" s="712"/>
      <c r="AU14" s="712">
        <v>5449050</v>
      </c>
      <c r="AV14" s="114"/>
      <c r="AW14" s="715" t="s">
        <v>326</v>
      </c>
      <c r="AX14" s="115"/>
      <c r="AY14" s="115"/>
      <c r="AZ14" s="115"/>
      <c r="BA14" s="115"/>
      <c r="BB14" s="115">
        <v>4100400</v>
      </c>
      <c r="BC14" s="115"/>
      <c r="BD14" s="115"/>
      <c r="BE14" s="115"/>
      <c r="BF14" s="115"/>
      <c r="BG14" s="115"/>
      <c r="BH14" s="115"/>
      <c r="BI14" s="115"/>
      <c r="BJ14" s="115">
        <v>6150600</v>
      </c>
      <c r="BK14" s="115"/>
      <c r="BL14" s="115">
        <v>10251000</v>
      </c>
      <c r="BM14" s="115"/>
      <c r="BN14" s="115"/>
      <c r="BO14" s="115"/>
      <c r="BP14" s="115"/>
      <c r="BQ14" s="115">
        <v>2184480</v>
      </c>
      <c r="BR14" s="115"/>
      <c r="BS14" s="115"/>
      <c r="BT14" s="115"/>
      <c r="BU14" s="115"/>
      <c r="BV14" s="115"/>
      <c r="BW14" s="115"/>
      <c r="BX14" s="115"/>
      <c r="BY14" s="115">
        <v>3276720</v>
      </c>
      <c r="BZ14" s="115"/>
      <c r="CA14" s="115">
        <v>5461200</v>
      </c>
      <c r="CB14" s="115"/>
      <c r="CC14" s="115"/>
      <c r="CD14" s="115"/>
      <c r="CE14" s="115"/>
      <c r="CF14" s="115">
        <v>2226780</v>
      </c>
      <c r="CG14" s="115"/>
      <c r="CH14" s="115"/>
      <c r="CI14" s="115"/>
      <c r="CJ14" s="115"/>
      <c r="CK14" s="115"/>
      <c r="CL14" s="115"/>
      <c r="CM14" s="115"/>
      <c r="CN14" s="115">
        <v>3340170</v>
      </c>
      <c r="CO14" s="115"/>
      <c r="CP14" s="115">
        <v>5566950</v>
      </c>
      <c r="CQ14" s="115"/>
      <c r="CR14" s="115"/>
      <c r="CS14" s="115">
        <v>2179620</v>
      </c>
      <c r="CT14" s="115"/>
      <c r="CU14" s="115"/>
      <c r="CV14" s="115"/>
      <c r="CW14" s="115"/>
      <c r="CX14" s="115"/>
      <c r="CY14" s="115"/>
      <c r="CZ14" s="115">
        <v>3269430</v>
      </c>
      <c r="DA14" s="115"/>
      <c r="DB14" s="115">
        <v>5449050</v>
      </c>
      <c r="DC14" s="32"/>
      <c r="DD14" s="32"/>
      <c r="DE14" s="32"/>
      <c r="DF14" s="32"/>
      <c r="DG14" s="747" t="s">
        <v>327</v>
      </c>
      <c r="DH14" s="770" t="s">
        <v>347</v>
      </c>
      <c r="DI14" s="772" t="s">
        <v>329</v>
      </c>
      <c r="DJ14" s="775">
        <v>41456</v>
      </c>
      <c r="DK14" s="130"/>
      <c r="DL14" s="130" t="s">
        <v>348</v>
      </c>
      <c r="DM14" s="119">
        <v>22831</v>
      </c>
      <c r="DN14" s="766">
        <f>+DM14+DM15+DM16+DM17</f>
        <v>38499</v>
      </c>
      <c r="DP14" s="33" t="s">
        <v>349</v>
      </c>
      <c r="DQ14" s="33">
        <v>8143</v>
      </c>
      <c r="DR14" s="33" t="s">
        <v>350</v>
      </c>
    </row>
    <row r="15" spans="1:122" s="33" customFormat="1" ht="21.75" customHeight="1">
      <c r="A15" s="778"/>
      <c r="B15" s="778"/>
      <c r="C15" s="710"/>
      <c r="D15" s="703"/>
      <c r="E15" s="776"/>
      <c r="F15" s="710"/>
      <c r="G15" s="703"/>
      <c r="H15" s="776"/>
      <c r="I15" s="755"/>
      <c r="J15" s="683"/>
      <c r="K15" s="716"/>
      <c r="L15" s="710"/>
      <c r="M15" s="710"/>
      <c r="N15" s="710"/>
      <c r="O15" s="710"/>
      <c r="P15" s="703"/>
      <c r="Q15" s="703"/>
      <c r="R15" s="716"/>
      <c r="S15" s="716"/>
      <c r="T15" s="716"/>
      <c r="U15" s="716"/>
      <c r="V15" s="716"/>
      <c r="W15" s="716"/>
      <c r="X15" s="716"/>
      <c r="Y15" s="732"/>
      <c r="Z15" s="716"/>
      <c r="AA15" s="716"/>
      <c r="AB15" s="729"/>
      <c r="AC15" s="732"/>
      <c r="AD15" s="732"/>
      <c r="AE15" s="30"/>
      <c r="AF15" s="726"/>
      <c r="AG15" s="726"/>
      <c r="AH15" s="30"/>
      <c r="AI15" s="726"/>
      <c r="AJ15" s="726"/>
      <c r="AK15" s="726"/>
      <c r="AL15" s="726"/>
      <c r="AM15" s="27"/>
      <c r="AN15" s="713"/>
      <c r="AO15" s="713"/>
      <c r="AP15" s="713"/>
      <c r="AQ15" s="713"/>
      <c r="AR15" s="713"/>
      <c r="AS15" s="713"/>
      <c r="AT15" s="713"/>
      <c r="AU15" s="713"/>
      <c r="AV15" s="114"/>
      <c r="AW15" s="716"/>
      <c r="AX15" s="115"/>
      <c r="AY15" s="115"/>
      <c r="AZ15" s="115"/>
      <c r="BA15" s="115"/>
      <c r="BB15" s="115"/>
      <c r="BC15" s="115"/>
      <c r="BD15" s="115"/>
      <c r="BE15" s="115"/>
      <c r="BF15" s="115"/>
      <c r="BG15" s="115"/>
      <c r="BH15" s="115"/>
      <c r="BI15" s="115"/>
      <c r="BJ15" s="115"/>
      <c r="BK15" s="115"/>
      <c r="BL15" s="115"/>
      <c r="BM15" s="115"/>
      <c r="BN15" s="115"/>
      <c r="BO15" s="115"/>
      <c r="BP15" s="115"/>
      <c r="BQ15" s="115"/>
      <c r="BR15" s="115"/>
      <c r="BS15" s="115"/>
      <c r="BT15" s="115"/>
      <c r="BU15" s="115"/>
      <c r="BV15" s="115"/>
      <c r="BW15" s="115"/>
      <c r="BX15" s="115"/>
      <c r="BY15" s="115"/>
      <c r="BZ15" s="115"/>
      <c r="CA15" s="115"/>
      <c r="CB15" s="115"/>
      <c r="CC15" s="115"/>
      <c r="CD15" s="115"/>
      <c r="CE15" s="115"/>
      <c r="CF15" s="115"/>
      <c r="CG15" s="115"/>
      <c r="CH15" s="115"/>
      <c r="CI15" s="115"/>
      <c r="CJ15" s="115"/>
      <c r="CK15" s="115"/>
      <c r="CL15" s="115"/>
      <c r="CM15" s="115"/>
      <c r="CN15" s="115"/>
      <c r="CO15" s="115"/>
      <c r="CP15" s="115"/>
      <c r="CQ15" s="115"/>
      <c r="CR15" s="115"/>
      <c r="CS15" s="115"/>
      <c r="CT15" s="115"/>
      <c r="CU15" s="115"/>
      <c r="CV15" s="115"/>
      <c r="CW15" s="115"/>
      <c r="CX15" s="115"/>
      <c r="CY15" s="115"/>
      <c r="CZ15" s="115"/>
      <c r="DA15" s="115"/>
      <c r="DB15" s="115"/>
      <c r="DC15" s="32"/>
      <c r="DD15" s="32"/>
      <c r="DE15" s="32"/>
      <c r="DF15" s="32"/>
      <c r="DG15" s="769"/>
      <c r="DH15" s="771"/>
      <c r="DI15" s="773"/>
      <c r="DJ15" s="745"/>
      <c r="DK15" s="123"/>
      <c r="DL15" s="123" t="s">
        <v>351</v>
      </c>
      <c r="DM15" s="131">
        <v>12012</v>
      </c>
      <c r="DN15" s="745"/>
      <c r="DP15" s="33" t="s">
        <v>352</v>
      </c>
      <c r="DQ15" s="33">
        <v>14688</v>
      </c>
      <c r="DR15" s="33" t="s">
        <v>350</v>
      </c>
    </row>
    <row r="16" spans="1:122" s="33" customFormat="1" ht="42.75" customHeight="1">
      <c r="A16" s="738"/>
      <c r="B16" s="738"/>
      <c r="C16" s="719"/>
      <c r="D16" s="734"/>
      <c r="E16" s="719"/>
      <c r="F16" s="719"/>
      <c r="G16" s="734"/>
      <c r="H16" s="719"/>
      <c r="I16" s="755"/>
      <c r="J16" s="683"/>
      <c r="K16" s="719"/>
      <c r="L16" s="719"/>
      <c r="M16" s="719"/>
      <c r="N16" s="719"/>
      <c r="O16" s="719"/>
      <c r="P16" s="703"/>
      <c r="Q16" s="734"/>
      <c r="R16" s="716"/>
      <c r="S16" s="716"/>
      <c r="T16" s="716"/>
      <c r="U16" s="716"/>
      <c r="V16" s="716"/>
      <c r="W16" s="716"/>
      <c r="X16" s="716"/>
      <c r="Y16" s="732"/>
      <c r="Z16" s="716"/>
      <c r="AA16" s="716"/>
      <c r="AB16" s="729"/>
      <c r="AC16" s="732"/>
      <c r="AD16" s="732"/>
      <c r="AE16" s="30"/>
      <c r="AF16" s="726"/>
      <c r="AG16" s="726"/>
      <c r="AH16" s="30"/>
      <c r="AI16" s="726"/>
      <c r="AJ16" s="726"/>
      <c r="AK16" s="726"/>
      <c r="AL16" s="726"/>
      <c r="AM16" s="27"/>
      <c r="AN16" s="713"/>
      <c r="AO16" s="713"/>
      <c r="AP16" s="713"/>
      <c r="AQ16" s="713"/>
      <c r="AR16" s="713"/>
      <c r="AS16" s="713"/>
      <c r="AT16" s="713"/>
      <c r="AU16" s="713"/>
      <c r="AV16" s="114"/>
      <c r="AW16" s="716"/>
      <c r="AX16" s="115"/>
      <c r="AY16" s="115"/>
      <c r="AZ16" s="115"/>
      <c r="BA16" s="115"/>
      <c r="BB16" s="115"/>
      <c r="BC16" s="115"/>
      <c r="BD16" s="115"/>
      <c r="BE16" s="115"/>
      <c r="BF16" s="115"/>
      <c r="BG16" s="115"/>
      <c r="BH16" s="115"/>
      <c r="BI16" s="115"/>
      <c r="BJ16" s="115"/>
      <c r="BK16" s="115"/>
      <c r="BL16" s="115"/>
      <c r="BM16" s="115"/>
      <c r="BN16" s="115"/>
      <c r="BO16" s="115"/>
      <c r="BP16" s="115"/>
      <c r="BQ16" s="115"/>
      <c r="BR16" s="115"/>
      <c r="BS16" s="115"/>
      <c r="BT16" s="115"/>
      <c r="BU16" s="115"/>
      <c r="BV16" s="115"/>
      <c r="BW16" s="115"/>
      <c r="BX16" s="115"/>
      <c r="BY16" s="115"/>
      <c r="BZ16" s="115"/>
      <c r="CA16" s="115"/>
      <c r="CB16" s="115"/>
      <c r="CC16" s="115"/>
      <c r="CD16" s="115"/>
      <c r="CE16" s="115"/>
      <c r="CF16" s="115"/>
      <c r="CG16" s="115"/>
      <c r="CH16" s="115"/>
      <c r="CI16" s="115"/>
      <c r="CJ16" s="115"/>
      <c r="CK16" s="115"/>
      <c r="CL16" s="115"/>
      <c r="CM16" s="115"/>
      <c r="CN16" s="115"/>
      <c r="CO16" s="115"/>
      <c r="CP16" s="115"/>
      <c r="CQ16" s="115"/>
      <c r="CR16" s="115"/>
      <c r="CS16" s="115"/>
      <c r="CT16" s="115"/>
      <c r="CU16" s="115"/>
      <c r="CV16" s="115"/>
      <c r="CW16" s="115"/>
      <c r="CX16" s="115"/>
      <c r="CY16" s="115"/>
      <c r="CZ16" s="115"/>
      <c r="DA16" s="115"/>
      <c r="DB16" s="115"/>
      <c r="DC16" s="32"/>
      <c r="DD16" s="32"/>
      <c r="DE16" s="32"/>
      <c r="DF16" s="32"/>
      <c r="DG16" s="121" t="s">
        <v>332</v>
      </c>
      <c r="DH16" s="117" t="s">
        <v>353</v>
      </c>
      <c r="DI16" s="773"/>
      <c r="DJ16" s="122">
        <v>41456</v>
      </c>
      <c r="DK16" s="123"/>
      <c r="DL16" s="123" t="s">
        <v>340</v>
      </c>
      <c r="DM16" s="131">
        <v>1656</v>
      </c>
      <c r="DN16" s="745"/>
      <c r="DP16" s="33" t="s">
        <v>354</v>
      </c>
      <c r="DQ16" s="33">
        <f>13347.199*0.9</f>
        <v>12012.4791</v>
      </c>
    </row>
    <row r="17" spans="1:122" s="33" customFormat="1" ht="32.25" customHeight="1">
      <c r="A17" s="739"/>
      <c r="B17" s="739"/>
      <c r="C17" s="720"/>
      <c r="D17" s="735"/>
      <c r="E17" s="720"/>
      <c r="F17" s="720"/>
      <c r="G17" s="735"/>
      <c r="H17" s="720"/>
      <c r="I17" s="755"/>
      <c r="J17" s="683"/>
      <c r="K17" s="720"/>
      <c r="L17" s="720"/>
      <c r="M17" s="720"/>
      <c r="N17" s="720"/>
      <c r="O17" s="720"/>
      <c r="P17" s="703"/>
      <c r="Q17" s="735"/>
      <c r="R17" s="717"/>
      <c r="S17" s="717"/>
      <c r="T17" s="717"/>
      <c r="U17" s="717"/>
      <c r="V17" s="717"/>
      <c r="W17" s="717"/>
      <c r="X17" s="717"/>
      <c r="Y17" s="733"/>
      <c r="Z17" s="717"/>
      <c r="AA17" s="717"/>
      <c r="AB17" s="730"/>
      <c r="AC17" s="733"/>
      <c r="AD17" s="733"/>
      <c r="AE17" s="30"/>
      <c r="AF17" s="777"/>
      <c r="AG17" s="746"/>
      <c r="AH17" s="30"/>
      <c r="AI17" s="746"/>
      <c r="AJ17" s="746"/>
      <c r="AK17" s="746"/>
      <c r="AL17" s="746"/>
      <c r="AM17" s="27"/>
      <c r="AN17" s="746"/>
      <c r="AO17" s="746"/>
      <c r="AP17" s="746"/>
      <c r="AQ17" s="746"/>
      <c r="AR17" s="746"/>
      <c r="AS17" s="746"/>
      <c r="AT17" s="746"/>
      <c r="AU17" s="746"/>
      <c r="AV17" s="114"/>
      <c r="AW17" s="717"/>
      <c r="AX17" s="115"/>
      <c r="AY17" s="115"/>
      <c r="AZ17" s="115"/>
      <c r="BA17" s="115"/>
      <c r="BB17" s="115"/>
      <c r="BC17" s="115"/>
      <c r="BD17" s="115"/>
      <c r="BE17" s="115"/>
      <c r="BF17" s="115"/>
      <c r="BG17" s="115"/>
      <c r="BH17" s="115"/>
      <c r="BI17" s="115"/>
      <c r="BJ17" s="115"/>
      <c r="BK17" s="115"/>
      <c r="BL17" s="115"/>
      <c r="BM17" s="115"/>
      <c r="BN17" s="115"/>
      <c r="BO17" s="115"/>
      <c r="BP17" s="115"/>
      <c r="BQ17" s="115"/>
      <c r="BR17" s="115"/>
      <c r="BS17" s="115"/>
      <c r="BT17" s="115"/>
      <c r="BU17" s="115"/>
      <c r="BV17" s="115"/>
      <c r="BW17" s="115"/>
      <c r="BX17" s="115"/>
      <c r="BY17" s="115"/>
      <c r="BZ17" s="115"/>
      <c r="CA17" s="115"/>
      <c r="CB17" s="115"/>
      <c r="CC17" s="115"/>
      <c r="CD17" s="115"/>
      <c r="CE17" s="115"/>
      <c r="CF17" s="115"/>
      <c r="CG17" s="115"/>
      <c r="CH17" s="115"/>
      <c r="CI17" s="115"/>
      <c r="CJ17" s="115"/>
      <c r="CK17" s="115"/>
      <c r="CL17" s="115"/>
      <c r="CM17" s="115"/>
      <c r="CN17" s="115"/>
      <c r="CO17" s="115"/>
      <c r="CP17" s="115"/>
      <c r="CQ17" s="115"/>
      <c r="CR17" s="115"/>
      <c r="CS17" s="115"/>
      <c r="CT17" s="115"/>
      <c r="CU17" s="115"/>
      <c r="CV17" s="115"/>
      <c r="CW17" s="115"/>
      <c r="CX17" s="115"/>
      <c r="CY17" s="115"/>
      <c r="CZ17" s="115"/>
      <c r="DA17" s="115"/>
      <c r="DB17" s="115"/>
      <c r="DC17" s="32"/>
      <c r="DD17" s="32"/>
      <c r="DE17" s="32"/>
      <c r="DF17" s="32"/>
      <c r="DG17" s="132" t="s">
        <v>335</v>
      </c>
      <c r="DH17" s="126" t="s">
        <v>355</v>
      </c>
      <c r="DI17" s="774"/>
      <c r="DJ17" s="127">
        <v>41609</v>
      </c>
      <c r="DK17" s="128"/>
      <c r="DL17" s="123" t="s">
        <v>334</v>
      </c>
      <c r="DM17" s="131">
        <v>2000</v>
      </c>
      <c r="DN17" s="746"/>
      <c r="DP17" s="33" t="s">
        <v>356</v>
      </c>
      <c r="DR17" s="33" t="s">
        <v>342</v>
      </c>
    </row>
    <row r="18" spans="1:122" s="33" customFormat="1" ht="16.899999999999999" customHeight="1">
      <c r="A18" s="737">
        <v>125</v>
      </c>
      <c r="B18" s="737" t="s">
        <v>317</v>
      </c>
      <c r="C18" s="709" t="s">
        <v>164</v>
      </c>
      <c r="D18" s="693">
        <v>2</v>
      </c>
      <c r="E18" s="736">
        <v>0.15</v>
      </c>
      <c r="F18" s="709" t="s">
        <v>165</v>
      </c>
      <c r="G18" s="693">
        <v>7.1</v>
      </c>
      <c r="H18" s="736">
        <v>0.8</v>
      </c>
      <c r="I18" s="755"/>
      <c r="J18" s="683"/>
      <c r="K18" s="715">
        <v>0.2</v>
      </c>
      <c r="L18" s="709" t="s">
        <v>320</v>
      </c>
      <c r="M18" s="709" t="s">
        <v>320</v>
      </c>
      <c r="N18" s="709" t="s">
        <v>321</v>
      </c>
      <c r="O18" s="709" t="s">
        <v>322</v>
      </c>
      <c r="P18" s="703"/>
      <c r="Q18" s="693"/>
      <c r="R18" s="715">
        <v>0.5</v>
      </c>
      <c r="S18" s="715"/>
      <c r="T18" s="715"/>
      <c r="U18" s="715" t="s">
        <v>357</v>
      </c>
      <c r="V18" s="715" t="s">
        <v>357</v>
      </c>
      <c r="W18" s="715" t="s">
        <v>70</v>
      </c>
      <c r="X18" s="715" t="s">
        <v>71</v>
      </c>
      <c r="Y18" s="731">
        <v>3</v>
      </c>
      <c r="Z18" s="715" t="s">
        <v>358</v>
      </c>
      <c r="AA18" s="715">
        <v>0.11</v>
      </c>
      <c r="AB18" s="728">
        <f t="shared" si="0"/>
        <v>0.13200000000000001</v>
      </c>
      <c r="AC18" s="731">
        <v>1</v>
      </c>
      <c r="AD18" s="731">
        <v>0</v>
      </c>
      <c r="AE18" s="30">
        <v>0.13200000000000001</v>
      </c>
      <c r="AF18" s="725">
        <v>2</v>
      </c>
      <c r="AG18" s="725"/>
      <c r="AH18" s="30">
        <v>0.13200000000000001</v>
      </c>
      <c r="AI18" s="725">
        <v>0</v>
      </c>
      <c r="AJ18" s="725"/>
      <c r="AK18" s="725">
        <v>0.13200000000000001</v>
      </c>
      <c r="AL18" s="725">
        <v>0</v>
      </c>
      <c r="AM18" s="27"/>
      <c r="AN18" s="712">
        <v>2444120.0000000005</v>
      </c>
      <c r="AO18" s="712">
        <v>1594600.0000000002</v>
      </c>
      <c r="AP18" s="712"/>
      <c r="AQ18" s="712">
        <v>849520.00000000012</v>
      </c>
      <c r="AR18" s="712"/>
      <c r="AS18" s="712">
        <v>0</v>
      </c>
      <c r="AT18" s="712"/>
      <c r="AU18" s="712">
        <v>0</v>
      </c>
      <c r="AV18" s="114"/>
      <c r="AW18" s="715" t="s">
        <v>326</v>
      </c>
      <c r="AX18" s="115"/>
      <c r="AY18" s="115"/>
      <c r="AZ18" s="115"/>
      <c r="BA18" s="115"/>
      <c r="BB18" s="115">
        <v>1594600.0000000002</v>
      </c>
      <c r="BC18" s="115"/>
      <c r="BD18" s="115"/>
      <c r="BE18" s="115"/>
      <c r="BF18" s="115"/>
      <c r="BG18" s="115"/>
      <c r="BH18" s="115"/>
      <c r="BI18" s="115"/>
      <c r="BJ18" s="115">
        <v>0</v>
      </c>
      <c r="BK18" s="115"/>
      <c r="BL18" s="115">
        <v>1594600.0000000002</v>
      </c>
      <c r="BM18" s="115"/>
      <c r="BN18" s="115"/>
      <c r="BO18" s="115"/>
      <c r="BP18" s="115"/>
      <c r="BQ18" s="115">
        <v>849520.00000000012</v>
      </c>
      <c r="BR18" s="115"/>
      <c r="BS18" s="115"/>
      <c r="BT18" s="115"/>
      <c r="BU18" s="115"/>
      <c r="BV18" s="115"/>
      <c r="BW18" s="115"/>
      <c r="BX18" s="115"/>
      <c r="BY18" s="115">
        <v>0</v>
      </c>
      <c r="BZ18" s="115"/>
      <c r="CA18" s="115">
        <v>849520.00000000012</v>
      </c>
      <c r="CB18" s="115"/>
      <c r="CC18" s="115"/>
      <c r="CD18" s="115"/>
      <c r="CE18" s="115"/>
      <c r="CF18" s="115"/>
      <c r="CG18" s="115"/>
      <c r="CH18" s="115"/>
      <c r="CI18" s="115"/>
      <c r="CJ18" s="115"/>
      <c r="CK18" s="115"/>
      <c r="CL18" s="115"/>
      <c r="CM18" s="115"/>
      <c r="CN18" s="115"/>
      <c r="CO18" s="115"/>
      <c r="CP18" s="115">
        <v>0</v>
      </c>
      <c r="CQ18" s="115"/>
      <c r="CR18" s="115"/>
      <c r="CS18" s="115"/>
      <c r="CT18" s="115"/>
      <c r="CU18" s="115"/>
      <c r="CV18" s="115"/>
      <c r="CW18" s="115"/>
      <c r="CX18" s="115"/>
      <c r="CY18" s="115"/>
      <c r="CZ18" s="115"/>
      <c r="DA18" s="115"/>
      <c r="DB18" s="115">
        <v>0</v>
      </c>
      <c r="DC18" s="32"/>
      <c r="DD18" s="32"/>
      <c r="DE18" s="32"/>
      <c r="DF18" s="32"/>
      <c r="DG18" s="767" t="s">
        <v>332</v>
      </c>
      <c r="DH18" s="767" t="s">
        <v>359</v>
      </c>
      <c r="DI18" s="709" t="s">
        <v>329</v>
      </c>
      <c r="DJ18" s="768">
        <v>41456</v>
      </c>
      <c r="DK18" s="766"/>
      <c r="DL18" s="119"/>
      <c r="DM18" s="119"/>
      <c r="DN18" s="766">
        <f>+DM19</f>
        <v>886</v>
      </c>
    </row>
    <row r="19" spans="1:122" s="33" customFormat="1" ht="19.149999999999999" customHeight="1">
      <c r="A19" s="738"/>
      <c r="B19" s="738"/>
      <c r="C19" s="719"/>
      <c r="D19" s="734"/>
      <c r="E19" s="719"/>
      <c r="F19" s="719"/>
      <c r="G19" s="734"/>
      <c r="H19" s="719"/>
      <c r="I19" s="755"/>
      <c r="J19" s="683"/>
      <c r="K19" s="719"/>
      <c r="L19" s="719"/>
      <c r="M19" s="719"/>
      <c r="N19" s="719"/>
      <c r="O19" s="719"/>
      <c r="P19" s="703"/>
      <c r="Q19" s="734"/>
      <c r="R19" s="716"/>
      <c r="S19" s="716"/>
      <c r="T19" s="716"/>
      <c r="U19" s="716"/>
      <c r="V19" s="716"/>
      <c r="W19" s="716"/>
      <c r="X19" s="716"/>
      <c r="Y19" s="732"/>
      <c r="Z19" s="716"/>
      <c r="AA19" s="716"/>
      <c r="AB19" s="729"/>
      <c r="AC19" s="732"/>
      <c r="AD19" s="732"/>
      <c r="AE19" s="30"/>
      <c r="AF19" s="726"/>
      <c r="AG19" s="726"/>
      <c r="AH19" s="30"/>
      <c r="AI19" s="726"/>
      <c r="AJ19" s="726"/>
      <c r="AK19" s="726"/>
      <c r="AL19" s="726"/>
      <c r="AM19" s="27"/>
      <c r="AN19" s="713"/>
      <c r="AO19" s="713"/>
      <c r="AP19" s="713"/>
      <c r="AQ19" s="713"/>
      <c r="AR19" s="713"/>
      <c r="AS19" s="713"/>
      <c r="AT19" s="713"/>
      <c r="AU19" s="713"/>
      <c r="AV19" s="114"/>
      <c r="AW19" s="716"/>
      <c r="AX19" s="115"/>
      <c r="AY19" s="115"/>
      <c r="AZ19" s="115"/>
      <c r="BA19" s="115"/>
      <c r="BB19" s="115"/>
      <c r="BC19" s="115"/>
      <c r="BD19" s="115"/>
      <c r="BE19" s="115"/>
      <c r="BF19" s="115"/>
      <c r="BG19" s="115"/>
      <c r="BH19" s="115"/>
      <c r="BI19" s="115"/>
      <c r="BJ19" s="115"/>
      <c r="BK19" s="115"/>
      <c r="BL19" s="115"/>
      <c r="BM19" s="115"/>
      <c r="BN19" s="115"/>
      <c r="BO19" s="115"/>
      <c r="BP19" s="115"/>
      <c r="BQ19" s="115"/>
      <c r="BR19" s="115"/>
      <c r="BS19" s="115"/>
      <c r="BT19" s="115"/>
      <c r="BU19" s="115"/>
      <c r="BV19" s="115"/>
      <c r="BW19" s="115"/>
      <c r="BX19" s="115"/>
      <c r="BY19" s="115"/>
      <c r="BZ19" s="115"/>
      <c r="CA19" s="115"/>
      <c r="CB19" s="115"/>
      <c r="CC19" s="115"/>
      <c r="CD19" s="115"/>
      <c r="CE19" s="115"/>
      <c r="CF19" s="115"/>
      <c r="CG19" s="115"/>
      <c r="CH19" s="115"/>
      <c r="CI19" s="115"/>
      <c r="CJ19" s="115"/>
      <c r="CK19" s="115"/>
      <c r="CL19" s="115"/>
      <c r="CM19" s="115"/>
      <c r="CN19" s="115"/>
      <c r="CO19" s="115"/>
      <c r="CP19" s="115"/>
      <c r="CQ19" s="115"/>
      <c r="CR19" s="115"/>
      <c r="CS19" s="115"/>
      <c r="CT19" s="115"/>
      <c r="CU19" s="115"/>
      <c r="CV19" s="115"/>
      <c r="CW19" s="115"/>
      <c r="CX19" s="115"/>
      <c r="CY19" s="115"/>
      <c r="CZ19" s="115"/>
      <c r="DA19" s="115"/>
      <c r="DB19" s="115"/>
      <c r="DC19" s="32"/>
      <c r="DD19" s="32"/>
      <c r="DE19" s="32"/>
      <c r="DF19" s="32"/>
      <c r="DG19" s="720"/>
      <c r="DH19" s="720" t="s">
        <v>360</v>
      </c>
      <c r="DI19" s="743"/>
      <c r="DJ19" s="719"/>
      <c r="DK19" s="745"/>
      <c r="DL19" s="123" t="s">
        <v>348</v>
      </c>
      <c r="DM19" s="131">
        <v>886</v>
      </c>
      <c r="DN19" s="745"/>
      <c r="DP19" s="129" t="s">
        <v>361</v>
      </c>
      <c r="DQ19" s="33">
        <v>886</v>
      </c>
      <c r="DR19" s="33" t="s">
        <v>350</v>
      </c>
    </row>
    <row r="20" spans="1:122" s="33" customFormat="1" ht="36" customHeight="1">
      <c r="A20" s="739"/>
      <c r="B20" s="739"/>
      <c r="C20" s="720"/>
      <c r="D20" s="735"/>
      <c r="E20" s="720"/>
      <c r="F20" s="720"/>
      <c r="G20" s="735"/>
      <c r="H20" s="720"/>
      <c r="I20" s="755"/>
      <c r="J20" s="683"/>
      <c r="K20" s="720"/>
      <c r="L20" s="720"/>
      <c r="M20" s="720"/>
      <c r="N20" s="720"/>
      <c r="O20" s="720"/>
      <c r="P20" s="703"/>
      <c r="Q20" s="735"/>
      <c r="R20" s="717"/>
      <c r="S20" s="717"/>
      <c r="T20" s="717"/>
      <c r="U20" s="717"/>
      <c r="V20" s="717"/>
      <c r="W20" s="717"/>
      <c r="X20" s="717"/>
      <c r="Y20" s="733"/>
      <c r="Z20" s="717"/>
      <c r="AA20" s="717"/>
      <c r="AB20" s="730"/>
      <c r="AC20" s="733"/>
      <c r="AD20" s="733"/>
      <c r="AE20" s="30"/>
      <c r="AF20" s="727"/>
      <c r="AG20" s="727"/>
      <c r="AH20" s="30"/>
      <c r="AI20" s="727"/>
      <c r="AJ20" s="727"/>
      <c r="AK20" s="727"/>
      <c r="AL20" s="727"/>
      <c r="AM20" s="27"/>
      <c r="AN20" s="714"/>
      <c r="AO20" s="714"/>
      <c r="AP20" s="714"/>
      <c r="AQ20" s="714"/>
      <c r="AR20" s="714"/>
      <c r="AS20" s="714"/>
      <c r="AT20" s="714"/>
      <c r="AU20" s="714"/>
      <c r="AV20" s="114"/>
      <c r="AW20" s="717"/>
      <c r="AX20" s="115"/>
      <c r="AY20" s="115"/>
      <c r="AZ20" s="115"/>
      <c r="BA20" s="115"/>
      <c r="BB20" s="115"/>
      <c r="BC20" s="115"/>
      <c r="BD20" s="115"/>
      <c r="BE20" s="115"/>
      <c r="BF20" s="115"/>
      <c r="BG20" s="115"/>
      <c r="BH20" s="115"/>
      <c r="BI20" s="115"/>
      <c r="BJ20" s="115"/>
      <c r="BK20" s="115"/>
      <c r="BL20" s="115"/>
      <c r="BM20" s="115"/>
      <c r="BN20" s="115"/>
      <c r="BO20" s="115"/>
      <c r="BP20" s="115"/>
      <c r="BQ20" s="115"/>
      <c r="BR20" s="115"/>
      <c r="BS20" s="115"/>
      <c r="BT20" s="115"/>
      <c r="BU20" s="115"/>
      <c r="BV20" s="115"/>
      <c r="BW20" s="115"/>
      <c r="BX20" s="115"/>
      <c r="BY20" s="115"/>
      <c r="BZ20" s="115"/>
      <c r="CA20" s="115"/>
      <c r="CB20" s="115"/>
      <c r="CC20" s="115"/>
      <c r="CD20" s="115"/>
      <c r="CE20" s="115"/>
      <c r="CF20" s="115"/>
      <c r="CG20" s="115"/>
      <c r="CH20" s="115"/>
      <c r="CI20" s="115"/>
      <c r="CJ20" s="115"/>
      <c r="CK20" s="115"/>
      <c r="CL20" s="115"/>
      <c r="CM20" s="115"/>
      <c r="CN20" s="115"/>
      <c r="CO20" s="115"/>
      <c r="CP20" s="115"/>
      <c r="CQ20" s="115"/>
      <c r="CR20" s="115"/>
      <c r="CS20" s="115"/>
      <c r="CT20" s="115"/>
      <c r="CU20" s="115"/>
      <c r="CV20" s="115"/>
      <c r="CW20" s="115"/>
      <c r="CX20" s="115"/>
      <c r="CY20" s="115"/>
      <c r="CZ20" s="115"/>
      <c r="DA20" s="115"/>
      <c r="DB20" s="115"/>
      <c r="DC20" s="32"/>
      <c r="DD20" s="32"/>
      <c r="DE20" s="32"/>
      <c r="DF20" s="32"/>
      <c r="DG20" s="125" t="s">
        <v>335</v>
      </c>
      <c r="DH20" s="126" t="s">
        <v>362</v>
      </c>
      <c r="DI20" s="744"/>
      <c r="DJ20" s="127">
        <v>41609</v>
      </c>
      <c r="DK20" s="746"/>
      <c r="DL20" s="128"/>
      <c r="DM20" s="128"/>
      <c r="DN20" s="746"/>
    </row>
    <row r="21" spans="1:122" s="33" customFormat="1" ht="16.5" hidden="1" customHeight="1">
      <c r="A21" s="737">
        <v>126</v>
      </c>
      <c r="B21" s="737" t="s">
        <v>317</v>
      </c>
      <c r="C21" s="709" t="s">
        <v>164</v>
      </c>
      <c r="D21" s="693">
        <v>2</v>
      </c>
      <c r="E21" s="736">
        <v>0.15</v>
      </c>
      <c r="F21" s="709" t="s">
        <v>165</v>
      </c>
      <c r="G21" s="693">
        <v>7.1</v>
      </c>
      <c r="H21" s="736">
        <v>0.8</v>
      </c>
      <c r="I21" s="755"/>
      <c r="J21" s="683"/>
      <c r="K21" s="715">
        <v>0.2</v>
      </c>
      <c r="L21" s="709" t="s">
        <v>320</v>
      </c>
      <c r="M21" s="709" t="s">
        <v>320</v>
      </c>
      <c r="N21" s="709" t="s">
        <v>321</v>
      </c>
      <c r="O21" s="709" t="s">
        <v>322</v>
      </c>
      <c r="P21" s="703"/>
      <c r="Q21" s="693"/>
      <c r="R21" s="715">
        <v>0.5</v>
      </c>
      <c r="S21" s="715"/>
      <c r="T21" s="715"/>
      <c r="U21" s="715" t="s">
        <v>363</v>
      </c>
      <c r="V21" s="715" t="s">
        <v>363</v>
      </c>
      <c r="W21" s="715" t="s">
        <v>70</v>
      </c>
      <c r="X21" s="715" t="s">
        <v>71</v>
      </c>
      <c r="Y21" s="731">
        <v>0</v>
      </c>
      <c r="Z21" s="715" t="s">
        <v>364</v>
      </c>
      <c r="AA21" s="715">
        <v>0.11</v>
      </c>
      <c r="AB21" s="728">
        <f t="shared" si="0"/>
        <v>0.13200000000000001</v>
      </c>
      <c r="AC21" s="731">
        <v>10</v>
      </c>
      <c r="AD21" s="715"/>
      <c r="AE21" s="30">
        <v>0.13200000000000001</v>
      </c>
      <c r="AF21" s="725">
        <v>20</v>
      </c>
      <c r="AG21" s="725"/>
      <c r="AH21" s="30">
        <v>0.13200000000000001</v>
      </c>
      <c r="AI21" s="725">
        <v>20</v>
      </c>
      <c r="AJ21" s="725"/>
      <c r="AK21" s="725">
        <v>0.13200000000000001</v>
      </c>
      <c r="AL21" s="725">
        <v>50</v>
      </c>
      <c r="AM21" s="27"/>
      <c r="AN21" s="712">
        <v>0</v>
      </c>
      <c r="AO21" s="712">
        <v>0</v>
      </c>
      <c r="AP21" s="712"/>
      <c r="AQ21" s="712">
        <v>0</v>
      </c>
      <c r="AR21" s="712"/>
      <c r="AS21" s="712">
        <v>0</v>
      </c>
      <c r="AT21" s="712"/>
      <c r="AU21" s="712">
        <v>0</v>
      </c>
      <c r="AV21" s="114"/>
      <c r="AW21" s="715" t="s">
        <v>326</v>
      </c>
      <c r="AX21" s="115"/>
      <c r="AY21" s="115"/>
      <c r="AZ21" s="115"/>
      <c r="BA21" s="115"/>
      <c r="BB21" s="115"/>
      <c r="BC21" s="115"/>
      <c r="BD21" s="115"/>
      <c r="BE21" s="115"/>
      <c r="BF21" s="115"/>
      <c r="BG21" s="115"/>
      <c r="BH21" s="115"/>
      <c r="BI21" s="115"/>
      <c r="BJ21" s="115"/>
      <c r="BK21" s="115"/>
      <c r="BL21" s="115">
        <v>0</v>
      </c>
      <c r="BM21" s="115"/>
      <c r="BN21" s="115"/>
      <c r="BO21" s="115"/>
      <c r="BP21" s="115"/>
      <c r="BQ21" s="115"/>
      <c r="BR21" s="115"/>
      <c r="BS21" s="115"/>
      <c r="BT21" s="115"/>
      <c r="BU21" s="115"/>
      <c r="BV21" s="115"/>
      <c r="BW21" s="115"/>
      <c r="BX21" s="115"/>
      <c r="BY21" s="115"/>
      <c r="BZ21" s="115"/>
      <c r="CA21" s="115">
        <v>0</v>
      </c>
      <c r="CB21" s="115"/>
      <c r="CC21" s="115"/>
      <c r="CD21" s="115"/>
      <c r="CE21" s="115"/>
      <c r="CF21" s="115"/>
      <c r="CG21" s="115"/>
      <c r="CH21" s="115"/>
      <c r="CI21" s="115"/>
      <c r="CJ21" s="115"/>
      <c r="CK21" s="115"/>
      <c r="CL21" s="115"/>
      <c r="CM21" s="115"/>
      <c r="CN21" s="115"/>
      <c r="CO21" s="115"/>
      <c r="CP21" s="115">
        <v>0</v>
      </c>
      <c r="CQ21" s="115"/>
      <c r="CR21" s="115"/>
      <c r="CS21" s="115"/>
      <c r="CT21" s="115"/>
      <c r="CU21" s="115"/>
      <c r="CV21" s="115"/>
      <c r="CW21" s="115"/>
      <c r="CX21" s="115"/>
      <c r="CY21" s="115"/>
      <c r="CZ21" s="115"/>
      <c r="DA21" s="115"/>
      <c r="DB21" s="115">
        <v>0</v>
      </c>
      <c r="DC21" s="32"/>
      <c r="DD21" s="32"/>
      <c r="DE21" s="32"/>
      <c r="DF21" s="32"/>
      <c r="DG21" s="133"/>
      <c r="DH21" s="134"/>
      <c r="DI21" s="134"/>
      <c r="DJ21" s="119"/>
      <c r="DK21" s="119"/>
      <c r="DL21" s="119"/>
      <c r="DM21" s="119"/>
      <c r="DN21" s="134"/>
    </row>
    <row r="22" spans="1:122" s="33" customFormat="1" ht="29.25" hidden="1" customHeight="1">
      <c r="A22" s="738"/>
      <c r="B22" s="738"/>
      <c r="C22" s="719"/>
      <c r="D22" s="734"/>
      <c r="E22" s="719"/>
      <c r="F22" s="719"/>
      <c r="G22" s="734"/>
      <c r="H22" s="719"/>
      <c r="I22" s="755"/>
      <c r="J22" s="683"/>
      <c r="K22" s="719"/>
      <c r="L22" s="719"/>
      <c r="M22" s="719"/>
      <c r="N22" s="719"/>
      <c r="O22" s="719"/>
      <c r="P22" s="703"/>
      <c r="Q22" s="734"/>
      <c r="R22" s="716"/>
      <c r="S22" s="716"/>
      <c r="T22" s="716"/>
      <c r="U22" s="716"/>
      <c r="V22" s="716"/>
      <c r="W22" s="716"/>
      <c r="X22" s="716"/>
      <c r="Y22" s="732"/>
      <c r="Z22" s="716"/>
      <c r="AA22" s="716"/>
      <c r="AB22" s="729"/>
      <c r="AC22" s="732"/>
      <c r="AD22" s="716"/>
      <c r="AE22" s="30"/>
      <c r="AF22" s="726"/>
      <c r="AG22" s="726"/>
      <c r="AH22" s="30"/>
      <c r="AI22" s="726"/>
      <c r="AJ22" s="726"/>
      <c r="AK22" s="726"/>
      <c r="AL22" s="726"/>
      <c r="AM22" s="27"/>
      <c r="AN22" s="713"/>
      <c r="AO22" s="713"/>
      <c r="AP22" s="713"/>
      <c r="AQ22" s="713"/>
      <c r="AR22" s="713"/>
      <c r="AS22" s="713"/>
      <c r="AT22" s="713"/>
      <c r="AU22" s="713"/>
      <c r="AV22" s="114"/>
      <c r="AW22" s="716"/>
      <c r="AX22" s="115"/>
      <c r="AY22" s="115"/>
      <c r="AZ22" s="115"/>
      <c r="BA22" s="115"/>
      <c r="BB22" s="115"/>
      <c r="BC22" s="115"/>
      <c r="BD22" s="115"/>
      <c r="BE22" s="115"/>
      <c r="BF22" s="115"/>
      <c r="BG22" s="115"/>
      <c r="BH22" s="115"/>
      <c r="BI22" s="115"/>
      <c r="BJ22" s="115"/>
      <c r="BK22" s="115"/>
      <c r="BL22" s="115"/>
      <c r="BM22" s="115"/>
      <c r="BN22" s="115"/>
      <c r="BO22" s="115"/>
      <c r="BP22" s="115"/>
      <c r="BQ22" s="115"/>
      <c r="BR22" s="115"/>
      <c r="BS22" s="115"/>
      <c r="BT22" s="115"/>
      <c r="BU22" s="115"/>
      <c r="BV22" s="115"/>
      <c r="BW22" s="115"/>
      <c r="BX22" s="115"/>
      <c r="BY22" s="115"/>
      <c r="BZ22" s="115"/>
      <c r="CA22" s="115"/>
      <c r="CB22" s="115"/>
      <c r="CC22" s="115"/>
      <c r="CD22" s="115"/>
      <c r="CE22" s="115"/>
      <c r="CF22" s="115"/>
      <c r="CG22" s="115"/>
      <c r="CH22" s="115"/>
      <c r="CI22" s="115"/>
      <c r="CJ22" s="115"/>
      <c r="CK22" s="115"/>
      <c r="CL22" s="115"/>
      <c r="CM22" s="115"/>
      <c r="CN22" s="115"/>
      <c r="CO22" s="115"/>
      <c r="CP22" s="115"/>
      <c r="CQ22" s="115"/>
      <c r="CR22" s="115"/>
      <c r="CS22" s="115"/>
      <c r="CT22" s="115"/>
      <c r="CU22" s="115"/>
      <c r="CV22" s="115"/>
      <c r="CW22" s="115"/>
      <c r="CX22" s="115"/>
      <c r="CY22" s="115"/>
      <c r="CZ22" s="115"/>
      <c r="DA22" s="115"/>
      <c r="DB22" s="115"/>
      <c r="DC22" s="32"/>
      <c r="DD22" s="32"/>
      <c r="DE22" s="32"/>
      <c r="DF22" s="32"/>
      <c r="DG22" s="135"/>
      <c r="DH22" s="136"/>
      <c r="DI22" s="136"/>
      <c r="DJ22" s="131"/>
      <c r="DK22" s="131"/>
      <c r="DL22" s="131"/>
      <c r="DM22" s="131"/>
      <c r="DN22" s="136"/>
    </row>
    <row r="23" spans="1:122" s="33" customFormat="1" ht="35.25" hidden="1" customHeight="1">
      <c r="A23" s="739"/>
      <c r="B23" s="739"/>
      <c r="C23" s="720"/>
      <c r="D23" s="735"/>
      <c r="E23" s="720"/>
      <c r="F23" s="720"/>
      <c r="G23" s="735"/>
      <c r="H23" s="720"/>
      <c r="I23" s="755"/>
      <c r="J23" s="683"/>
      <c r="K23" s="720"/>
      <c r="L23" s="720"/>
      <c r="M23" s="720"/>
      <c r="N23" s="720"/>
      <c r="O23" s="720"/>
      <c r="P23" s="703"/>
      <c r="Q23" s="735"/>
      <c r="R23" s="717"/>
      <c r="S23" s="717"/>
      <c r="T23" s="717"/>
      <c r="U23" s="717"/>
      <c r="V23" s="717"/>
      <c r="W23" s="717"/>
      <c r="X23" s="717"/>
      <c r="Y23" s="733"/>
      <c r="Z23" s="717"/>
      <c r="AA23" s="717"/>
      <c r="AB23" s="730"/>
      <c r="AC23" s="733"/>
      <c r="AD23" s="717"/>
      <c r="AE23" s="30"/>
      <c r="AF23" s="727"/>
      <c r="AG23" s="727"/>
      <c r="AH23" s="30"/>
      <c r="AI23" s="727"/>
      <c r="AJ23" s="727"/>
      <c r="AK23" s="727"/>
      <c r="AL23" s="727"/>
      <c r="AM23" s="27"/>
      <c r="AN23" s="714"/>
      <c r="AO23" s="714"/>
      <c r="AP23" s="714"/>
      <c r="AQ23" s="714"/>
      <c r="AR23" s="714"/>
      <c r="AS23" s="714"/>
      <c r="AT23" s="714"/>
      <c r="AU23" s="714"/>
      <c r="AV23" s="114"/>
      <c r="AW23" s="717"/>
      <c r="AX23" s="115"/>
      <c r="AY23" s="115"/>
      <c r="AZ23" s="115"/>
      <c r="BA23" s="115"/>
      <c r="BB23" s="115"/>
      <c r="BC23" s="115"/>
      <c r="BD23" s="115"/>
      <c r="BE23" s="115"/>
      <c r="BF23" s="115"/>
      <c r="BG23" s="115"/>
      <c r="BH23" s="115"/>
      <c r="BI23" s="115"/>
      <c r="BJ23" s="115"/>
      <c r="BK23" s="115"/>
      <c r="BL23" s="115"/>
      <c r="BM23" s="115"/>
      <c r="BN23" s="115"/>
      <c r="BO23" s="115"/>
      <c r="BP23" s="115"/>
      <c r="BQ23" s="115"/>
      <c r="BR23" s="115"/>
      <c r="BS23" s="115"/>
      <c r="BT23" s="115"/>
      <c r="BU23" s="115"/>
      <c r="BV23" s="115"/>
      <c r="BW23" s="115"/>
      <c r="BX23" s="115"/>
      <c r="BY23" s="115"/>
      <c r="BZ23" s="115"/>
      <c r="CA23" s="115"/>
      <c r="CB23" s="115"/>
      <c r="CC23" s="115"/>
      <c r="CD23" s="115"/>
      <c r="CE23" s="115"/>
      <c r="CF23" s="115"/>
      <c r="CG23" s="115"/>
      <c r="CH23" s="115"/>
      <c r="CI23" s="115"/>
      <c r="CJ23" s="115"/>
      <c r="CK23" s="115"/>
      <c r="CL23" s="115"/>
      <c r="CM23" s="115"/>
      <c r="CN23" s="115"/>
      <c r="CO23" s="115"/>
      <c r="CP23" s="115"/>
      <c r="CQ23" s="115"/>
      <c r="CR23" s="115"/>
      <c r="CS23" s="115"/>
      <c r="CT23" s="115"/>
      <c r="CU23" s="115"/>
      <c r="CV23" s="115"/>
      <c r="CW23" s="115"/>
      <c r="CX23" s="115"/>
      <c r="CY23" s="115"/>
      <c r="CZ23" s="115"/>
      <c r="DA23" s="115"/>
      <c r="DB23" s="115"/>
      <c r="DC23" s="32"/>
      <c r="DD23" s="32"/>
      <c r="DE23" s="32"/>
      <c r="DF23" s="32"/>
      <c r="DG23" s="137"/>
      <c r="DH23" s="138"/>
      <c r="DI23" s="138"/>
      <c r="DJ23" s="128"/>
      <c r="DK23" s="128"/>
      <c r="DL23" s="128"/>
      <c r="DM23" s="128"/>
      <c r="DN23" s="138"/>
    </row>
    <row r="24" spans="1:122" s="33" customFormat="1" ht="28.5" customHeight="1">
      <c r="A24" s="737">
        <v>127</v>
      </c>
      <c r="B24" s="737" t="s">
        <v>317</v>
      </c>
      <c r="C24" s="709" t="s">
        <v>164</v>
      </c>
      <c r="D24" s="693">
        <v>2</v>
      </c>
      <c r="E24" s="736">
        <v>0.15</v>
      </c>
      <c r="F24" s="709" t="s">
        <v>165</v>
      </c>
      <c r="G24" s="693">
        <v>7.1</v>
      </c>
      <c r="H24" s="736">
        <v>0.8</v>
      </c>
      <c r="I24" s="755"/>
      <c r="J24" s="683"/>
      <c r="K24" s="715">
        <v>0.2</v>
      </c>
      <c r="L24" s="709" t="s">
        <v>320</v>
      </c>
      <c r="M24" s="709" t="s">
        <v>320</v>
      </c>
      <c r="N24" s="709" t="s">
        <v>321</v>
      </c>
      <c r="O24" s="709" t="s">
        <v>322</v>
      </c>
      <c r="P24" s="703"/>
      <c r="Q24" s="693"/>
      <c r="R24" s="715">
        <v>0.5</v>
      </c>
      <c r="S24" s="715"/>
      <c r="T24" s="715"/>
      <c r="U24" s="715" t="s">
        <v>365</v>
      </c>
      <c r="V24" s="715" t="s">
        <v>365</v>
      </c>
      <c r="W24" s="715" t="s">
        <v>70</v>
      </c>
      <c r="X24" s="715" t="s">
        <v>71</v>
      </c>
      <c r="Y24" s="731">
        <v>0</v>
      </c>
      <c r="Z24" s="715" t="s">
        <v>366</v>
      </c>
      <c r="AA24" s="715">
        <v>0.11</v>
      </c>
      <c r="AB24" s="728">
        <f t="shared" si="0"/>
        <v>0.13200000000000001</v>
      </c>
      <c r="AC24" s="731">
        <v>10</v>
      </c>
      <c r="AD24" s="715">
        <v>1</v>
      </c>
      <c r="AE24" s="30">
        <v>0.13200000000000001</v>
      </c>
      <c r="AF24" s="725">
        <v>20</v>
      </c>
      <c r="AG24" s="763">
        <v>1</v>
      </c>
      <c r="AH24" s="30">
        <v>0.13200000000000001</v>
      </c>
      <c r="AI24" s="725">
        <v>20</v>
      </c>
      <c r="AJ24" s="725"/>
      <c r="AK24" s="725">
        <v>0.13200000000000001</v>
      </c>
      <c r="AL24" s="725">
        <v>50</v>
      </c>
      <c r="AM24" s="27"/>
      <c r="AN24" s="712">
        <v>0</v>
      </c>
      <c r="AO24" s="712">
        <v>0</v>
      </c>
      <c r="AP24" s="712"/>
      <c r="AQ24" s="712">
        <v>0</v>
      </c>
      <c r="AR24" s="712"/>
      <c r="AS24" s="712">
        <v>0</v>
      </c>
      <c r="AT24" s="712"/>
      <c r="AU24" s="712">
        <v>0</v>
      </c>
      <c r="AV24" s="114"/>
      <c r="AW24" s="715" t="s">
        <v>326</v>
      </c>
      <c r="AX24" s="115"/>
      <c r="AY24" s="115"/>
      <c r="AZ24" s="115"/>
      <c r="BA24" s="115"/>
      <c r="BB24" s="115"/>
      <c r="BC24" s="115"/>
      <c r="BD24" s="115"/>
      <c r="BE24" s="115"/>
      <c r="BF24" s="115"/>
      <c r="BG24" s="115"/>
      <c r="BH24" s="115"/>
      <c r="BI24" s="115"/>
      <c r="BJ24" s="115"/>
      <c r="BK24" s="115"/>
      <c r="BL24" s="115">
        <v>0</v>
      </c>
      <c r="BM24" s="115"/>
      <c r="BN24" s="115"/>
      <c r="BO24" s="115"/>
      <c r="BP24" s="115"/>
      <c r="BQ24" s="115"/>
      <c r="BR24" s="115"/>
      <c r="BS24" s="115"/>
      <c r="BT24" s="115"/>
      <c r="BU24" s="115"/>
      <c r="BV24" s="115"/>
      <c r="BW24" s="115"/>
      <c r="BX24" s="115"/>
      <c r="BY24" s="115"/>
      <c r="BZ24" s="115"/>
      <c r="CA24" s="115">
        <v>0</v>
      </c>
      <c r="CB24" s="115"/>
      <c r="CC24" s="115"/>
      <c r="CD24" s="115"/>
      <c r="CE24" s="115"/>
      <c r="CF24" s="115"/>
      <c r="CG24" s="115"/>
      <c r="CH24" s="115"/>
      <c r="CI24" s="115"/>
      <c r="CJ24" s="115"/>
      <c r="CK24" s="115"/>
      <c r="CL24" s="115"/>
      <c r="CM24" s="115"/>
      <c r="CN24" s="115"/>
      <c r="CO24" s="115"/>
      <c r="CP24" s="115">
        <v>0</v>
      </c>
      <c r="CQ24" s="115"/>
      <c r="CR24" s="115"/>
      <c r="CS24" s="115"/>
      <c r="CT24" s="115"/>
      <c r="CU24" s="115"/>
      <c r="CV24" s="115"/>
      <c r="CW24" s="115"/>
      <c r="CX24" s="115"/>
      <c r="CY24" s="115"/>
      <c r="CZ24" s="115"/>
      <c r="DA24" s="115"/>
      <c r="DB24" s="115">
        <v>0</v>
      </c>
      <c r="DC24" s="32"/>
      <c r="DD24" s="32"/>
      <c r="DE24" s="32"/>
      <c r="DF24" s="32"/>
      <c r="DG24" s="718" t="s">
        <v>367</v>
      </c>
      <c r="DH24" s="709"/>
      <c r="DI24" s="709"/>
      <c r="DJ24" s="119"/>
      <c r="DK24" s="119"/>
      <c r="DL24" s="119"/>
      <c r="DM24" s="119"/>
      <c r="DN24" s="119"/>
    </row>
    <row r="25" spans="1:122" s="33" customFormat="1" ht="36.75" customHeight="1">
      <c r="A25" s="738"/>
      <c r="B25" s="738"/>
      <c r="C25" s="719"/>
      <c r="D25" s="734"/>
      <c r="E25" s="719"/>
      <c r="F25" s="719"/>
      <c r="G25" s="734"/>
      <c r="H25" s="719"/>
      <c r="I25" s="755"/>
      <c r="J25" s="683"/>
      <c r="K25" s="719"/>
      <c r="L25" s="719"/>
      <c r="M25" s="719"/>
      <c r="N25" s="719"/>
      <c r="O25" s="719"/>
      <c r="P25" s="703"/>
      <c r="Q25" s="734"/>
      <c r="R25" s="716"/>
      <c r="S25" s="716"/>
      <c r="T25" s="716"/>
      <c r="U25" s="716"/>
      <c r="V25" s="716"/>
      <c r="W25" s="716"/>
      <c r="X25" s="716"/>
      <c r="Y25" s="732"/>
      <c r="Z25" s="716"/>
      <c r="AA25" s="716"/>
      <c r="AB25" s="729"/>
      <c r="AC25" s="732"/>
      <c r="AD25" s="716"/>
      <c r="AE25" s="30"/>
      <c r="AF25" s="726"/>
      <c r="AG25" s="764"/>
      <c r="AH25" s="30"/>
      <c r="AI25" s="726"/>
      <c r="AJ25" s="726"/>
      <c r="AK25" s="726"/>
      <c r="AL25" s="726"/>
      <c r="AM25" s="27"/>
      <c r="AN25" s="713"/>
      <c r="AO25" s="713"/>
      <c r="AP25" s="713"/>
      <c r="AQ25" s="713"/>
      <c r="AR25" s="713"/>
      <c r="AS25" s="713"/>
      <c r="AT25" s="713"/>
      <c r="AU25" s="713"/>
      <c r="AV25" s="114"/>
      <c r="AW25" s="716"/>
      <c r="AX25" s="115"/>
      <c r="AY25" s="115"/>
      <c r="AZ25" s="115"/>
      <c r="BA25" s="115"/>
      <c r="BB25" s="115"/>
      <c r="BC25" s="115"/>
      <c r="BD25" s="115"/>
      <c r="BE25" s="115"/>
      <c r="BF25" s="115"/>
      <c r="BG25" s="115"/>
      <c r="BH25" s="115"/>
      <c r="BI25" s="115"/>
      <c r="BJ25" s="115"/>
      <c r="BK25" s="115"/>
      <c r="BL25" s="115"/>
      <c r="BM25" s="115"/>
      <c r="BN25" s="115"/>
      <c r="BO25" s="115"/>
      <c r="BP25" s="115"/>
      <c r="BQ25" s="115"/>
      <c r="BR25" s="115"/>
      <c r="BS25" s="115"/>
      <c r="BT25" s="115"/>
      <c r="BU25" s="115"/>
      <c r="BV25" s="115"/>
      <c r="BW25" s="115"/>
      <c r="BX25" s="115"/>
      <c r="BY25" s="115"/>
      <c r="BZ25" s="115"/>
      <c r="CA25" s="115"/>
      <c r="CB25" s="115"/>
      <c r="CC25" s="115"/>
      <c r="CD25" s="115"/>
      <c r="CE25" s="115"/>
      <c r="CF25" s="115"/>
      <c r="CG25" s="115"/>
      <c r="CH25" s="115"/>
      <c r="CI25" s="115"/>
      <c r="CJ25" s="115"/>
      <c r="CK25" s="115"/>
      <c r="CL25" s="115"/>
      <c r="CM25" s="115"/>
      <c r="CN25" s="115"/>
      <c r="CO25" s="115"/>
      <c r="CP25" s="115"/>
      <c r="CQ25" s="115"/>
      <c r="CR25" s="115"/>
      <c r="CS25" s="115"/>
      <c r="CT25" s="115"/>
      <c r="CU25" s="115"/>
      <c r="CV25" s="115"/>
      <c r="CW25" s="115"/>
      <c r="CX25" s="115"/>
      <c r="CY25" s="115"/>
      <c r="CZ25" s="115"/>
      <c r="DA25" s="115"/>
      <c r="DB25" s="115"/>
      <c r="DC25" s="32"/>
      <c r="DD25" s="32"/>
      <c r="DE25" s="32"/>
      <c r="DF25" s="32"/>
      <c r="DG25" s="760"/>
      <c r="DH25" s="762"/>
      <c r="DI25" s="743"/>
      <c r="DJ25" s="131"/>
      <c r="DK25" s="131"/>
      <c r="DL25" s="131"/>
      <c r="DM25" s="131"/>
      <c r="DN25" s="131"/>
    </row>
    <row r="26" spans="1:122" s="33" customFormat="1" ht="34.5" customHeight="1">
      <c r="A26" s="739"/>
      <c r="B26" s="739"/>
      <c r="C26" s="720"/>
      <c r="D26" s="735"/>
      <c r="E26" s="720"/>
      <c r="F26" s="720"/>
      <c r="G26" s="735"/>
      <c r="H26" s="720"/>
      <c r="I26" s="755"/>
      <c r="J26" s="683"/>
      <c r="K26" s="720"/>
      <c r="L26" s="720"/>
      <c r="M26" s="720"/>
      <c r="N26" s="720"/>
      <c r="O26" s="720"/>
      <c r="P26" s="703"/>
      <c r="Q26" s="735"/>
      <c r="R26" s="717"/>
      <c r="S26" s="717"/>
      <c r="T26" s="717"/>
      <c r="U26" s="717"/>
      <c r="V26" s="717"/>
      <c r="W26" s="717"/>
      <c r="X26" s="717"/>
      <c r="Y26" s="733"/>
      <c r="Z26" s="717"/>
      <c r="AA26" s="717"/>
      <c r="AB26" s="730"/>
      <c r="AC26" s="733"/>
      <c r="AD26" s="717"/>
      <c r="AE26" s="30"/>
      <c r="AF26" s="727"/>
      <c r="AG26" s="765"/>
      <c r="AH26" s="30"/>
      <c r="AI26" s="727"/>
      <c r="AJ26" s="727"/>
      <c r="AK26" s="727"/>
      <c r="AL26" s="727"/>
      <c r="AM26" s="27"/>
      <c r="AN26" s="714"/>
      <c r="AO26" s="714"/>
      <c r="AP26" s="714"/>
      <c r="AQ26" s="714"/>
      <c r="AR26" s="714"/>
      <c r="AS26" s="714"/>
      <c r="AT26" s="714"/>
      <c r="AU26" s="714"/>
      <c r="AV26" s="114"/>
      <c r="AW26" s="717"/>
      <c r="AX26" s="115"/>
      <c r="AY26" s="115"/>
      <c r="AZ26" s="115"/>
      <c r="BA26" s="115"/>
      <c r="BB26" s="115"/>
      <c r="BC26" s="115"/>
      <c r="BD26" s="115"/>
      <c r="BE26" s="115"/>
      <c r="BF26" s="115"/>
      <c r="BG26" s="115"/>
      <c r="BH26" s="115"/>
      <c r="BI26" s="115"/>
      <c r="BJ26" s="115"/>
      <c r="BK26" s="115"/>
      <c r="BL26" s="115"/>
      <c r="BM26" s="115"/>
      <c r="BN26" s="115"/>
      <c r="BO26" s="115"/>
      <c r="BP26" s="115"/>
      <c r="BQ26" s="115"/>
      <c r="BR26" s="115"/>
      <c r="BS26" s="115"/>
      <c r="BT26" s="115"/>
      <c r="BU26" s="115"/>
      <c r="BV26" s="115"/>
      <c r="BW26" s="115"/>
      <c r="BX26" s="115"/>
      <c r="BY26" s="115"/>
      <c r="BZ26" s="115"/>
      <c r="CA26" s="115"/>
      <c r="CB26" s="115"/>
      <c r="CC26" s="115"/>
      <c r="CD26" s="115"/>
      <c r="CE26" s="115"/>
      <c r="CF26" s="115"/>
      <c r="CG26" s="115"/>
      <c r="CH26" s="115"/>
      <c r="CI26" s="115"/>
      <c r="CJ26" s="115"/>
      <c r="CK26" s="115"/>
      <c r="CL26" s="115"/>
      <c r="CM26" s="115"/>
      <c r="CN26" s="115"/>
      <c r="CO26" s="115"/>
      <c r="CP26" s="115"/>
      <c r="CQ26" s="115"/>
      <c r="CR26" s="115"/>
      <c r="CS26" s="115"/>
      <c r="CT26" s="115"/>
      <c r="CU26" s="115"/>
      <c r="CV26" s="115"/>
      <c r="CW26" s="115"/>
      <c r="CX26" s="115"/>
      <c r="CY26" s="115"/>
      <c r="CZ26" s="115"/>
      <c r="DA26" s="115"/>
      <c r="DB26" s="115"/>
      <c r="DC26" s="32"/>
      <c r="DD26" s="32"/>
      <c r="DE26" s="32"/>
      <c r="DF26" s="32"/>
      <c r="DG26" s="761"/>
      <c r="DH26" s="83"/>
      <c r="DI26" s="744"/>
      <c r="DJ26" s="128"/>
      <c r="DK26" s="128"/>
      <c r="DL26" s="128"/>
      <c r="DM26" s="128"/>
      <c r="DN26" s="128"/>
    </row>
    <row r="27" spans="1:122" s="33" customFormat="1" ht="17.25" customHeight="1">
      <c r="A27" s="737">
        <v>128</v>
      </c>
      <c r="B27" s="737" t="s">
        <v>317</v>
      </c>
      <c r="C27" s="709" t="s">
        <v>164</v>
      </c>
      <c r="D27" s="693">
        <v>2</v>
      </c>
      <c r="E27" s="736">
        <v>0.15</v>
      </c>
      <c r="F27" s="709" t="s">
        <v>165</v>
      </c>
      <c r="G27" s="693">
        <v>7.1</v>
      </c>
      <c r="H27" s="736">
        <v>0.8</v>
      </c>
      <c r="I27" s="755"/>
      <c r="J27" s="683"/>
      <c r="K27" s="715">
        <v>0.2</v>
      </c>
      <c r="L27" s="709" t="s">
        <v>320</v>
      </c>
      <c r="M27" s="709" t="s">
        <v>320</v>
      </c>
      <c r="N27" s="709" t="s">
        <v>321</v>
      </c>
      <c r="O27" s="709" t="s">
        <v>322</v>
      </c>
      <c r="P27" s="703"/>
      <c r="Q27" s="693"/>
      <c r="R27" s="715">
        <v>0.5</v>
      </c>
      <c r="S27" s="715"/>
      <c r="T27" s="715"/>
      <c r="U27" s="715" t="s">
        <v>368</v>
      </c>
      <c r="V27" s="715" t="s">
        <v>368</v>
      </c>
      <c r="W27" s="715" t="s">
        <v>70</v>
      </c>
      <c r="X27" s="715" t="s">
        <v>71</v>
      </c>
      <c r="Y27" s="731">
        <v>0</v>
      </c>
      <c r="Z27" s="715" t="s">
        <v>369</v>
      </c>
      <c r="AA27" s="715">
        <v>0.11</v>
      </c>
      <c r="AB27" s="728">
        <f t="shared" si="0"/>
        <v>0.13200000000000001</v>
      </c>
      <c r="AC27" s="731">
        <v>10</v>
      </c>
      <c r="AD27" s="715"/>
      <c r="AE27" s="30">
        <v>0.13200000000000001</v>
      </c>
      <c r="AF27" s="725">
        <v>30</v>
      </c>
      <c r="AG27" s="725"/>
      <c r="AH27" s="30">
        <v>0.13200000000000001</v>
      </c>
      <c r="AI27" s="725">
        <v>30</v>
      </c>
      <c r="AJ27" s="725"/>
      <c r="AK27" s="725">
        <v>0.13200000000000001</v>
      </c>
      <c r="AL27" s="725">
        <v>30</v>
      </c>
      <c r="AM27" s="27"/>
      <c r="AN27" s="712">
        <v>0</v>
      </c>
      <c r="AO27" s="712">
        <v>0</v>
      </c>
      <c r="AP27" s="712"/>
      <c r="AQ27" s="712">
        <v>0</v>
      </c>
      <c r="AR27" s="712"/>
      <c r="AS27" s="712">
        <v>0</v>
      </c>
      <c r="AT27" s="712"/>
      <c r="AU27" s="712">
        <v>0</v>
      </c>
      <c r="AV27" s="114"/>
      <c r="AW27" s="715" t="s">
        <v>326</v>
      </c>
      <c r="AX27" s="115"/>
      <c r="AY27" s="115"/>
      <c r="AZ27" s="115"/>
      <c r="BA27" s="115"/>
      <c r="BB27" s="115"/>
      <c r="BC27" s="115"/>
      <c r="BD27" s="115"/>
      <c r="BE27" s="115"/>
      <c r="BF27" s="115"/>
      <c r="BG27" s="115"/>
      <c r="BH27" s="115"/>
      <c r="BI27" s="115"/>
      <c r="BJ27" s="115"/>
      <c r="BK27" s="115"/>
      <c r="BL27" s="115">
        <v>0</v>
      </c>
      <c r="BM27" s="115"/>
      <c r="BN27" s="115"/>
      <c r="BO27" s="115"/>
      <c r="BP27" s="115"/>
      <c r="BQ27" s="115"/>
      <c r="BR27" s="115"/>
      <c r="BS27" s="115"/>
      <c r="BT27" s="115"/>
      <c r="BU27" s="115"/>
      <c r="BV27" s="115"/>
      <c r="BW27" s="115"/>
      <c r="BX27" s="115"/>
      <c r="BY27" s="115"/>
      <c r="BZ27" s="115"/>
      <c r="CA27" s="115">
        <v>0</v>
      </c>
      <c r="CB27" s="115"/>
      <c r="CC27" s="115"/>
      <c r="CD27" s="115"/>
      <c r="CE27" s="115"/>
      <c r="CF27" s="115"/>
      <c r="CG27" s="115"/>
      <c r="CH27" s="115"/>
      <c r="CI27" s="115"/>
      <c r="CJ27" s="115"/>
      <c r="CK27" s="115"/>
      <c r="CL27" s="115"/>
      <c r="CM27" s="115"/>
      <c r="CN27" s="115"/>
      <c r="CO27" s="115"/>
      <c r="CP27" s="115">
        <v>0</v>
      </c>
      <c r="CQ27" s="115"/>
      <c r="CR27" s="115"/>
      <c r="CS27" s="115"/>
      <c r="CT27" s="115"/>
      <c r="CU27" s="115"/>
      <c r="CV27" s="115"/>
      <c r="CW27" s="115"/>
      <c r="CX27" s="115"/>
      <c r="CY27" s="115"/>
      <c r="CZ27" s="115"/>
      <c r="DA27" s="115"/>
      <c r="DB27" s="115">
        <v>0</v>
      </c>
      <c r="DC27" s="32"/>
      <c r="DD27" s="32"/>
      <c r="DE27" s="32"/>
      <c r="DF27" s="32"/>
      <c r="DG27" s="718" t="s">
        <v>370</v>
      </c>
      <c r="DH27" s="709"/>
      <c r="DI27" s="709"/>
      <c r="DJ27" s="709"/>
      <c r="DK27" s="709"/>
      <c r="DL27" s="709"/>
      <c r="DM27" s="709"/>
      <c r="DN27" s="709"/>
    </row>
    <row r="28" spans="1:122" s="33" customFormat="1" ht="22.5" customHeight="1">
      <c r="A28" s="738"/>
      <c r="B28" s="738"/>
      <c r="C28" s="719"/>
      <c r="D28" s="734"/>
      <c r="E28" s="719"/>
      <c r="F28" s="719"/>
      <c r="G28" s="734"/>
      <c r="H28" s="719"/>
      <c r="I28" s="755"/>
      <c r="J28" s="683"/>
      <c r="K28" s="716"/>
      <c r="L28" s="710"/>
      <c r="M28" s="710"/>
      <c r="N28" s="710"/>
      <c r="O28" s="710"/>
      <c r="P28" s="703"/>
      <c r="Q28" s="734"/>
      <c r="R28" s="716"/>
      <c r="S28" s="716"/>
      <c r="T28" s="716"/>
      <c r="U28" s="716"/>
      <c r="V28" s="716"/>
      <c r="W28" s="716"/>
      <c r="X28" s="716"/>
      <c r="Y28" s="732"/>
      <c r="Z28" s="716"/>
      <c r="AA28" s="716"/>
      <c r="AB28" s="729"/>
      <c r="AC28" s="732"/>
      <c r="AD28" s="716"/>
      <c r="AE28" s="30"/>
      <c r="AF28" s="726"/>
      <c r="AG28" s="726"/>
      <c r="AH28" s="30"/>
      <c r="AI28" s="726"/>
      <c r="AJ28" s="726"/>
      <c r="AK28" s="726"/>
      <c r="AL28" s="726"/>
      <c r="AM28" s="27"/>
      <c r="AN28" s="713"/>
      <c r="AO28" s="713"/>
      <c r="AP28" s="713"/>
      <c r="AQ28" s="713"/>
      <c r="AR28" s="713"/>
      <c r="AS28" s="713"/>
      <c r="AT28" s="713"/>
      <c r="AU28" s="713"/>
      <c r="AV28" s="114"/>
      <c r="AW28" s="716"/>
      <c r="AX28" s="115"/>
      <c r="AY28" s="115"/>
      <c r="AZ28" s="115"/>
      <c r="BA28" s="115"/>
      <c r="BB28" s="115"/>
      <c r="BC28" s="115"/>
      <c r="BD28" s="115"/>
      <c r="BE28" s="115"/>
      <c r="BF28" s="115"/>
      <c r="BG28" s="115"/>
      <c r="BH28" s="115"/>
      <c r="BI28" s="115"/>
      <c r="BJ28" s="115"/>
      <c r="BK28" s="115"/>
      <c r="BL28" s="115"/>
      <c r="BM28" s="115"/>
      <c r="BN28" s="115"/>
      <c r="BO28" s="115"/>
      <c r="BP28" s="115"/>
      <c r="BQ28" s="115"/>
      <c r="BR28" s="115"/>
      <c r="BS28" s="115"/>
      <c r="BT28" s="115"/>
      <c r="BU28" s="115"/>
      <c r="BV28" s="115"/>
      <c r="BW28" s="115"/>
      <c r="BX28" s="115"/>
      <c r="BY28" s="115"/>
      <c r="BZ28" s="115"/>
      <c r="CA28" s="115"/>
      <c r="CB28" s="115"/>
      <c r="CC28" s="115"/>
      <c r="CD28" s="115"/>
      <c r="CE28" s="115"/>
      <c r="CF28" s="115"/>
      <c r="CG28" s="115"/>
      <c r="CH28" s="115"/>
      <c r="CI28" s="115"/>
      <c r="CJ28" s="115"/>
      <c r="CK28" s="115"/>
      <c r="CL28" s="115"/>
      <c r="CM28" s="115"/>
      <c r="CN28" s="115"/>
      <c r="CO28" s="115"/>
      <c r="CP28" s="115"/>
      <c r="CQ28" s="115"/>
      <c r="CR28" s="115"/>
      <c r="CS28" s="115"/>
      <c r="CT28" s="115"/>
      <c r="CU28" s="115"/>
      <c r="CV28" s="115"/>
      <c r="CW28" s="115"/>
      <c r="CX28" s="115"/>
      <c r="CY28" s="115"/>
      <c r="CZ28" s="115"/>
      <c r="DA28" s="115"/>
      <c r="DB28" s="115"/>
      <c r="DC28" s="32"/>
      <c r="DD28" s="32"/>
      <c r="DE28" s="32"/>
      <c r="DF28" s="32"/>
      <c r="DG28" s="760"/>
      <c r="DH28" s="710"/>
      <c r="DI28" s="710"/>
      <c r="DJ28" s="710"/>
      <c r="DK28" s="710"/>
      <c r="DL28" s="710"/>
      <c r="DM28" s="710"/>
      <c r="DN28" s="710"/>
    </row>
    <row r="29" spans="1:122" s="33" customFormat="1" ht="60" customHeight="1">
      <c r="A29" s="739"/>
      <c r="B29" s="739"/>
      <c r="C29" s="720"/>
      <c r="D29" s="735"/>
      <c r="E29" s="720"/>
      <c r="F29" s="720"/>
      <c r="G29" s="735"/>
      <c r="H29" s="720"/>
      <c r="I29" s="755"/>
      <c r="J29" s="683"/>
      <c r="K29" s="717"/>
      <c r="L29" s="711"/>
      <c r="M29" s="711"/>
      <c r="N29" s="711"/>
      <c r="O29" s="711"/>
      <c r="P29" s="703"/>
      <c r="Q29" s="735"/>
      <c r="R29" s="717"/>
      <c r="S29" s="717"/>
      <c r="T29" s="717"/>
      <c r="U29" s="717"/>
      <c r="V29" s="717"/>
      <c r="W29" s="717"/>
      <c r="X29" s="717"/>
      <c r="Y29" s="733"/>
      <c r="Z29" s="717"/>
      <c r="AA29" s="717"/>
      <c r="AB29" s="730"/>
      <c r="AC29" s="733"/>
      <c r="AD29" s="717"/>
      <c r="AE29" s="30"/>
      <c r="AF29" s="727"/>
      <c r="AG29" s="727"/>
      <c r="AH29" s="30"/>
      <c r="AI29" s="727"/>
      <c r="AJ29" s="727"/>
      <c r="AK29" s="727"/>
      <c r="AL29" s="727"/>
      <c r="AM29" s="27"/>
      <c r="AN29" s="714"/>
      <c r="AO29" s="714"/>
      <c r="AP29" s="714"/>
      <c r="AQ29" s="714"/>
      <c r="AR29" s="714"/>
      <c r="AS29" s="714"/>
      <c r="AT29" s="714"/>
      <c r="AU29" s="714"/>
      <c r="AV29" s="114"/>
      <c r="AW29" s="717"/>
      <c r="AX29" s="115"/>
      <c r="AY29" s="115"/>
      <c r="AZ29" s="115"/>
      <c r="BA29" s="115"/>
      <c r="BB29" s="115"/>
      <c r="BC29" s="115"/>
      <c r="BD29" s="115"/>
      <c r="BE29" s="115"/>
      <c r="BF29" s="115"/>
      <c r="BG29" s="115"/>
      <c r="BH29" s="115"/>
      <c r="BI29" s="115"/>
      <c r="BJ29" s="115"/>
      <c r="BK29" s="115"/>
      <c r="BL29" s="115"/>
      <c r="BM29" s="115"/>
      <c r="BN29" s="115"/>
      <c r="BO29" s="115"/>
      <c r="BP29" s="115"/>
      <c r="BQ29" s="115"/>
      <c r="BR29" s="115"/>
      <c r="BS29" s="115"/>
      <c r="BT29" s="115"/>
      <c r="BU29" s="115"/>
      <c r="BV29" s="115"/>
      <c r="BW29" s="115"/>
      <c r="BX29" s="115"/>
      <c r="BY29" s="115"/>
      <c r="BZ29" s="115"/>
      <c r="CA29" s="115"/>
      <c r="CB29" s="115"/>
      <c r="CC29" s="115"/>
      <c r="CD29" s="115"/>
      <c r="CE29" s="115"/>
      <c r="CF29" s="115"/>
      <c r="CG29" s="115"/>
      <c r="CH29" s="115"/>
      <c r="CI29" s="115"/>
      <c r="CJ29" s="115"/>
      <c r="CK29" s="115"/>
      <c r="CL29" s="115"/>
      <c r="CM29" s="115"/>
      <c r="CN29" s="115"/>
      <c r="CO29" s="115"/>
      <c r="CP29" s="115"/>
      <c r="CQ29" s="115"/>
      <c r="CR29" s="115"/>
      <c r="CS29" s="115"/>
      <c r="CT29" s="115"/>
      <c r="CU29" s="115"/>
      <c r="CV29" s="115"/>
      <c r="CW29" s="115"/>
      <c r="CX29" s="115"/>
      <c r="CY29" s="115"/>
      <c r="CZ29" s="115"/>
      <c r="DA29" s="115"/>
      <c r="DB29" s="115"/>
      <c r="DC29" s="32"/>
      <c r="DD29" s="32"/>
      <c r="DE29" s="32"/>
      <c r="DF29" s="32"/>
      <c r="DG29" s="761"/>
      <c r="DH29" s="711"/>
      <c r="DI29" s="711"/>
      <c r="DJ29" s="711"/>
      <c r="DK29" s="711"/>
      <c r="DL29" s="711"/>
      <c r="DM29" s="711"/>
      <c r="DN29" s="711"/>
    </row>
    <row r="30" spans="1:122" s="33" customFormat="1" ht="18" customHeight="1">
      <c r="A30" s="737">
        <v>129</v>
      </c>
      <c r="B30" s="737" t="s">
        <v>317</v>
      </c>
      <c r="C30" s="709" t="s">
        <v>164</v>
      </c>
      <c r="D30" s="693">
        <v>2</v>
      </c>
      <c r="E30" s="736">
        <v>0.15</v>
      </c>
      <c r="F30" s="709" t="s">
        <v>165</v>
      </c>
      <c r="G30" s="693">
        <v>7.1</v>
      </c>
      <c r="H30" s="736">
        <v>0.8</v>
      </c>
      <c r="I30" s="755"/>
      <c r="J30" s="683"/>
      <c r="K30" s="715">
        <v>0.2</v>
      </c>
      <c r="L30" s="709" t="s">
        <v>320</v>
      </c>
      <c r="M30" s="709" t="s">
        <v>320</v>
      </c>
      <c r="N30" s="709" t="s">
        <v>321</v>
      </c>
      <c r="O30" s="709" t="s">
        <v>322</v>
      </c>
      <c r="P30" s="703"/>
      <c r="Q30" s="693"/>
      <c r="R30" s="715">
        <v>0.5</v>
      </c>
      <c r="S30" s="715"/>
      <c r="T30" s="715"/>
      <c r="U30" s="715" t="s">
        <v>371</v>
      </c>
      <c r="V30" s="715" t="s">
        <v>371</v>
      </c>
      <c r="W30" s="715" t="s">
        <v>70</v>
      </c>
      <c r="X30" s="715" t="s">
        <v>71</v>
      </c>
      <c r="Y30" s="731">
        <v>0</v>
      </c>
      <c r="Z30" s="715" t="s">
        <v>372</v>
      </c>
      <c r="AA30" s="715">
        <v>0.11</v>
      </c>
      <c r="AB30" s="728">
        <f t="shared" si="0"/>
        <v>0.13200000000000001</v>
      </c>
      <c r="AC30" s="731">
        <v>10</v>
      </c>
      <c r="AD30" s="715"/>
      <c r="AE30" s="30">
        <v>0.13200000000000001</v>
      </c>
      <c r="AF30" s="725">
        <v>30</v>
      </c>
      <c r="AG30" s="725"/>
      <c r="AH30" s="30">
        <v>0.13200000000000001</v>
      </c>
      <c r="AI30" s="725">
        <v>30</v>
      </c>
      <c r="AJ30" s="725"/>
      <c r="AK30" s="725">
        <v>0.13200000000000001</v>
      </c>
      <c r="AL30" s="725">
        <v>30</v>
      </c>
      <c r="AM30" s="27"/>
      <c r="AN30" s="712">
        <v>0</v>
      </c>
      <c r="AO30" s="712">
        <v>0</v>
      </c>
      <c r="AP30" s="712"/>
      <c r="AQ30" s="712">
        <v>0</v>
      </c>
      <c r="AR30" s="35"/>
      <c r="AS30" s="712">
        <v>0</v>
      </c>
      <c r="AT30" s="712"/>
      <c r="AU30" s="712">
        <v>0</v>
      </c>
      <c r="AV30" s="114"/>
      <c r="AW30" s="715" t="s">
        <v>326</v>
      </c>
      <c r="AX30" s="115"/>
      <c r="AY30" s="115"/>
      <c r="AZ30" s="115"/>
      <c r="BA30" s="115"/>
      <c r="BB30" s="115"/>
      <c r="BC30" s="115"/>
      <c r="BD30" s="115"/>
      <c r="BE30" s="115"/>
      <c r="BF30" s="115"/>
      <c r="BG30" s="115"/>
      <c r="BH30" s="115"/>
      <c r="BI30" s="115"/>
      <c r="BJ30" s="115"/>
      <c r="BK30" s="115"/>
      <c r="BL30" s="115">
        <v>0</v>
      </c>
      <c r="BM30" s="115"/>
      <c r="BN30" s="115"/>
      <c r="BO30" s="115"/>
      <c r="BP30" s="115"/>
      <c r="BQ30" s="115"/>
      <c r="BR30" s="115"/>
      <c r="BS30" s="115"/>
      <c r="BT30" s="115"/>
      <c r="BU30" s="115"/>
      <c r="BV30" s="115"/>
      <c r="BW30" s="115"/>
      <c r="BX30" s="115"/>
      <c r="BY30" s="115"/>
      <c r="BZ30" s="115"/>
      <c r="CA30" s="115">
        <v>0</v>
      </c>
      <c r="CB30" s="115"/>
      <c r="CC30" s="115"/>
      <c r="CD30" s="115"/>
      <c r="CE30" s="115"/>
      <c r="CF30" s="115"/>
      <c r="CG30" s="115"/>
      <c r="CH30" s="115"/>
      <c r="CI30" s="115"/>
      <c r="CJ30" s="115"/>
      <c r="CK30" s="115"/>
      <c r="CL30" s="115"/>
      <c r="CM30" s="115"/>
      <c r="CN30" s="115"/>
      <c r="CO30" s="115"/>
      <c r="CP30" s="115">
        <v>0</v>
      </c>
      <c r="CQ30" s="115"/>
      <c r="CR30" s="115"/>
      <c r="CS30" s="115"/>
      <c r="CT30" s="115"/>
      <c r="CU30" s="115"/>
      <c r="CV30" s="115"/>
      <c r="CW30" s="115"/>
      <c r="CX30" s="115"/>
      <c r="CY30" s="115"/>
      <c r="CZ30" s="115"/>
      <c r="DA30" s="115"/>
      <c r="DB30" s="115">
        <v>0</v>
      </c>
      <c r="DC30" s="32"/>
      <c r="DD30" s="32"/>
      <c r="DE30" s="32"/>
      <c r="DF30" s="32"/>
      <c r="DG30" s="718" t="s">
        <v>373</v>
      </c>
      <c r="DH30" s="709"/>
      <c r="DI30" s="709"/>
      <c r="DJ30" s="709"/>
      <c r="DK30" s="709"/>
      <c r="DL30" s="709"/>
      <c r="DM30" s="709"/>
      <c r="DN30" s="709"/>
    </row>
    <row r="31" spans="1:122" s="33" customFormat="1" ht="30.75" customHeight="1">
      <c r="A31" s="738"/>
      <c r="B31" s="738"/>
      <c r="C31" s="719"/>
      <c r="D31" s="734"/>
      <c r="E31" s="719"/>
      <c r="F31" s="719"/>
      <c r="G31" s="734"/>
      <c r="H31" s="719"/>
      <c r="I31" s="755"/>
      <c r="J31" s="683"/>
      <c r="K31" s="716"/>
      <c r="L31" s="710"/>
      <c r="M31" s="710"/>
      <c r="N31" s="710"/>
      <c r="O31" s="710"/>
      <c r="P31" s="703"/>
      <c r="Q31" s="734"/>
      <c r="R31" s="716"/>
      <c r="S31" s="716"/>
      <c r="T31" s="716"/>
      <c r="U31" s="716"/>
      <c r="V31" s="716"/>
      <c r="W31" s="716"/>
      <c r="X31" s="716"/>
      <c r="Y31" s="732"/>
      <c r="Z31" s="716"/>
      <c r="AA31" s="716"/>
      <c r="AB31" s="729"/>
      <c r="AC31" s="732"/>
      <c r="AD31" s="716"/>
      <c r="AE31" s="30"/>
      <c r="AF31" s="726"/>
      <c r="AG31" s="726"/>
      <c r="AH31" s="30"/>
      <c r="AI31" s="726"/>
      <c r="AJ31" s="726"/>
      <c r="AK31" s="726"/>
      <c r="AL31" s="726"/>
      <c r="AM31" s="27"/>
      <c r="AN31" s="713"/>
      <c r="AO31" s="713"/>
      <c r="AP31" s="713"/>
      <c r="AQ31" s="713"/>
      <c r="AR31" s="35"/>
      <c r="AS31" s="713"/>
      <c r="AT31" s="713"/>
      <c r="AU31" s="713"/>
      <c r="AV31" s="114"/>
      <c r="AW31" s="716"/>
      <c r="AX31" s="115"/>
      <c r="AY31" s="115"/>
      <c r="AZ31" s="115"/>
      <c r="BA31" s="115"/>
      <c r="BB31" s="115"/>
      <c r="BC31" s="115"/>
      <c r="BD31" s="115"/>
      <c r="BE31" s="115"/>
      <c r="BF31" s="115"/>
      <c r="BG31" s="115"/>
      <c r="BH31" s="115"/>
      <c r="BI31" s="115"/>
      <c r="BJ31" s="115"/>
      <c r="BK31" s="115"/>
      <c r="BL31" s="115"/>
      <c r="BM31" s="115"/>
      <c r="BN31" s="115"/>
      <c r="BO31" s="115"/>
      <c r="BP31" s="115"/>
      <c r="BQ31" s="115"/>
      <c r="BR31" s="115"/>
      <c r="BS31" s="115"/>
      <c r="BT31" s="115"/>
      <c r="BU31" s="115"/>
      <c r="BV31" s="115"/>
      <c r="BW31" s="115"/>
      <c r="BX31" s="115"/>
      <c r="BY31" s="115"/>
      <c r="BZ31" s="115"/>
      <c r="CA31" s="115"/>
      <c r="CB31" s="115"/>
      <c r="CC31" s="115"/>
      <c r="CD31" s="115"/>
      <c r="CE31" s="115"/>
      <c r="CF31" s="115"/>
      <c r="CG31" s="115"/>
      <c r="CH31" s="115"/>
      <c r="CI31" s="115"/>
      <c r="CJ31" s="115"/>
      <c r="CK31" s="115"/>
      <c r="CL31" s="115"/>
      <c r="CM31" s="115"/>
      <c r="CN31" s="115"/>
      <c r="CO31" s="115"/>
      <c r="CP31" s="115"/>
      <c r="CQ31" s="115"/>
      <c r="CR31" s="115"/>
      <c r="CS31" s="115"/>
      <c r="CT31" s="115"/>
      <c r="CU31" s="115"/>
      <c r="CV31" s="115"/>
      <c r="CW31" s="115"/>
      <c r="CX31" s="115"/>
      <c r="CY31" s="115"/>
      <c r="CZ31" s="115"/>
      <c r="DA31" s="115"/>
      <c r="DB31" s="115"/>
      <c r="DC31" s="32"/>
      <c r="DD31" s="32"/>
      <c r="DE31" s="32"/>
      <c r="DF31" s="32"/>
      <c r="DG31" s="760"/>
      <c r="DH31" s="710"/>
      <c r="DI31" s="710"/>
      <c r="DJ31" s="710"/>
      <c r="DK31" s="710"/>
      <c r="DL31" s="710"/>
      <c r="DM31" s="710"/>
      <c r="DN31" s="710"/>
    </row>
    <row r="32" spans="1:122" s="33" customFormat="1" ht="35.25" customHeight="1">
      <c r="A32" s="739"/>
      <c r="B32" s="739"/>
      <c r="C32" s="720"/>
      <c r="D32" s="735"/>
      <c r="E32" s="720"/>
      <c r="F32" s="720"/>
      <c r="G32" s="735"/>
      <c r="H32" s="720"/>
      <c r="I32" s="755"/>
      <c r="J32" s="683"/>
      <c r="K32" s="717"/>
      <c r="L32" s="711"/>
      <c r="M32" s="711"/>
      <c r="N32" s="711"/>
      <c r="O32" s="711"/>
      <c r="P32" s="703"/>
      <c r="Q32" s="735"/>
      <c r="R32" s="717"/>
      <c r="S32" s="717"/>
      <c r="T32" s="717"/>
      <c r="U32" s="717"/>
      <c r="V32" s="717"/>
      <c r="W32" s="717"/>
      <c r="X32" s="717"/>
      <c r="Y32" s="733"/>
      <c r="Z32" s="717"/>
      <c r="AA32" s="717"/>
      <c r="AB32" s="730"/>
      <c r="AC32" s="733"/>
      <c r="AD32" s="717"/>
      <c r="AE32" s="30"/>
      <c r="AF32" s="727"/>
      <c r="AG32" s="727"/>
      <c r="AH32" s="30"/>
      <c r="AI32" s="727"/>
      <c r="AJ32" s="727"/>
      <c r="AK32" s="727"/>
      <c r="AL32" s="727"/>
      <c r="AM32" s="27"/>
      <c r="AN32" s="714"/>
      <c r="AO32" s="714"/>
      <c r="AP32" s="714"/>
      <c r="AQ32" s="714"/>
      <c r="AR32" s="35"/>
      <c r="AS32" s="714"/>
      <c r="AT32" s="714"/>
      <c r="AU32" s="714"/>
      <c r="AV32" s="114"/>
      <c r="AW32" s="717"/>
      <c r="AX32" s="115"/>
      <c r="AY32" s="115"/>
      <c r="AZ32" s="115"/>
      <c r="BA32" s="115"/>
      <c r="BB32" s="115"/>
      <c r="BC32" s="115"/>
      <c r="BD32" s="115"/>
      <c r="BE32" s="115"/>
      <c r="BF32" s="115"/>
      <c r="BG32" s="115"/>
      <c r="BH32" s="115"/>
      <c r="BI32" s="115"/>
      <c r="BJ32" s="115"/>
      <c r="BK32" s="115"/>
      <c r="BL32" s="115"/>
      <c r="BM32" s="115"/>
      <c r="BN32" s="115"/>
      <c r="BO32" s="115"/>
      <c r="BP32" s="115"/>
      <c r="BQ32" s="115"/>
      <c r="BR32" s="115"/>
      <c r="BS32" s="115"/>
      <c r="BT32" s="115"/>
      <c r="BU32" s="115"/>
      <c r="BV32" s="115"/>
      <c r="BW32" s="115"/>
      <c r="BX32" s="115"/>
      <c r="BY32" s="115"/>
      <c r="BZ32" s="115"/>
      <c r="CA32" s="115"/>
      <c r="CB32" s="115"/>
      <c r="CC32" s="115"/>
      <c r="CD32" s="115"/>
      <c r="CE32" s="115"/>
      <c r="CF32" s="115"/>
      <c r="CG32" s="115"/>
      <c r="CH32" s="115"/>
      <c r="CI32" s="115"/>
      <c r="CJ32" s="115"/>
      <c r="CK32" s="115"/>
      <c r="CL32" s="115"/>
      <c r="CM32" s="115"/>
      <c r="CN32" s="115"/>
      <c r="CO32" s="115"/>
      <c r="CP32" s="115"/>
      <c r="CQ32" s="115"/>
      <c r="CR32" s="115"/>
      <c r="CS32" s="115"/>
      <c r="CT32" s="115"/>
      <c r="CU32" s="115"/>
      <c r="CV32" s="115"/>
      <c r="CW32" s="115"/>
      <c r="CX32" s="115"/>
      <c r="CY32" s="115"/>
      <c r="CZ32" s="115"/>
      <c r="DA32" s="115"/>
      <c r="DB32" s="115"/>
      <c r="DC32" s="32"/>
      <c r="DD32" s="32"/>
      <c r="DE32" s="32"/>
      <c r="DF32" s="32"/>
      <c r="DG32" s="761"/>
      <c r="DH32" s="711"/>
      <c r="DI32" s="711"/>
      <c r="DJ32" s="711"/>
      <c r="DK32" s="711"/>
      <c r="DL32" s="711"/>
      <c r="DM32" s="711"/>
      <c r="DN32" s="711"/>
    </row>
    <row r="33" spans="1:122" s="33" customFormat="1" ht="24.75" customHeight="1">
      <c r="A33" s="737">
        <v>130</v>
      </c>
      <c r="B33" s="737" t="s">
        <v>317</v>
      </c>
      <c r="C33" s="709" t="s">
        <v>164</v>
      </c>
      <c r="D33" s="693">
        <v>2</v>
      </c>
      <c r="E33" s="736">
        <v>0.15</v>
      </c>
      <c r="F33" s="709" t="s">
        <v>165</v>
      </c>
      <c r="G33" s="693">
        <v>7.1</v>
      </c>
      <c r="H33" s="736">
        <v>0.8</v>
      </c>
      <c r="I33" s="755"/>
      <c r="J33" s="683"/>
      <c r="K33" s="715">
        <v>0.2</v>
      </c>
      <c r="L33" s="709" t="s">
        <v>320</v>
      </c>
      <c r="M33" s="709" t="s">
        <v>320</v>
      </c>
      <c r="N33" s="709" t="s">
        <v>321</v>
      </c>
      <c r="O33" s="709" t="s">
        <v>322</v>
      </c>
      <c r="P33" s="703"/>
      <c r="Q33" s="693"/>
      <c r="R33" s="715">
        <v>0.5</v>
      </c>
      <c r="S33" s="715"/>
      <c r="T33" s="715"/>
      <c r="U33" s="715" t="s">
        <v>374</v>
      </c>
      <c r="V33" s="715" t="s">
        <v>374</v>
      </c>
      <c r="W33" s="715" t="s">
        <v>70</v>
      </c>
      <c r="X33" s="715" t="s">
        <v>71</v>
      </c>
      <c r="Y33" s="731">
        <v>0</v>
      </c>
      <c r="Z33" s="715" t="s">
        <v>375</v>
      </c>
      <c r="AA33" s="715">
        <v>0.12</v>
      </c>
      <c r="AB33" s="728">
        <f t="shared" si="0"/>
        <v>0.14399999999999999</v>
      </c>
      <c r="AC33" s="731">
        <v>10</v>
      </c>
      <c r="AD33" s="715"/>
      <c r="AE33" s="30">
        <v>0.14399999999999999</v>
      </c>
      <c r="AF33" s="725">
        <v>20</v>
      </c>
      <c r="AG33" s="725"/>
      <c r="AH33" s="30">
        <v>0.14399999999999999</v>
      </c>
      <c r="AI33" s="725">
        <v>20</v>
      </c>
      <c r="AJ33" s="725"/>
      <c r="AK33" s="725">
        <v>0.14399999999999999</v>
      </c>
      <c r="AL33" s="725">
        <v>50</v>
      </c>
      <c r="AM33" s="27"/>
      <c r="AN33" s="712">
        <v>0</v>
      </c>
      <c r="AO33" s="712">
        <v>0</v>
      </c>
      <c r="AP33" s="712"/>
      <c r="AQ33" s="712">
        <v>0</v>
      </c>
      <c r="AR33" s="35"/>
      <c r="AS33" s="712">
        <v>0</v>
      </c>
      <c r="AT33" s="712"/>
      <c r="AU33" s="712">
        <v>0</v>
      </c>
      <c r="AV33" s="114"/>
      <c r="AW33" s="715" t="s">
        <v>326</v>
      </c>
      <c r="AX33" s="115"/>
      <c r="AY33" s="115"/>
      <c r="AZ33" s="115"/>
      <c r="BA33" s="115"/>
      <c r="BB33" s="115"/>
      <c r="BC33" s="115"/>
      <c r="BD33" s="115"/>
      <c r="BE33" s="115"/>
      <c r="BF33" s="115"/>
      <c r="BG33" s="115"/>
      <c r="BH33" s="115"/>
      <c r="BI33" s="115"/>
      <c r="BJ33" s="115"/>
      <c r="BK33" s="115"/>
      <c r="BL33" s="115">
        <v>0</v>
      </c>
      <c r="BM33" s="115"/>
      <c r="BN33" s="115"/>
      <c r="BO33" s="115"/>
      <c r="BP33" s="115"/>
      <c r="BQ33" s="115"/>
      <c r="BR33" s="115"/>
      <c r="BS33" s="115"/>
      <c r="BT33" s="115"/>
      <c r="BU33" s="115"/>
      <c r="BV33" s="115"/>
      <c r="BW33" s="115"/>
      <c r="BX33" s="115"/>
      <c r="BY33" s="115"/>
      <c r="BZ33" s="115"/>
      <c r="CA33" s="115">
        <v>0</v>
      </c>
      <c r="CB33" s="115"/>
      <c r="CC33" s="115"/>
      <c r="CD33" s="115"/>
      <c r="CE33" s="115"/>
      <c r="CF33" s="115"/>
      <c r="CG33" s="115"/>
      <c r="CH33" s="115"/>
      <c r="CI33" s="115"/>
      <c r="CJ33" s="115"/>
      <c r="CK33" s="115"/>
      <c r="CL33" s="115"/>
      <c r="CM33" s="115"/>
      <c r="CN33" s="115"/>
      <c r="CO33" s="115"/>
      <c r="CP33" s="115">
        <v>0</v>
      </c>
      <c r="CQ33" s="115"/>
      <c r="CR33" s="115"/>
      <c r="CS33" s="115"/>
      <c r="CT33" s="115"/>
      <c r="CU33" s="115"/>
      <c r="CV33" s="115"/>
      <c r="CW33" s="115"/>
      <c r="CX33" s="115"/>
      <c r="CY33" s="115"/>
      <c r="CZ33" s="115"/>
      <c r="DA33" s="115"/>
      <c r="DB33" s="115">
        <v>0</v>
      </c>
      <c r="DC33" s="32"/>
      <c r="DD33" s="32"/>
      <c r="DE33" s="32"/>
      <c r="DF33" s="32"/>
      <c r="DG33" s="718" t="s">
        <v>376</v>
      </c>
      <c r="DH33" s="709"/>
      <c r="DI33" s="709"/>
      <c r="DJ33" s="709"/>
      <c r="DK33" s="709"/>
      <c r="DL33" s="709"/>
      <c r="DM33" s="709"/>
      <c r="DN33" s="709"/>
    </row>
    <row r="34" spans="1:122" s="33" customFormat="1" ht="23.25" customHeight="1">
      <c r="A34" s="738"/>
      <c r="B34" s="738"/>
      <c r="C34" s="719"/>
      <c r="D34" s="734"/>
      <c r="E34" s="719"/>
      <c r="F34" s="719"/>
      <c r="G34" s="734"/>
      <c r="H34" s="719"/>
      <c r="I34" s="755"/>
      <c r="J34" s="683"/>
      <c r="K34" s="716"/>
      <c r="L34" s="710"/>
      <c r="M34" s="710"/>
      <c r="N34" s="710"/>
      <c r="O34" s="710"/>
      <c r="P34" s="734"/>
      <c r="Q34" s="734"/>
      <c r="R34" s="716"/>
      <c r="S34" s="716"/>
      <c r="T34" s="716"/>
      <c r="U34" s="716"/>
      <c r="V34" s="716"/>
      <c r="W34" s="716"/>
      <c r="X34" s="716"/>
      <c r="Y34" s="732"/>
      <c r="Z34" s="716"/>
      <c r="AA34" s="716"/>
      <c r="AB34" s="729"/>
      <c r="AC34" s="732"/>
      <c r="AD34" s="716"/>
      <c r="AE34" s="30"/>
      <c r="AF34" s="726"/>
      <c r="AG34" s="726"/>
      <c r="AH34" s="30"/>
      <c r="AI34" s="726"/>
      <c r="AJ34" s="726"/>
      <c r="AK34" s="726"/>
      <c r="AL34" s="726"/>
      <c r="AM34" s="27"/>
      <c r="AN34" s="713"/>
      <c r="AO34" s="713"/>
      <c r="AP34" s="713"/>
      <c r="AQ34" s="713"/>
      <c r="AR34" s="35"/>
      <c r="AS34" s="713"/>
      <c r="AT34" s="713"/>
      <c r="AU34" s="713"/>
      <c r="AV34" s="114"/>
      <c r="AW34" s="716"/>
      <c r="AX34" s="115"/>
      <c r="AY34" s="115"/>
      <c r="AZ34" s="115"/>
      <c r="BA34" s="115"/>
      <c r="BB34" s="115"/>
      <c r="BC34" s="115"/>
      <c r="BD34" s="115"/>
      <c r="BE34" s="115"/>
      <c r="BF34" s="115"/>
      <c r="BG34" s="115"/>
      <c r="BH34" s="115"/>
      <c r="BI34" s="115"/>
      <c r="BJ34" s="115"/>
      <c r="BK34" s="115"/>
      <c r="BL34" s="115"/>
      <c r="BM34" s="115"/>
      <c r="BN34" s="115"/>
      <c r="BO34" s="115"/>
      <c r="BP34" s="115"/>
      <c r="BQ34" s="115"/>
      <c r="BR34" s="115"/>
      <c r="BS34" s="115"/>
      <c r="BT34" s="115"/>
      <c r="BU34" s="115"/>
      <c r="BV34" s="115"/>
      <c r="BW34" s="115"/>
      <c r="BX34" s="115"/>
      <c r="BY34" s="115"/>
      <c r="BZ34" s="115"/>
      <c r="CA34" s="115"/>
      <c r="CB34" s="115"/>
      <c r="CC34" s="115"/>
      <c r="CD34" s="115"/>
      <c r="CE34" s="115"/>
      <c r="CF34" s="115"/>
      <c r="CG34" s="115"/>
      <c r="CH34" s="115"/>
      <c r="CI34" s="115"/>
      <c r="CJ34" s="115"/>
      <c r="CK34" s="115"/>
      <c r="CL34" s="115"/>
      <c r="CM34" s="115"/>
      <c r="CN34" s="115"/>
      <c r="CO34" s="115"/>
      <c r="CP34" s="115"/>
      <c r="CQ34" s="115"/>
      <c r="CR34" s="115"/>
      <c r="CS34" s="115"/>
      <c r="CT34" s="115"/>
      <c r="CU34" s="115"/>
      <c r="CV34" s="115"/>
      <c r="CW34" s="115"/>
      <c r="CX34" s="115"/>
      <c r="CY34" s="115"/>
      <c r="CZ34" s="115"/>
      <c r="DA34" s="115"/>
      <c r="DB34" s="115"/>
      <c r="DC34" s="32"/>
      <c r="DD34" s="32"/>
      <c r="DE34" s="32"/>
      <c r="DF34" s="32"/>
      <c r="DG34" s="760"/>
      <c r="DH34" s="710"/>
      <c r="DI34" s="710"/>
      <c r="DJ34" s="710"/>
      <c r="DK34" s="710"/>
      <c r="DL34" s="710"/>
      <c r="DM34" s="710"/>
      <c r="DN34" s="710"/>
    </row>
    <row r="35" spans="1:122" s="33" customFormat="1" ht="47.25" customHeight="1">
      <c r="A35" s="739"/>
      <c r="B35" s="739"/>
      <c r="C35" s="720"/>
      <c r="D35" s="735"/>
      <c r="E35" s="720"/>
      <c r="F35" s="720"/>
      <c r="G35" s="735"/>
      <c r="H35" s="720"/>
      <c r="I35" s="755"/>
      <c r="J35" s="683"/>
      <c r="K35" s="717"/>
      <c r="L35" s="711"/>
      <c r="M35" s="711"/>
      <c r="N35" s="711"/>
      <c r="O35" s="711"/>
      <c r="P35" s="735"/>
      <c r="Q35" s="735"/>
      <c r="R35" s="717"/>
      <c r="S35" s="717"/>
      <c r="T35" s="717"/>
      <c r="U35" s="717"/>
      <c r="V35" s="717"/>
      <c r="W35" s="717"/>
      <c r="X35" s="717"/>
      <c r="Y35" s="733"/>
      <c r="Z35" s="717"/>
      <c r="AA35" s="717"/>
      <c r="AB35" s="730"/>
      <c r="AC35" s="733"/>
      <c r="AD35" s="717"/>
      <c r="AE35" s="30"/>
      <c r="AF35" s="727"/>
      <c r="AG35" s="727"/>
      <c r="AH35" s="30"/>
      <c r="AI35" s="727"/>
      <c r="AJ35" s="727"/>
      <c r="AK35" s="727"/>
      <c r="AL35" s="727"/>
      <c r="AM35" s="27"/>
      <c r="AN35" s="714"/>
      <c r="AO35" s="714"/>
      <c r="AP35" s="714"/>
      <c r="AQ35" s="714"/>
      <c r="AR35" s="35"/>
      <c r="AS35" s="714"/>
      <c r="AT35" s="714"/>
      <c r="AU35" s="714"/>
      <c r="AV35" s="114"/>
      <c r="AW35" s="717"/>
      <c r="AX35" s="115"/>
      <c r="AY35" s="115"/>
      <c r="AZ35" s="115"/>
      <c r="BA35" s="115"/>
      <c r="BB35" s="115"/>
      <c r="BC35" s="115"/>
      <c r="BD35" s="115"/>
      <c r="BE35" s="115"/>
      <c r="BF35" s="115"/>
      <c r="BG35" s="115"/>
      <c r="BH35" s="115"/>
      <c r="BI35" s="115"/>
      <c r="BJ35" s="115"/>
      <c r="BK35" s="115"/>
      <c r="BL35" s="115"/>
      <c r="BM35" s="115"/>
      <c r="BN35" s="115"/>
      <c r="BO35" s="115"/>
      <c r="BP35" s="115"/>
      <c r="BQ35" s="115"/>
      <c r="BR35" s="115"/>
      <c r="BS35" s="115"/>
      <c r="BT35" s="115"/>
      <c r="BU35" s="115"/>
      <c r="BV35" s="115"/>
      <c r="BW35" s="115"/>
      <c r="BX35" s="115"/>
      <c r="BY35" s="115"/>
      <c r="BZ35" s="115"/>
      <c r="CA35" s="115"/>
      <c r="CB35" s="115"/>
      <c r="CC35" s="115"/>
      <c r="CD35" s="115"/>
      <c r="CE35" s="115"/>
      <c r="CF35" s="115"/>
      <c r="CG35" s="115"/>
      <c r="CH35" s="115"/>
      <c r="CI35" s="115"/>
      <c r="CJ35" s="115"/>
      <c r="CK35" s="115"/>
      <c r="CL35" s="115"/>
      <c r="CM35" s="115"/>
      <c r="CN35" s="115"/>
      <c r="CO35" s="115"/>
      <c r="CP35" s="115"/>
      <c r="CQ35" s="115"/>
      <c r="CR35" s="115"/>
      <c r="CS35" s="115"/>
      <c r="CT35" s="115"/>
      <c r="CU35" s="115"/>
      <c r="CV35" s="115"/>
      <c r="CW35" s="115"/>
      <c r="CX35" s="115"/>
      <c r="CY35" s="115"/>
      <c r="CZ35" s="115"/>
      <c r="DA35" s="115"/>
      <c r="DB35" s="115"/>
      <c r="DC35" s="32"/>
      <c r="DD35" s="32"/>
      <c r="DE35" s="32"/>
      <c r="DF35" s="32"/>
      <c r="DG35" s="761"/>
      <c r="DH35" s="711"/>
      <c r="DI35" s="711"/>
      <c r="DJ35" s="711"/>
      <c r="DK35" s="711"/>
      <c r="DL35" s="711"/>
      <c r="DM35" s="711"/>
      <c r="DN35" s="711"/>
    </row>
    <row r="36" spans="1:122" s="33" customFormat="1" ht="23.25" customHeight="1">
      <c r="A36" s="737">
        <v>131</v>
      </c>
      <c r="B36" s="737" t="s">
        <v>377</v>
      </c>
      <c r="C36" s="709" t="s">
        <v>164</v>
      </c>
      <c r="D36" s="693">
        <v>2</v>
      </c>
      <c r="E36" s="736">
        <v>0.15</v>
      </c>
      <c r="F36" s="709" t="s">
        <v>165</v>
      </c>
      <c r="G36" s="693">
        <v>7.1</v>
      </c>
      <c r="H36" s="736">
        <v>0.8</v>
      </c>
      <c r="I36" s="755"/>
      <c r="J36" s="683"/>
      <c r="K36" s="715">
        <v>0.2</v>
      </c>
      <c r="L36" s="709" t="s">
        <v>378</v>
      </c>
      <c r="M36" s="709" t="s">
        <v>378</v>
      </c>
      <c r="N36" s="709" t="s">
        <v>379</v>
      </c>
      <c r="O36" s="709" t="s">
        <v>380</v>
      </c>
      <c r="P36" s="693" t="s">
        <v>381</v>
      </c>
      <c r="Q36" s="693"/>
      <c r="R36" s="715">
        <v>0.1</v>
      </c>
      <c r="S36" s="715"/>
      <c r="T36" s="715"/>
      <c r="U36" s="715" t="s">
        <v>382</v>
      </c>
      <c r="V36" s="715" t="s">
        <v>383</v>
      </c>
      <c r="W36" s="715" t="s">
        <v>70</v>
      </c>
      <c r="X36" s="715" t="s">
        <v>71</v>
      </c>
      <c r="Y36" s="731">
        <v>0</v>
      </c>
      <c r="Z36" s="715" t="s">
        <v>384</v>
      </c>
      <c r="AA36" s="715">
        <v>0.14000000000000001</v>
      </c>
      <c r="AB36" s="728">
        <f t="shared" si="0"/>
        <v>3.3600000000000012E-2</v>
      </c>
      <c r="AC36" s="731">
        <v>10</v>
      </c>
      <c r="AD36" s="715"/>
      <c r="AE36" s="30">
        <v>3.3600000000000012E-2</v>
      </c>
      <c r="AF36" s="725">
        <v>10</v>
      </c>
      <c r="AG36" s="725"/>
      <c r="AH36" s="30">
        <v>3.3600000000000012E-2</v>
      </c>
      <c r="AI36" s="725">
        <v>30</v>
      </c>
      <c r="AJ36" s="725"/>
      <c r="AK36" s="725">
        <v>3.3600000000000012E-2</v>
      </c>
      <c r="AL36" s="725">
        <v>50</v>
      </c>
      <c r="AM36" s="27"/>
      <c r="AN36" s="712">
        <v>0</v>
      </c>
      <c r="AO36" s="712">
        <v>0</v>
      </c>
      <c r="AP36" s="712"/>
      <c r="AQ36" s="712">
        <v>0</v>
      </c>
      <c r="AR36" s="35"/>
      <c r="AS36" s="712">
        <v>0</v>
      </c>
      <c r="AT36" s="712"/>
      <c r="AU36" s="712">
        <v>0</v>
      </c>
      <c r="AV36" s="114"/>
      <c r="AW36" s="715" t="s">
        <v>326</v>
      </c>
      <c r="AX36" s="115"/>
      <c r="AY36" s="115"/>
      <c r="AZ36" s="115"/>
      <c r="BA36" s="115"/>
      <c r="BB36" s="115"/>
      <c r="BC36" s="115"/>
      <c r="BD36" s="115"/>
      <c r="BE36" s="115"/>
      <c r="BF36" s="115"/>
      <c r="BG36" s="115"/>
      <c r="BH36" s="115"/>
      <c r="BI36" s="115"/>
      <c r="BJ36" s="115"/>
      <c r="BK36" s="115"/>
      <c r="BL36" s="115">
        <v>0</v>
      </c>
      <c r="BM36" s="115"/>
      <c r="BN36" s="115"/>
      <c r="BO36" s="115"/>
      <c r="BP36" s="115"/>
      <c r="BQ36" s="115"/>
      <c r="BR36" s="115"/>
      <c r="BS36" s="115"/>
      <c r="BT36" s="115"/>
      <c r="BU36" s="115"/>
      <c r="BV36" s="115"/>
      <c r="BW36" s="115"/>
      <c r="BX36" s="115"/>
      <c r="BY36" s="115"/>
      <c r="BZ36" s="115"/>
      <c r="CA36" s="115">
        <v>0</v>
      </c>
      <c r="CB36" s="115"/>
      <c r="CC36" s="115"/>
      <c r="CD36" s="115"/>
      <c r="CE36" s="115"/>
      <c r="CF36" s="115"/>
      <c r="CG36" s="115"/>
      <c r="CH36" s="115"/>
      <c r="CI36" s="115"/>
      <c r="CJ36" s="115"/>
      <c r="CK36" s="115"/>
      <c r="CL36" s="115"/>
      <c r="CM36" s="115"/>
      <c r="CN36" s="115"/>
      <c r="CO36" s="115"/>
      <c r="CP36" s="115">
        <v>0</v>
      </c>
      <c r="CQ36" s="115"/>
      <c r="CR36" s="115"/>
      <c r="CS36" s="115"/>
      <c r="CT36" s="115"/>
      <c r="CU36" s="115"/>
      <c r="CV36" s="115"/>
      <c r="CW36" s="115"/>
      <c r="CX36" s="115"/>
      <c r="CY36" s="115"/>
      <c r="CZ36" s="115"/>
      <c r="DA36" s="115"/>
      <c r="DB36" s="115">
        <v>0</v>
      </c>
      <c r="DC36" s="32"/>
      <c r="DD36" s="32"/>
      <c r="DE36" s="32"/>
      <c r="DF36" s="32"/>
      <c r="DG36" s="718" t="s">
        <v>370</v>
      </c>
      <c r="DH36" s="709"/>
      <c r="DI36" s="709"/>
      <c r="DJ36" s="709"/>
      <c r="DK36" s="709"/>
      <c r="DL36" s="709"/>
      <c r="DM36" s="709"/>
      <c r="DN36" s="709"/>
    </row>
    <row r="37" spans="1:122" s="33" customFormat="1" ht="18" customHeight="1">
      <c r="A37" s="738"/>
      <c r="B37" s="738"/>
      <c r="C37" s="719"/>
      <c r="D37" s="734"/>
      <c r="E37" s="719"/>
      <c r="F37" s="719"/>
      <c r="G37" s="734"/>
      <c r="H37" s="719"/>
      <c r="I37" s="755"/>
      <c r="J37" s="683"/>
      <c r="K37" s="716"/>
      <c r="L37" s="710"/>
      <c r="M37" s="710"/>
      <c r="N37" s="710"/>
      <c r="O37" s="710"/>
      <c r="P37" s="703"/>
      <c r="Q37" s="734"/>
      <c r="R37" s="716"/>
      <c r="S37" s="716"/>
      <c r="T37" s="716"/>
      <c r="U37" s="716"/>
      <c r="V37" s="716"/>
      <c r="W37" s="716"/>
      <c r="X37" s="716"/>
      <c r="Y37" s="732"/>
      <c r="Z37" s="716"/>
      <c r="AA37" s="716"/>
      <c r="AB37" s="729"/>
      <c r="AC37" s="732"/>
      <c r="AD37" s="716"/>
      <c r="AE37" s="30"/>
      <c r="AF37" s="726"/>
      <c r="AG37" s="726"/>
      <c r="AH37" s="30"/>
      <c r="AI37" s="726"/>
      <c r="AJ37" s="726"/>
      <c r="AK37" s="726"/>
      <c r="AL37" s="726"/>
      <c r="AM37" s="27"/>
      <c r="AN37" s="713"/>
      <c r="AO37" s="713"/>
      <c r="AP37" s="713"/>
      <c r="AQ37" s="713"/>
      <c r="AR37" s="35"/>
      <c r="AS37" s="713"/>
      <c r="AT37" s="713"/>
      <c r="AU37" s="713"/>
      <c r="AV37" s="114"/>
      <c r="AW37" s="716"/>
      <c r="AX37" s="115"/>
      <c r="AY37" s="115"/>
      <c r="AZ37" s="115"/>
      <c r="BA37" s="115"/>
      <c r="BB37" s="115"/>
      <c r="BC37" s="115"/>
      <c r="BD37" s="115"/>
      <c r="BE37" s="115"/>
      <c r="BF37" s="115"/>
      <c r="BG37" s="115"/>
      <c r="BH37" s="115"/>
      <c r="BI37" s="115"/>
      <c r="BJ37" s="115"/>
      <c r="BK37" s="115"/>
      <c r="BL37" s="115"/>
      <c r="BM37" s="115"/>
      <c r="BN37" s="115"/>
      <c r="BO37" s="115"/>
      <c r="BP37" s="115"/>
      <c r="BQ37" s="115"/>
      <c r="BR37" s="115"/>
      <c r="BS37" s="115"/>
      <c r="BT37" s="115"/>
      <c r="BU37" s="115"/>
      <c r="BV37" s="115"/>
      <c r="BW37" s="115"/>
      <c r="BX37" s="115"/>
      <c r="BY37" s="115"/>
      <c r="BZ37" s="115"/>
      <c r="CA37" s="115"/>
      <c r="CB37" s="115"/>
      <c r="CC37" s="115"/>
      <c r="CD37" s="115"/>
      <c r="CE37" s="115"/>
      <c r="CF37" s="115"/>
      <c r="CG37" s="115"/>
      <c r="CH37" s="115"/>
      <c r="CI37" s="115"/>
      <c r="CJ37" s="115"/>
      <c r="CK37" s="115"/>
      <c r="CL37" s="115"/>
      <c r="CM37" s="115"/>
      <c r="CN37" s="115"/>
      <c r="CO37" s="115"/>
      <c r="CP37" s="115"/>
      <c r="CQ37" s="115"/>
      <c r="CR37" s="115"/>
      <c r="CS37" s="115"/>
      <c r="CT37" s="115"/>
      <c r="CU37" s="115"/>
      <c r="CV37" s="115"/>
      <c r="CW37" s="115"/>
      <c r="CX37" s="115"/>
      <c r="CY37" s="115"/>
      <c r="CZ37" s="115"/>
      <c r="DA37" s="115"/>
      <c r="DB37" s="115"/>
      <c r="DC37" s="32"/>
      <c r="DD37" s="32"/>
      <c r="DE37" s="32"/>
      <c r="DF37" s="32"/>
      <c r="DG37" s="760"/>
      <c r="DH37" s="710"/>
      <c r="DI37" s="710"/>
      <c r="DJ37" s="710"/>
      <c r="DK37" s="710"/>
      <c r="DL37" s="710"/>
      <c r="DM37" s="710"/>
      <c r="DN37" s="710"/>
    </row>
    <row r="38" spans="1:122" s="33" customFormat="1" ht="30" customHeight="1">
      <c r="A38" s="739"/>
      <c r="B38" s="739"/>
      <c r="C38" s="720"/>
      <c r="D38" s="735"/>
      <c r="E38" s="720"/>
      <c r="F38" s="720"/>
      <c r="G38" s="735"/>
      <c r="H38" s="720"/>
      <c r="I38" s="755"/>
      <c r="J38" s="683"/>
      <c r="K38" s="717"/>
      <c r="L38" s="711"/>
      <c r="M38" s="711"/>
      <c r="N38" s="711"/>
      <c r="O38" s="711"/>
      <c r="P38" s="703"/>
      <c r="Q38" s="735"/>
      <c r="R38" s="717"/>
      <c r="S38" s="717"/>
      <c r="T38" s="717"/>
      <c r="U38" s="717"/>
      <c r="V38" s="717"/>
      <c r="W38" s="717"/>
      <c r="X38" s="717"/>
      <c r="Y38" s="733"/>
      <c r="Z38" s="717"/>
      <c r="AA38" s="717"/>
      <c r="AB38" s="730"/>
      <c r="AC38" s="733"/>
      <c r="AD38" s="717"/>
      <c r="AE38" s="30"/>
      <c r="AF38" s="727"/>
      <c r="AG38" s="727"/>
      <c r="AH38" s="30"/>
      <c r="AI38" s="727"/>
      <c r="AJ38" s="727"/>
      <c r="AK38" s="727"/>
      <c r="AL38" s="727"/>
      <c r="AM38" s="27"/>
      <c r="AN38" s="714"/>
      <c r="AO38" s="714"/>
      <c r="AP38" s="714"/>
      <c r="AQ38" s="714"/>
      <c r="AR38" s="35"/>
      <c r="AS38" s="714"/>
      <c r="AT38" s="714"/>
      <c r="AU38" s="714"/>
      <c r="AV38" s="114"/>
      <c r="AW38" s="717"/>
      <c r="AX38" s="115"/>
      <c r="AY38" s="115"/>
      <c r="AZ38" s="115"/>
      <c r="BA38" s="115"/>
      <c r="BB38" s="115"/>
      <c r="BC38" s="115"/>
      <c r="BD38" s="115"/>
      <c r="BE38" s="115"/>
      <c r="BF38" s="115"/>
      <c r="BG38" s="115"/>
      <c r="BH38" s="115"/>
      <c r="BI38" s="115"/>
      <c r="BJ38" s="115"/>
      <c r="BK38" s="115"/>
      <c r="BL38" s="115"/>
      <c r="BM38" s="115"/>
      <c r="BN38" s="115"/>
      <c r="BO38" s="115"/>
      <c r="BP38" s="115"/>
      <c r="BQ38" s="115"/>
      <c r="BR38" s="115"/>
      <c r="BS38" s="115"/>
      <c r="BT38" s="115"/>
      <c r="BU38" s="115"/>
      <c r="BV38" s="115"/>
      <c r="BW38" s="115"/>
      <c r="BX38" s="115"/>
      <c r="BY38" s="115"/>
      <c r="BZ38" s="115"/>
      <c r="CA38" s="115"/>
      <c r="CB38" s="115"/>
      <c r="CC38" s="115"/>
      <c r="CD38" s="115"/>
      <c r="CE38" s="115"/>
      <c r="CF38" s="115"/>
      <c r="CG38" s="115"/>
      <c r="CH38" s="115"/>
      <c r="CI38" s="115"/>
      <c r="CJ38" s="115"/>
      <c r="CK38" s="115"/>
      <c r="CL38" s="115"/>
      <c r="CM38" s="115"/>
      <c r="CN38" s="115"/>
      <c r="CO38" s="115"/>
      <c r="CP38" s="115"/>
      <c r="CQ38" s="115"/>
      <c r="CR38" s="115"/>
      <c r="CS38" s="115"/>
      <c r="CT38" s="115"/>
      <c r="CU38" s="115"/>
      <c r="CV38" s="115"/>
      <c r="CW38" s="115"/>
      <c r="CX38" s="115"/>
      <c r="CY38" s="115"/>
      <c r="CZ38" s="115"/>
      <c r="DA38" s="115"/>
      <c r="DB38" s="115"/>
      <c r="DC38" s="32"/>
      <c r="DD38" s="32"/>
      <c r="DE38" s="32"/>
      <c r="DF38" s="32"/>
      <c r="DG38" s="761"/>
      <c r="DH38" s="711"/>
      <c r="DI38" s="711"/>
      <c r="DJ38" s="711"/>
      <c r="DK38" s="711"/>
      <c r="DL38" s="711"/>
      <c r="DM38" s="711"/>
      <c r="DN38" s="711"/>
    </row>
    <row r="39" spans="1:122" s="33" customFormat="1" ht="49.5" customHeight="1">
      <c r="A39" s="737">
        <v>132</v>
      </c>
      <c r="B39" s="737" t="s">
        <v>377</v>
      </c>
      <c r="C39" s="709" t="s">
        <v>164</v>
      </c>
      <c r="D39" s="693">
        <v>2</v>
      </c>
      <c r="E39" s="736">
        <v>0.15</v>
      </c>
      <c r="F39" s="709" t="s">
        <v>165</v>
      </c>
      <c r="G39" s="693">
        <v>7.1</v>
      </c>
      <c r="H39" s="736">
        <v>0.8</v>
      </c>
      <c r="I39" s="755"/>
      <c r="J39" s="683"/>
      <c r="K39" s="715">
        <v>0.2</v>
      </c>
      <c r="L39" s="709" t="s">
        <v>378</v>
      </c>
      <c r="M39" s="709" t="s">
        <v>378</v>
      </c>
      <c r="N39" s="709" t="s">
        <v>379</v>
      </c>
      <c r="O39" s="709" t="s">
        <v>380</v>
      </c>
      <c r="P39" s="703"/>
      <c r="Q39" s="693"/>
      <c r="R39" s="715">
        <v>0.1</v>
      </c>
      <c r="S39" s="113"/>
      <c r="T39" s="113"/>
      <c r="U39" s="715" t="s">
        <v>385</v>
      </c>
      <c r="V39" s="715" t="s">
        <v>385</v>
      </c>
      <c r="W39" s="715" t="s">
        <v>70</v>
      </c>
      <c r="X39" s="715" t="s">
        <v>71</v>
      </c>
      <c r="Y39" s="731">
        <v>0</v>
      </c>
      <c r="Z39" s="715" t="s">
        <v>386</v>
      </c>
      <c r="AA39" s="715">
        <v>0.14000000000000001</v>
      </c>
      <c r="AB39" s="728">
        <f t="shared" si="0"/>
        <v>3.3600000000000012E-2</v>
      </c>
      <c r="AC39" s="731">
        <v>4</v>
      </c>
      <c r="AD39" s="757">
        <v>1.2</v>
      </c>
      <c r="AE39" s="30">
        <v>3.3600000000000012E-2</v>
      </c>
      <c r="AF39" s="725">
        <v>3</v>
      </c>
      <c r="AG39" s="725"/>
      <c r="AH39" s="30">
        <v>3.3600000000000012E-2</v>
      </c>
      <c r="AI39" s="725">
        <v>3</v>
      </c>
      <c r="AJ39" s="725"/>
      <c r="AK39" s="725">
        <v>3.3600000000000012E-2</v>
      </c>
      <c r="AL39" s="725">
        <v>0</v>
      </c>
      <c r="AM39" s="27"/>
      <c r="AN39" s="712">
        <v>0</v>
      </c>
      <c r="AO39" s="712">
        <v>0</v>
      </c>
      <c r="AP39" s="712"/>
      <c r="AQ39" s="712">
        <v>0</v>
      </c>
      <c r="AR39" s="35"/>
      <c r="AS39" s="712">
        <v>0</v>
      </c>
      <c r="AT39" s="712"/>
      <c r="AU39" s="712">
        <v>0</v>
      </c>
      <c r="AV39" s="114"/>
      <c r="AW39" s="715" t="s">
        <v>326</v>
      </c>
      <c r="AX39" s="115"/>
      <c r="AY39" s="115"/>
      <c r="AZ39" s="115"/>
      <c r="BA39" s="115"/>
      <c r="BB39" s="115"/>
      <c r="BC39" s="115"/>
      <c r="BD39" s="115"/>
      <c r="BE39" s="115"/>
      <c r="BF39" s="115"/>
      <c r="BG39" s="115"/>
      <c r="BH39" s="115"/>
      <c r="BI39" s="115"/>
      <c r="BJ39" s="115"/>
      <c r="BK39" s="115"/>
      <c r="BL39" s="115">
        <v>0</v>
      </c>
      <c r="BM39" s="115"/>
      <c r="BN39" s="115"/>
      <c r="BO39" s="115"/>
      <c r="BP39" s="115"/>
      <c r="BQ39" s="115"/>
      <c r="BR39" s="115"/>
      <c r="BS39" s="115"/>
      <c r="BT39" s="115"/>
      <c r="BU39" s="115"/>
      <c r="BV39" s="115"/>
      <c r="BW39" s="115"/>
      <c r="BX39" s="115"/>
      <c r="BY39" s="115"/>
      <c r="BZ39" s="115"/>
      <c r="CA39" s="115">
        <v>0</v>
      </c>
      <c r="CB39" s="115"/>
      <c r="CC39" s="115"/>
      <c r="CD39" s="115"/>
      <c r="CE39" s="115"/>
      <c r="CF39" s="115"/>
      <c r="CG39" s="115"/>
      <c r="CH39" s="115"/>
      <c r="CI39" s="115"/>
      <c r="CJ39" s="115"/>
      <c r="CK39" s="115"/>
      <c r="CL39" s="115"/>
      <c r="CM39" s="115"/>
      <c r="CN39" s="115"/>
      <c r="CO39" s="115"/>
      <c r="CP39" s="115">
        <v>0</v>
      </c>
      <c r="CQ39" s="115"/>
      <c r="CR39" s="115"/>
      <c r="CS39" s="115"/>
      <c r="CT39" s="115"/>
      <c r="CU39" s="115"/>
      <c r="CV39" s="115"/>
      <c r="CW39" s="115"/>
      <c r="CX39" s="115"/>
      <c r="CY39" s="115"/>
      <c r="CZ39" s="115"/>
      <c r="DA39" s="115"/>
      <c r="DB39" s="115">
        <v>0</v>
      </c>
      <c r="DC39" s="32"/>
      <c r="DD39" s="32"/>
      <c r="DE39" s="32"/>
      <c r="DF39" s="32"/>
      <c r="DG39" s="132" t="s">
        <v>327</v>
      </c>
      <c r="DH39" s="139" t="s">
        <v>387</v>
      </c>
      <c r="DI39" s="709" t="s">
        <v>329</v>
      </c>
      <c r="DJ39" s="119" t="s">
        <v>388</v>
      </c>
      <c r="DK39" s="119"/>
      <c r="DL39" s="119"/>
      <c r="DM39" s="119"/>
      <c r="DN39" s="134"/>
      <c r="DP39" s="33" t="s">
        <v>389</v>
      </c>
    </row>
    <row r="40" spans="1:122" s="33" customFormat="1" ht="28.5" customHeight="1">
      <c r="A40" s="738"/>
      <c r="B40" s="738"/>
      <c r="C40" s="719"/>
      <c r="D40" s="734"/>
      <c r="E40" s="719"/>
      <c r="F40" s="719"/>
      <c r="G40" s="734"/>
      <c r="H40" s="719"/>
      <c r="I40" s="755"/>
      <c r="J40" s="683"/>
      <c r="K40" s="716"/>
      <c r="L40" s="710"/>
      <c r="M40" s="710"/>
      <c r="N40" s="710"/>
      <c r="O40" s="710"/>
      <c r="P40" s="703"/>
      <c r="Q40" s="734"/>
      <c r="R40" s="716"/>
      <c r="S40" s="120"/>
      <c r="T40" s="120"/>
      <c r="U40" s="716"/>
      <c r="V40" s="716"/>
      <c r="W40" s="716"/>
      <c r="X40" s="716"/>
      <c r="Y40" s="732"/>
      <c r="Z40" s="716"/>
      <c r="AA40" s="716"/>
      <c r="AB40" s="729"/>
      <c r="AC40" s="732"/>
      <c r="AD40" s="758"/>
      <c r="AE40" s="30"/>
      <c r="AF40" s="726"/>
      <c r="AG40" s="726"/>
      <c r="AH40" s="30"/>
      <c r="AI40" s="726"/>
      <c r="AJ40" s="726"/>
      <c r="AK40" s="726"/>
      <c r="AL40" s="726"/>
      <c r="AM40" s="27"/>
      <c r="AN40" s="713"/>
      <c r="AO40" s="713"/>
      <c r="AP40" s="713"/>
      <c r="AQ40" s="713"/>
      <c r="AR40" s="35"/>
      <c r="AS40" s="713"/>
      <c r="AT40" s="713"/>
      <c r="AU40" s="713"/>
      <c r="AV40" s="114"/>
      <c r="AW40" s="716"/>
      <c r="AX40" s="115"/>
      <c r="AY40" s="115"/>
      <c r="AZ40" s="115"/>
      <c r="BA40" s="115"/>
      <c r="BB40" s="115"/>
      <c r="BC40" s="115"/>
      <c r="BD40" s="115"/>
      <c r="BE40" s="115"/>
      <c r="BF40" s="115"/>
      <c r="BG40" s="115"/>
      <c r="BH40" s="115"/>
      <c r="BI40" s="115"/>
      <c r="BJ40" s="115"/>
      <c r="BK40" s="115"/>
      <c r="BL40" s="115"/>
      <c r="BM40" s="115"/>
      <c r="BN40" s="115"/>
      <c r="BO40" s="115"/>
      <c r="BP40" s="115"/>
      <c r="BQ40" s="115"/>
      <c r="BR40" s="115"/>
      <c r="BS40" s="115"/>
      <c r="BT40" s="115"/>
      <c r="BU40" s="115"/>
      <c r="BV40" s="115"/>
      <c r="BW40" s="115"/>
      <c r="BX40" s="115"/>
      <c r="BY40" s="115"/>
      <c r="BZ40" s="115"/>
      <c r="CA40" s="115"/>
      <c r="CB40" s="115"/>
      <c r="CC40" s="115"/>
      <c r="CD40" s="115"/>
      <c r="CE40" s="115"/>
      <c r="CF40" s="115"/>
      <c r="CG40" s="115"/>
      <c r="CH40" s="115"/>
      <c r="CI40" s="115"/>
      <c r="CJ40" s="115"/>
      <c r="CK40" s="115"/>
      <c r="CL40" s="115"/>
      <c r="CM40" s="115"/>
      <c r="CN40" s="115"/>
      <c r="CO40" s="115"/>
      <c r="CP40" s="115"/>
      <c r="CQ40" s="115"/>
      <c r="CR40" s="115"/>
      <c r="CS40" s="115"/>
      <c r="CT40" s="115"/>
      <c r="CU40" s="115"/>
      <c r="CV40" s="115"/>
      <c r="CW40" s="115"/>
      <c r="CX40" s="115"/>
      <c r="CY40" s="115"/>
      <c r="CZ40" s="115"/>
      <c r="DA40" s="115"/>
      <c r="DB40" s="115"/>
      <c r="DC40" s="32"/>
      <c r="DD40" s="32"/>
      <c r="DE40" s="32"/>
      <c r="DF40" s="32"/>
      <c r="DG40" s="140" t="s">
        <v>332</v>
      </c>
      <c r="DH40" s="141" t="s">
        <v>390</v>
      </c>
      <c r="DI40" s="743"/>
      <c r="DJ40" s="122">
        <v>41487</v>
      </c>
      <c r="DK40" s="131"/>
      <c r="DL40" s="123" t="s">
        <v>334</v>
      </c>
      <c r="DM40" s="131">
        <v>1000</v>
      </c>
      <c r="DN40" s="131">
        <f>+DM40</f>
        <v>1000</v>
      </c>
      <c r="DP40" s="33" t="s">
        <v>391</v>
      </c>
    </row>
    <row r="41" spans="1:122" s="33" customFormat="1" ht="28.15" customHeight="1">
      <c r="A41" s="739"/>
      <c r="B41" s="739"/>
      <c r="C41" s="720"/>
      <c r="D41" s="735"/>
      <c r="E41" s="720"/>
      <c r="F41" s="720"/>
      <c r="G41" s="735"/>
      <c r="H41" s="720"/>
      <c r="I41" s="755"/>
      <c r="J41" s="683"/>
      <c r="K41" s="717"/>
      <c r="L41" s="711"/>
      <c r="M41" s="711"/>
      <c r="N41" s="711"/>
      <c r="O41" s="711"/>
      <c r="P41" s="703"/>
      <c r="Q41" s="735"/>
      <c r="R41" s="717"/>
      <c r="S41" s="124"/>
      <c r="T41" s="124"/>
      <c r="U41" s="717"/>
      <c r="V41" s="717"/>
      <c r="W41" s="717"/>
      <c r="X41" s="717"/>
      <c r="Y41" s="733"/>
      <c r="Z41" s="717"/>
      <c r="AA41" s="717"/>
      <c r="AB41" s="730"/>
      <c r="AC41" s="733"/>
      <c r="AD41" s="759"/>
      <c r="AE41" s="30"/>
      <c r="AF41" s="727"/>
      <c r="AG41" s="727"/>
      <c r="AH41" s="30"/>
      <c r="AI41" s="727"/>
      <c r="AJ41" s="727"/>
      <c r="AK41" s="727"/>
      <c r="AL41" s="727"/>
      <c r="AM41" s="27"/>
      <c r="AN41" s="714"/>
      <c r="AO41" s="714"/>
      <c r="AP41" s="714"/>
      <c r="AQ41" s="714"/>
      <c r="AR41" s="35"/>
      <c r="AS41" s="714"/>
      <c r="AT41" s="714"/>
      <c r="AU41" s="714"/>
      <c r="AV41" s="114"/>
      <c r="AW41" s="717"/>
      <c r="AX41" s="115"/>
      <c r="AY41" s="115"/>
      <c r="AZ41" s="115"/>
      <c r="BA41" s="115"/>
      <c r="BB41" s="115"/>
      <c r="BC41" s="115"/>
      <c r="BD41" s="115"/>
      <c r="BE41" s="115"/>
      <c r="BF41" s="115"/>
      <c r="BG41" s="115"/>
      <c r="BH41" s="115"/>
      <c r="BI41" s="115"/>
      <c r="BJ41" s="115"/>
      <c r="BK41" s="115"/>
      <c r="BL41" s="115"/>
      <c r="BM41" s="115"/>
      <c r="BN41" s="115"/>
      <c r="BO41" s="115"/>
      <c r="BP41" s="115"/>
      <c r="BQ41" s="115"/>
      <c r="BR41" s="115"/>
      <c r="BS41" s="115"/>
      <c r="BT41" s="115"/>
      <c r="BU41" s="115"/>
      <c r="BV41" s="115"/>
      <c r="BW41" s="115"/>
      <c r="BX41" s="115"/>
      <c r="BY41" s="115"/>
      <c r="BZ41" s="115"/>
      <c r="CA41" s="115"/>
      <c r="CB41" s="115"/>
      <c r="CC41" s="115"/>
      <c r="CD41" s="115"/>
      <c r="CE41" s="115"/>
      <c r="CF41" s="115"/>
      <c r="CG41" s="115"/>
      <c r="CH41" s="115"/>
      <c r="CI41" s="115"/>
      <c r="CJ41" s="115"/>
      <c r="CK41" s="115"/>
      <c r="CL41" s="115"/>
      <c r="CM41" s="115"/>
      <c r="CN41" s="115"/>
      <c r="CO41" s="115"/>
      <c r="CP41" s="115"/>
      <c r="CQ41" s="115"/>
      <c r="CR41" s="115"/>
      <c r="CS41" s="115"/>
      <c r="CT41" s="115"/>
      <c r="CU41" s="115"/>
      <c r="CV41" s="115"/>
      <c r="CW41" s="115"/>
      <c r="CX41" s="115"/>
      <c r="CY41" s="115"/>
      <c r="CZ41" s="115"/>
      <c r="DA41" s="115"/>
      <c r="DB41" s="115"/>
      <c r="DC41" s="32"/>
      <c r="DD41" s="32"/>
      <c r="DE41" s="32"/>
      <c r="DF41" s="32"/>
      <c r="DG41" s="142" t="s">
        <v>335</v>
      </c>
      <c r="DH41" s="143" t="s">
        <v>339</v>
      </c>
      <c r="DI41" s="744"/>
      <c r="DJ41" s="127">
        <v>41609</v>
      </c>
      <c r="DK41" s="128"/>
      <c r="DL41" s="128"/>
      <c r="DM41" s="128"/>
      <c r="DN41" s="138"/>
    </row>
    <row r="42" spans="1:122" s="33" customFormat="1" ht="45.75" customHeight="1">
      <c r="A42" s="737">
        <v>133</v>
      </c>
      <c r="B42" s="737" t="s">
        <v>377</v>
      </c>
      <c r="C42" s="709" t="s">
        <v>164</v>
      </c>
      <c r="D42" s="693">
        <v>2</v>
      </c>
      <c r="E42" s="736">
        <v>0.15</v>
      </c>
      <c r="F42" s="709" t="s">
        <v>165</v>
      </c>
      <c r="G42" s="693">
        <v>7.1</v>
      </c>
      <c r="H42" s="736">
        <v>0.8</v>
      </c>
      <c r="I42" s="755"/>
      <c r="J42" s="683"/>
      <c r="K42" s="715">
        <v>0.2</v>
      </c>
      <c r="L42" s="709" t="s">
        <v>378</v>
      </c>
      <c r="M42" s="709" t="s">
        <v>378</v>
      </c>
      <c r="N42" s="709" t="s">
        <v>379</v>
      </c>
      <c r="O42" s="709" t="s">
        <v>380</v>
      </c>
      <c r="P42" s="703"/>
      <c r="Q42" s="693"/>
      <c r="R42" s="715">
        <v>0.1</v>
      </c>
      <c r="S42" s="113"/>
      <c r="T42" s="113"/>
      <c r="U42" s="715" t="s">
        <v>392</v>
      </c>
      <c r="V42" s="715" t="s">
        <v>392</v>
      </c>
      <c r="W42" s="715" t="s">
        <v>70</v>
      </c>
      <c r="X42" s="715" t="s">
        <v>71</v>
      </c>
      <c r="Y42" s="731">
        <v>15</v>
      </c>
      <c r="Z42" s="715" t="s">
        <v>393</v>
      </c>
      <c r="AA42" s="715">
        <v>0.14000000000000001</v>
      </c>
      <c r="AB42" s="728">
        <f t="shared" si="0"/>
        <v>3.3600000000000012E-2</v>
      </c>
      <c r="AC42" s="731">
        <v>6</v>
      </c>
      <c r="AD42" s="757">
        <v>11.7</v>
      </c>
      <c r="AE42" s="30">
        <v>3.3600000000000012E-2</v>
      </c>
      <c r="AF42" s="725">
        <v>5</v>
      </c>
      <c r="AG42" s="725"/>
      <c r="AH42" s="30">
        <v>3.3600000000000012E-2</v>
      </c>
      <c r="AI42" s="725">
        <v>4</v>
      </c>
      <c r="AJ42" s="725"/>
      <c r="AK42" s="725">
        <v>3.3600000000000012E-2</v>
      </c>
      <c r="AL42" s="725">
        <v>0</v>
      </c>
      <c r="AM42" s="27"/>
      <c r="AN42" s="712">
        <v>0</v>
      </c>
      <c r="AO42" s="712">
        <v>0</v>
      </c>
      <c r="AP42" s="712"/>
      <c r="AQ42" s="712">
        <v>0</v>
      </c>
      <c r="AR42" s="35"/>
      <c r="AS42" s="712">
        <v>0</v>
      </c>
      <c r="AT42" s="712"/>
      <c r="AU42" s="712">
        <v>0</v>
      </c>
      <c r="AV42" s="114"/>
      <c r="AW42" s="715" t="s">
        <v>326</v>
      </c>
      <c r="AX42" s="115"/>
      <c r="AY42" s="115"/>
      <c r="AZ42" s="115"/>
      <c r="BA42" s="115"/>
      <c r="BB42" s="115"/>
      <c r="BC42" s="115"/>
      <c r="BD42" s="115"/>
      <c r="BE42" s="115"/>
      <c r="BF42" s="115"/>
      <c r="BG42" s="115"/>
      <c r="BH42" s="115"/>
      <c r="BI42" s="115"/>
      <c r="BJ42" s="115"/>
      <c r="BK42" s="115"/>
      <c r="BL42" s="115">
        <v>0</v>
      </c>
      <c r="BM42" s="115"/>
      <c r="BN42" s="115"/>
      <c r="BO42" s="115"/>
      <c r="BP42" s="115"/>
      <c r="BQ42" s="115"/>
      <c r="BR42" s="115"/>
      <c r="BS42" s="115"/>
      <c r="BT42" s="115"/>
      <c r="BU42" s="115"/>
      <c r="BV42" s="115"/>
      <c r="BW42" s="115"/>
      <c r="BX42" s="115"/>
      <c r="BY42" s="115"/>
      <c r="BZ42" s="115"/>
      <c r="CA42" s="115">
        <v>0</v>
      </c>
      <c r="CB42" s="115"/>
      <c r="CC42" s="115"/>
      <c r="CD42" s="115"/>
      <c r="CE42" s="115"/>
      <c r="CF42" s="115"/>
      <c r="CG42" s="115"/>
      <c r="CH42" s="115"/>
      <c r="CI42" s="115"/>
      <c r="CJ42" s="115"/>
      <c r="CK42" s="115"/>
      <c r="CL42" s="115"/>
      <c r="CM42" s="115"/>
      <c r="CN42" s="115"/>
      <c r="CO42" s="115"/>
      <c r="CP42" s="115">
        <v>0</v>
      </c>
      <c r="CQ42" s="115"/>
      <c r="CR42" s="115"/>
      <c r="CS42" s="115"/>
      <c r="CT42" s="115"/>
      <c r="CU42" s="115"/>
      <c r="CV42" s="115"/>
      <c r="CW42" s="115"/>
      <c r="CX42" s="115"/>
      <c r="CY42" s="115"/>
      <c r="CZ42" s="115"/>
      <c r="DA42" s="115"/>
      <c r="DB42" s="115">
        <v>0</v>
      </c>
      <c r="DC42" s="32"/>
      <c r="DD42" s="32"/>
      <c r="DE42" s="32"/>
      <c r="DF42" s="32"/>
      <c r="DG42" s="116" t="s">
        <v>327</v>
      </c>
      <c r="DH42" s="117" t="s">
        <v>347</v>
      </c>
      <c r="DI42" s="709" t="s">
        <v>329</v>
      </c>
      <c r="DJ42" s="119" t="s">
        <v>388</v>
      </c>
      <c r="DK42" s="119"/>
      <c r="DL42" s="119"/>
      <c r="DM42" s="119"/>
      <c r="DN42" s="134"/>
    </row>
    <row r="43" spans="1:122" s="33" customFormat="1" ht="24" customHeight="1">
      <c r="A43" s="738"/>
      <c r="B43" s="738"/>
      <c r="C43" s="719"/>
      <c r="D43" s="734"/>
      <c r="E43" s="719"/>
      <c r="F43" s="719"/>
      <c r="G43" s="734"/>
      <c r="H43" s="719"/>
      <c r="I43" s="755"/>
      <c r="J43" s="683"/>
      <c r="K43" s="716"/>
      <c r="L43" s="710"/>
      <c r="M43" s="710"/>
      <c r="N43" s="710"/>
      <c r="O43" s="710"/>
      <c r="P43" s="703"/>
      <c r="Q43" s="734"/>
      <c r="R43" s="716"/>
      <c r="S43" s="120"/>
      <c r="T43" s="120"/>
      <c r="U43" s="716"/>
      <c r="V43" s="716"/>
      <c r="W43" s="716"/>
      <c r="X43" s="716"/>
      <c r="Y43" s="732"/>
      <c r="Z43" s="716"/>
      <c r="AA43" s="716"/>
      <c r="AB43" s="729"/>
      <c r="AC43" s="732"/>
      <c r="AD43" s="758"/>
      <c r="AE43" s="30"/>
      <c r="AF43" s="726"/>
      <c r="AG43" s="726"/>
      <c r="AH43" s="30"/>
      <c r="AI43" s="726"/>
      <c r="AJ43" s="726"/>
      <c r="AK43" s="726"/>
      <c r="AL43" s="726"/>
      <c r="AM43" s="27"/>
      <c r="AN43" s="713"/>
      <c r="AO43" s="713"/>
      <c r="AP43" s="713"/>
      <c r="AQ43" s="713"/>
      <c r="AR43" s="35"/>
      <c r="AS43" s="713"/>
      <c r="AT43" s="713"/>
      <c r="AU43" s="713"/>
      <c r="AV43" s="114"/>
      <c r="AW43" s="716"/>
      <c r="AX43" s="115"/>
      <c r="AY43" s="115"/>
      <c r="AZ43" s="115"/>
      <c r="BA43" s="115"/>
      <c r="BB43" s="115"/>
      <c r="BC43" s="115"/>
      <c r="BD43" s="115"/>
      <c r="BE43" s="115"/>
      <c r="BF43" s="115"/>
      <c r="BG43" s="115"/>
      <c r="BH43" s="115"/>
      <c r="BI43" s="115"/>
      <c r="BJ43" s="115"/>
      <c r="BK43" s="115"/>
      <c r="BL43" s="115"/>
      <c r="BM43" s="115"/>
      <c r="BN43" s="115"/>
      <c r="BO43" s="115"/>
      <c r="BP43" s="115"/>
      <c r="BQ43" s="115"/>
      <c r="BR43" s="115"/>
      <c r="BS43" s="115"/>
      <c r="BT43" s="115"/>
      <c r="BU43" s="115"/>
      <c r="BV43" s="115"/>
      <c r="BW43" s="115"/>
      <c r="BX43" s="115"/>
      <c r="BY43" s="115"/>
      <c r="BZ43" s="115"/>
      <c r="CA43" s="115"/>
      <c r="CB43" s="115"/>
      <c r="CC43" s="115"/>
      <c r="CD43" s="115"/>
      <c r="CE43" s="115"/>
      <c r="CF43" s="115"/>
      <c r="CG43" s="115"/>
      <c r="CH43" s="115"/>
      <c r="CI43" s="115"/>
      <c r="CJ43" s="115"/>
      <c r="CK43" s="115"/>
      <c r="CL43" s="115"/>
      <c r="CM43" s="115"/>
      <c r="CN43" s="115"/>
      <c r="CO43" s="115"/>
      <c r="CP43" s="115"/>
      <c r="CQ43" s="115"/>
      <c r="CR43" s="115"/>
      <c r="CS43" s="115"/>
      <c r="CT43" s="115"/>
      <c r="CU43" s="115"/>
      <c r="CV43" s="115"/>
      <c r="CW43" s="115"/>
      <c r="CX43" s="115"/>
      <c r="CY43" s="115"/>
      <c r="CZ43" s="115"/>
      <c r="DA43" s="115"/>
      <c r="DB43" s="115"/>
      <c r="DC43" s="32"/>
      <c r="DD43" s="32"/>
      <c r="DE43" s="32"/>
      <c r="DF43" s="32"/>
      <c r="DG43" s="121" t="s">
        <v>332</v>
      </c>
      <c r="DH43" s="117" t="s">
        <v>359</v>
      </c>
      <c r="DI43" s="743"/>
      <c r="DJ43" s="122">
        <v>41487</v>
      </c>
      <c r="DK43" s="131"/>
      <c r="DL43" s="123" t="s">
        <v>334</v>
      </c>
      <c r="DM43" s="131">
        <v>500</v>
      </c>
      <c r="DN43" s="131">
        <v>500</v>
      </c>
    </row>
    <row r="44" spans="1:122" s="33" customFormat="1" ht="33.75" customHeight="1">
      <c r="A44" s="739"/>
      <c r="B44" s="739"/>
      <c r="C44" s="720"/>
      <c r="D44" s="735"/>
      <c r="E44" s="720"/>
      <c r="F44" s="720"/>
      <c r="G44" s="735"/>
      <c r="H44" s="720"/>
      <c r="I44" s="755"/>
      <c r="J44" s="683"/>
      <c r="K44" s="717"/>
      <c r="L44" s="711"/>
      <c r="M44" s="711"/>
      <c r="N44" s="711"/>
      <c r="O44" s="711"/>
      <c r="P44" s="703"/>
      <c r="Q44" s="735"/>
      <c r="R44" s="717"/>
      <c r="S44" s="124"/>
      <c r="T44" s="124"/>
      <c r="U44" s="717"/>
      <c r="V44" s="717"/>
      <c r="W44" s="717"/>
      <c r="X44" s="717"/>
      <c r="Y44" s="733"/>
      <c r="Z44" s="717"/>
      <c r="AA44" s="717"/>
      <c r="AB44" s="730"/>
      <c r="AC44" s="733"/>
      <c r="AD44" s="759"/>
      <c r="AE44" s="30"/>
      <c r="AF44" s="727"/>
      <c r="AG44" s="727"/>
      <c r="AH44" s="30"/>
      <c r="AI44" s="727"/>
      <c r="AJ44" s="727"/>
      <c r="AK44" s="727"/>
      <c r="AL44" s="727"/>
      <c r="AM44" s="27"/>
      <c r="AN44" s="714"/>
      <c r="AO44" s="714"/>
      <c r="AP44" s="714"/>
      <c r="AQ44" s="714"/>
      <c r="AR44" s="35"/>
      <c r="AS44" s="714"/>
      <c r="AT44" s="714"/>
      <c r="AU44" s="714"/>
      <c r="AV44" s="114"/>
      <c r="AW44" s="717"/>
      <c r="AX44" s="115"/>
      <c r="AY44" s="115"/>
      <c r="AZ44" s="115"/>
      <c r="BA44" s="115"/>
      <c r="BB44" s="115"/>
      <c r="BC44" s="115"/>
      <c r="BD44" s="115"/>
      <c r="BE44" s="115"/>
      <c r="BF44" s="115"/>
      <c r="BG44" s="115"/>
      <c r="BH44" s="115"/>
      <c r="BI44" s="115"/>
      <c r="BJ44" s="115"/>
      <c r="BK44" s="115"/>
      <c r="BL44" s="115"/>
      <c r="BM44" s="115"/>
      <c r="BN44" s="115"/>
      <c r="BO44" s="115"/>
      <c r="BP44" s="115"/>
      <c r="BQ44" s="115"/>
      <c r="BR44" s="115"/>
      <c r="BS44" s="115"/>
      <c r="BT44" s="115"/>
      <c r="BU44" s="115"/>
      <c r="BV44" s="115"/>
      <c r="BW44" s="115"/>
      <c r="BX44" s="115"/>
      <c r="BY44" s="115"/>
      <c r="BZ44" s="115"/>
      <c r="CA44" s="115"/>
      <c r="CB44" s="115"/>
      <c r="CC44" s="115"/>
      <c r="CD44" s="115"/>
      <c r="CE44" s="115"/>
      <c r="CF44" s="115"/>
      <c r="CG44" s="115"/>
      <c r="CH44" s="115"/>
      <c r="CI44" s="115"/>
      <c r="CJ44" s="115"/>
      <c r="CK44" s="115"/>
      <c r="CL44" s="115"/>
      <c r="CM44" s="115"/>
      <c r="CN44" s="115"/>
      <c r="CO44" s="115"/>
      <c r="CP44" s="115"/>
      <c r="CQ44" s="115"/>
      <c r="CR44" s="115"/>
      <c r="CS44" s="115"/>
      <c r="CT44" s="115"/>
      <c r="CU44" s="115"/>
      <c r="CV44" s="115"/>
      <c r="CW44" s="115"/>
      <c r="CX44" s="115"/>
      <c r="CY44" s="115"/>
      <c r="CZ44" s="115"/>
      <c r="DA44" s="115"/>
      <c r="DB44" s="115"/>
      <c r="DC44" s="32"/>
      <c r="DD44" s="32"/>
      <c r="DE44" s="32"/>
      <c r="DF44" s="32"/>
      <c r="DG44" s="125" t="s">
        <v>335</v>
      </c>
      <c r="DH44" s="126" t="s">
        <v>394</v>
      </c>
      <c r="DI44" s="744"/>
      <c r="DJ44" s="127">
        <v>41609</v>
      </c>
      <c r="DK44" s="128"/>
      <c r="DL44" s="128"/>
      <c r="DM44" s="128"/>
      <c r="DN44" s="138"/>
    </row>
    <row r="45" spans="1:122" s="33" customFormat="1" ht="54">
      <c r="A45" s="737">
        <v>134</v>
      </c>
      <c r="B45" s="737" t="s">
        <v>377</v>
      </c>
      <c r="C45" s="709" t="s">
        <v>164</v>
      </c>
      <c r="D45" s="693">
        <v>2</v>
      </c>
      <c r="E45" s="736">
        <v>0.15</v>
      </c>
      <c r="F45" s="709" t="s">
        <v>165</v>
      </c>
      <c r="G45" s="693">
        <v>7.1</v>
      </c>
      <c r="H45" s="736">
        <v>0.8</v>
      </c>
      <c r="I45" s="755"/>
      <c r="J45" s="683"/>
      <c r="K45" s="715">
        <v>0.2</v>
      </c>
      <c r="L45" s="709" t="s">
        <v>378</v>
      </c>
      <c r="M45" s="709" t="s">
        <v>378</v>
      </c>
      <c r="N45" s="709" t="s">
        <v>379</v>
      </c>
      <c r="O45" s="709" t="s">
        <v>380</v>
      </c>
      <c r="P45" s="703"/>
      <c r="Q45" s="693"/>
      <c r="R45" s="715">
        <v>0.1</v>
      </c>
      <c r="S45" s="113"/>
      <c r="T45" s="113"/>
      <c r="U45" s="715" t="s">
        <v>395</v>
      </c>
      <c r="V45" s="715" t="s">
        <v>395</v>
      </c>
      <c r="W45" s="715" t="s">
        <v>70</v>
      </c>
      <c r="X45" s="715" t="s">
        <v>71</v>
      </c>
      <c r="Y45" s="731">
        <v>20</v>
      </c>
      <c r="Z45" s="715" t="s">
        <v>396</v>
      </c>
      <c r="AA45" s="715">
        <v>0.14000000000000001</v>
      </c>
      <c r="AB45" s="728">
        <f t="shared" si="0"/>
        <v>3.3600000000000012E-2</v>
      </c>
      <c r="AC45" s="731">
        <v>3</v>
      </c>
      <c r="AD45" s="757">
        <f>3+4.5</f>
        <v>7.5</v>
      </c>
      <c r="AE45" s="30">
        <v>3.3600000000000012E-2</v>
      </c>
      <c r="AF45" s="725">
        <v>6</v>
      </c>
      <c r="AG45" s="725"/>
      <c r="AH45" s="30">
        <v>3.3600000000000012E-2</v>
      </c>
      <c r="AI45" s="725">
        <v>5</v>
      </c>
      <c r="AJ45" s="725"/>
      <c r="AK45" s="725">
        <v>3.3600000000000012E-2</v>
      </c>
      <c r="AL45" s="725">
        <v>6</v>
      </c>
      <c r="AM45" s="27"/>
      <c r="AN45" s="712">
        <v>0</v>
      </c>
      <c r="AO45" s="712">
        <v>0</v>
      </c>
      <c r="AP45" s="712"/>
      <c r="AQ45" s="712">
        <v>0</v>
      </c>
      <c r="AR45" s="35"/>
      <c r="AS45" s="712">
        <v>0</v>
      </c>
      <c r="AT45" s="712"/>
      <c r="AU45" s="712">
        <v>0</v>
      </c>
      <c r="AV45" s="114"/>
      <c r="AW45" s="715" t="s">
        <v>326</v>
      </c>
      <c r="AX45" s="115"/>
      <c r="AY45" s="115"/>
      <c r="AZ45" s="115"/>
      <c r="BA45" s="115"/>
      <c r="BB45" s="115"/>
      <c r="BC45" s="115"/>
      <c r="BD45" s="115"/>
      <c r="BE45" s="115"/>
      <c r="BF45" s="115"/>
      <c r="BG45" s="115"/>
      <c r="BH45" s="115"/>
      <c r="BI45" s="115"/>
      <c r="BJ45" s="115"/>
      <c r="BK45" s="115"/>
      <c r="BL45" s="115">
        <v>0</v>
      </c>
      <c r="BM45" s="115"/>
      <c r="BN45" s="115"/>
      <c r="BO45" s="115"/>
      <c r="BP45" s="115"/>
      <c r="BQ45" s="115"/>
      <c r="BR45" s="115"/>
      <c r="BS45" s="115"/>
      <c r="BT45" s="115"/>
      <c r="BU45" s="115"/>
      <c r="BV45" s="115"/>
      <c r="BW45" s="115"/>
      <c r="BX45" s="115"/>
      <c r="BY45" s="115"/>
      <c r="BZ45" s="115"/>
      <c r="CA45" s="115">
        <v>0</v>
      </c>
      <c r="CB45" s="115"/>
      <c r="CC45" s="115"/>
      <c r="CD45" s="115"/>
      <c r="CE45" s="115"/>
      <c r="CF45" s="115"/>
      <c r="CG45" s="115"/>
      <c r="CH45" s="115"/>
      <c r="CI45" s="115"/>
      <c r="CJ45" s="115"/>
      <c r="CK45" s="115"/>
      <c r="CL45" s="115"/>
      <c r="CM45" s="115"/>
      <c r="CN45" s="115"/>
      <c r="CO45" s="115"/>
      <c r="CP45" s="115">
        <v>0</v>
      </c>
      <c r="CQ45" s="115"/>
      <c r="CR45" s="115"/>
      <c r="CS45" s="115"/>
      <c r="CT45" s="115"/>
      <c r="CU45" s="115"/>
      <c r="CV45" s="115"/>
      <c r="CW45" s="115"/>
      <c r="CX45" s="115"/>
      <c r="CY45" s="115"/>
      <c r="CZ45" s="115"/>
      <c r="DA45" s="115"/>
      <c r="DB45" s="115">
        <v>0</v>
      </c>
      <c r="DC45" s="32"/>
      <c r="DD45" s="32"/>
      <c r="DE45" s="32"/>
      <c r="DF45" s="32"/>
      <c r="DG45" s="116" t="s">
        <v>327</v>
      </c>
      <c r="DH45" s="139" t="s">
        <v>397</v>
      </c>
      <c r="DI45" s="709" t="s">
        <v>329</v>
      </c>
      <c r="DJ45" s="119" t="s">
        <v>388</v>
      </c>
      <c r="DK45" s="119"/>
      <c r="DL45" s="119"/>
      <c r="DM45" s="119"/>
      <c r="DN45" s="134"/>
    </row>
    <row r="46" spans="1:122" s="33" customFormat="1" ht="18">
      <c r="A46" s="738"/>
      <c r="B46" s="738"/>
      <c r="C46" s="719"/>
      <c r="D46" s="734"/>
      <c r="E46" s="719"/>
      <c r="F46" s="719"/>
      <c r="G46" s="734"/>
      <c r="H46" s="719"/>
      <c r="I46" s="755"/>
      <c r="J46" s="683"/>
      <c r="K46" s="716"/>
      <c r="L46" s="710"/>
      <c r="M46" s="710"/>
      <c r="N46" s="710"/>
      <c r="O46" s="710"/>
      <c r="P46" s="703"/>
      <c r="Q46" s="734"/>
      <c r="R46" s="716"/>
      <c r="S46" s="120"/>
      <c r="T46" s="120"/>
      <c r="U46" s="716"/>
      <c r="V46" s="716"/>
      <c r="W46" s="716"/>
      <c r="X46" s="716"/>
      <c r="Y46" s="732"/>
      <c r="Z46" s="716"/>
      <c r="AA46" s="716"/>
      <c r="AB46" s="729"/>
      <c r="AC46" s="732"/>
      <c r="AD46" s="758"/>
      <c r="AE46" s="30"/>
      <c r="AF46" s="726"/>
      <c r="AG46" s="726"/>
      <c r="AH46" s="30"/>
      <c r="AI46" s="726"/>
      <c r="AJ46" s="726"/>
      <c r="AK46" s="726"/>
      <c r="AL46" s="726"/>
      <c r="AM46" s="27"/>
      <c r="AN46" s="713"/>
      <c r="AO46" s="713"/>
      <c r="AP46" s="713"/>
      <c r="AQ46" s="713"/>
      <c r="AR46" s="35"/>
      <c r="AS46" s="713"/>
      <c r="AT46" s="713"/>
      <c r="AU46" s="713"/>
      <c r="AV46" s="114"/>
      <c r="AW46" s="716"/>
      <c r="AX46" s="115"/>
      <c r="AY46" s="115"/>
      <c r="AZ46" s="115"/>
      <c r="BA46" s="115"/>
      <c r="BB46" s="115"/>
      <c r="BC46" s="115"/>
      <c r="BD46" s="115"/>
      <c r="BE46" s="115"/>
      <c r="BF46" s="115"/>
      <c r="BG46" s="115"/>
      <c r="BH46" s="115"/>
      <c r="BI46" s="115"/>
      <c r="BJ46" s="115"/>
      <c r="BK46" s="115"/>
      <c r="BL46" s="115"/>
      <c r="BM46" s="115"/>
      <c r="BN46" s="115"/>
      <c r="BO46" s="115"/>
      <c r="BP46" s="115"/>
      <c r="BQ46" s="115"/>
      <c r="BR46" s="115"/>
      <c r="BS46" s="115"/>
      <c r="BT46" s="115"/>
      <c r="BU46" s="115"/>
      <c r="BV46" s="115"/>
      <c r="BW46" s="115"/>
      <c r="BX46" s="115"/>
      <c r="BY46" s="115"/>
      <c r="BZ46" s="115"/>
      <c r="CA46" s="115"/>
      <c r="CB46" s="115"/>
      <c r="CC46" s="115"/>
      <c r="CD46" s="115"/>
      <c r="CE46" s="115"/>
      <c r="CF46" s="115"/>
      <c r="CG46" s="115"/>
      <c r="CH46" s="115"/>
      <c r="CI46" s="115"/>
      <c r="CJ46" s="115"/>
      <c r="CK46" s="115"/>
      <c r="CL46" s="115"/>
      <c r="CM46" s="115"/>
      <c r="CN46" s="115"/>
      <c r="CO46" s="115"/>
      <c r="CP46" s="115"/>
      <c r="CQ46" s="115"/>
      <c r="CR46" s="115"/>
      <c r="CS46" s="115"/>
      <c r="CT46" s="115"/>
      <c r="CU46" s="115"/>
      <c r="CV46" s="115"/>
      <c r="CW46" s="115"/>
      <c r="CX46" s="115"/>
      <c r="CY46" s="115"/>
      <c r="CZ46" s="115"/>
      <c r="DA46" s="115"/>
      <c r="DB46" s="115"/>
      <c r="DC46" s="32"/>
      <c r="DD46" s="32"/>
      <c r="DE46" s="32"/>
      <c r="DF46" s="32"/>
      <c r="DG46" s="121" t="s">
        <v>332</v>
      </c>
      <c r="DH46" s="141" t="s">
        <v>390</v>
      </c>
      <c r="DI46" s="743"/>
      <c r="DJ46" s="122">
        <v>41487</v>
      </c>
      <c r="DK46" s="131"/>
      <c r="DL46" s="123" t="s">
        <v>334</v>
      </c>
      <c r="DM46" s="131">
        <v>3314</v>
      </c>
      <c r="DN46" s="131">
        <v>3314</v>
      </c>
      <c r="DP46" s="33" t="s">
        <v>398</v>
      </c>
      <c r="DQ46" s="33">
        <v>3314</v>
      </c>
      <c r="DR46" s="33" t="s">
        <v>399</v>
      </c>
    </row>
    <row r="47" spans="1:122" s="33" customFormat="1" ht="27">
      <c r="A47" s="739"/>
      <c r="B47" s="739"/>
      <c r="C47" s="720"/>
      <c r="D47" s="735"/>
      <c r="E47" s="720"/>
      <c r="F47" s="720"/>
      <c r="G47" s="735"/>
      <c r="H47" s="720"/>
      <c r="I47" s="755"/>
      <c r="J47" s="683"/>
      <c r="K47" s="717"/>
      <c r="L47" s="711"/>
      <c r="M47" s="711"/>
      <c r="N47" s="711"/>
      <c r="O47" s="711"/>
      <c r="P47" s="703"/>
      <c r="Q47" s="735"/>
      <c r="R47" s="717"/>
      <c r="S47" s="124"/>
      <c r="T47" s="124"/>
      <c r="U47" s="717"/>
      <c r="V47" s="717"/>
      <c r="W47" s="717"/>
      <c r="X47" s="717"/>
      <c r="Y47" s="733"/>
      <c r="Z47" s="717"/>
      <c r="AA47" s="717"/>
      <c r="AB47" s="730"/>
      <c r="AC47" s="733"/>
      <c r="AD47" s="759"/>
      <c r="AE47" s="30"/>
      <c r="AF47" s="727"/>
      <c r="AG47" s="727"/>
      <c r="AH47" s="30"/>
      <c r="AI47" s="727"/>
      <c r="AJ47" s="727"/>
      <c r="AK47" s="727"/>
      <c r="AL47" s="727"/>
      <c r="AM47" s="27"/>
      <c r="AN47" s="714"/>
      <c r="AO47" s="714"/>
      <c r="AP47" s="714"/>
      <c r="AQ47" s="714"/>
      <c r="AR47" s="35"/>
      <c r="AS47" s="714"/>
      <c r="AT47" s="714"/>
      <c r="AU47" s="714"/>
      <c r="AV47" s="114"/>
      <c r="AW47" s="717"/>
      <c r="AX47" s="115"/>
      <c r="AY47" s="115"/>
      <c r="AZ47" s="115"/>
      <c r="BA47" s="115"/>
      <c r="BB47" s="115"/>
      <c r="BC47" s="115"/>
      <c r="BD47" s="115"/>
      <c r="BE47" s="115"/>
      <c r="BF47" s="115"/>
      <c r="BG47" s="115"/>
      <c r="BH47" s="115"/>
      <c r="BI47" s="115"/>
      <c r="BJ47" s="115"/>
      <c r="BK47" s="115"/>
      <c r="BL47" s="115"/>
      <c r="BM47" s="115"/>
      <c r="BN47" s="115"/>
      <c r="BO47" s="115"/>
      <c r="BP47" s="115"/>
      <c r="BQ47" s="115"/>
      <c r="BR47" s="115"/>
      <c r="BS47" s="115"/>
      <c r="BT47" s="115"/>
      <c r="BU47" s="115"/>
      <c r="BV47" s="115"/>
      <c r="BW47" s="115"/>
      <c r="BX47" s="115"/>
      <c r="BY47" s="115"/>
      <c r="BZ47" s="115"/>
      <c r="CA47" s="115"/>
      <c r="CB47" s="115"/>
      <c r="CC47" s="115"/>
      <c r="CD47" s="115"/>
      <c r="CE47" s="115"/>
      <c r="CF47" s="115"/>
      <c r="CG47" s="115"/>
      <c r="CH47" s="115"/>
      <c r="CI47" s="115"/>
      <c r="CJ47" s="115"/>
      <c r="CK47" s="115"/>
      <c r="CL47" s="115"/>
      <c r="CM47" s="115"/>
      <c r="CN47" s="115"/>
      <c r="CO47" s="115"/>
      <c r="CP47" s="115"/>
      <c r="CQ47" s="115"/>
      <c r="CR47" s="115"/>
      <c r="CS47" s="115"/>
      <c r="CT47" s="115"/>
      <c r="CU47" s="115"/>
      <c r="CV47" s="115"/>
      <c r="CW47" s="115"/>
      <c r="CX47" s="115"/>
      <c r="CY47" s="115"/>
      <c r="CZ47" s="115"/>
      <c r="DA47" s="115"/>
      <c r="DB47" s="115"/>
      <c r="DC47" s="32"/>
      <c r="DD47" s="32"/>
      <c r="DE47" s="32"/>
      <c r="DF47" s="32"/>
      <c r="DG47" s="125" t="s">
        <v>335</v>
      </c>
      <c r="DH47" s="143" t="s">
        <v>339</v>
      </c>
      <c r="DI47" s="744"/>
      <c r="DJ47" s="127">
        <v>41609</v>
      </c>
      <c r="DK47" s="128"/>
      <c r="DL47" s="128"/>
      <c r="DM47" s="128"/>
      <c r="DN47" s="138"/>
    </row>
    <row r="48" spans="1:122" s="33" customFormat="1" ht="54">
      <c r="A48" s="737">
        <v>135</v>
      </c>
      <c r="B48" s="737" t="s">
        <v>377</v>
      </c>
      <c r="C48" s="709" t="s">
        <v>164</v>
      </c>
      <c r="D48" s="693">
        <v>2</v>
      </c>
      <c r="E48" s="736">
        <v>0.15</v>
      </c>
      <c r="F48" s="709" t="s">
        <v>165</v>
      </c>
      <c r="G48" s="693">
        <v>7.1</v>
      </c>
      <c r="H48" s="736">
        <v>0.8</v>
      </c>
      <c r="I48" s="755"/>
      <c r="J48" s="683"/>
      <c r="K48" s="715">
        <v>0.2</v>
      </c>
      <c r="L48" s="709" t="s">
        <v>378</v>
      </c>
      <c r="M48" s="709" t="s">
        <v>378</v>
      </c>
      <c r="N48" s="709" t="s">
        <v>379</v>
      </c>
      <c r="O48" s="709" t="s">
        <v>380</v>
      </c>
      <c r="P48" s="703"/>
      <c r="Q48" s="693"/>
      <c r="R48" s="715">
        <v>0.1</v>
      </c>
      <c r="S48" s="113"/>
      <c r="T48" s="113"/>
      <c r="U48" s="715" t="s">
        <v>400</v>
      </c>
      <c r="V48" s="715" t="s">
        <v>400</v>
      </c>
      <c r="W48" s="715" t="s">
        <v>70</v>
      </c>
      <c r="X48" s="715" t="s">
        <v>71</v>
      </c>
      <c r="Y48" s="731">
        <v>40</v>
      </c>
      <c r="Z48" s="715" t="s">
        <v>401</v>
      </c>
      <c r="AA48" s="715">
        <v>0.14000000000000001</v>
      </c>
      <c r="AB48" s="728">
        <f t="shared" si="0"/>
        <v>3.3600000000000012E-2</v>
      </c>
      <c r="AC48" s="731">
        <v>5</v>
      </c>
      <c r="AD48" s="731">
        <v>5</v>
      </c>
      <c r="AE48" s="30">
        <v>3.3600000000000012E-2</v>
      </c>
      <c r="AF48" s="725">
        <v>15</v>
      </c>
      <c r="AG48" s="725"/>
      <c r="AH48" s="30">
        <v>3.3600000000000012E-2</v>
      </c>
      <c r="AI48" s="725">
        <v>15</v>
      </c>
      <c r="AJ48" s="725"/>
      <c r="AK48" s="725">
        <v>3.3600000000000012E-2</v>
      </c>
      <c r="AL48" s="725">
        <v>5</v>
      </c>
      <c r="AM48" s="27"/>
      <c r="AN48" s="712">
        <v>3000000</v>
      </c>
      <c r="AO48" s="712">
        <v>3000000</v>
      </c>
      <c r="AP48" s="712"/>
      <c r="AQ48" s="712">
        <v>0</v>
      </c>
      <c r="AR48" s="35"/>
      <c r="AS48" s="712">
        <v>0</v>
      </c>
      <c r="AT48" s="712"/>
      <c r="AU48" s="712">
        <v>0</v>
      </c>
      <c r="AV48" s="114"/>
      <c r="AW48" s="715" t="s">
        <v>326</v>
      </c>
      <c r="AX48" s="115"/>
      <c r="AY48" s="115"/>
      <c r="AZ48" s="115"/>
      <c r="BA48" s="115"/>
      <c r="BB48" s="115"/>
      <c r="BC48" s="115"/>
      <c r="BD48" s="115"/>
      <c r="BE48" s="115"/>
      <c r="BF48" s="115"/>
      <c r="BG48" s="115"/>
      <c r="BH48" s="115"/>
      <c r="BI48" s="115">
        <v>3000000</v>
      </c>
      <c r="BJ48" s="115"/>
      <c r="BK48" s="115"/>
      <c r="BL48" s="115">
        <v>3000000</v>
      </c>
      <c r="BM48" s="115"/>
      <c r="BN48" s="115"/>
      <c r="BO48" s="115"/>
      <c r="BP48" s="115"/>
      <c r="BQ48" s="115"/>
      <c r="BR48" s="115"/>
      <c r="BS48" s="115"/>
      <c r="BT48" s="115"/>
      <c r="BU48" s="115"/>
      <c r="BV48" s="115"/>
      <c r="BW48" s="115"/>
      <c r="BX48" s="115"/>
      <c r="BY48" s="115"/>
      <c r="BZ48" s="115"/>
      <c r="CA48" s="115">
        <v>0</v>
      </c>
      <c r="CB48" s="115"/>
      <c r="CC48" s="115"/>
      <c r="CD48" s="115"/>
      <c r="CE48" s="115"/>
      <c r="CF48" s="115"/>
      <c r="CG48" s="115"/>
      <c r="CH48" s="115"/>
      <c r="CI48" s="115"/>
      <c r="CJ48" s="115"/>
      <c r="CK48" s="115"/>
      <c r="CL48" s="115"/>
      <c r="CM48" s="115"/>
      <c r="CN48" s="115"/>
      <c r="CO48" s="115"/>
      <c r="CP48" s="115">
        <v>0</v>
      </c>
      <c r="CQ48" s="115"/>
      <c r="CR48" s="115"/>
      <c r="CS48" s="115"/>
      <c r="CT48" s="115"/>
      <c r="CU48" s="115"/>
      <c r="CV48" s="115"/>
      <c r="CW48" s="115"/>
      <c r="CX48" s="115"/>
      <c r="CY48" s="115"/>
      <c r="CZ48" s="115"/>
      <c r="DA48" s="115"/>
      <c r="DB48" s="115">
        <v>0</v>
      </c>
      <c r="DC48" s="32"/>
      <c r="DD48" s="32"/>
      <c r="DE48" s="32"/>
      <c r="DF48" s="32"/>
      <c r="DG48" s="116" t="s">
        <v>327</v>
      </c>
      <c r="DH48" s="117" t="s">
        <v>347</v>
      </c>
      <c r="DI48" s="134"/>
      <c r="DJ48" s="119"/>
      <c r="DK48" s="119"/>
      <c r="DL48" s="119"/>
      <c r="DM48" s="119"/>
      <c r="DN48" s="134"/>
    </row>
    <row r="49" spans="1:118" s="33" customFormat="1" ht="33.75">
      <c r="A49" s="738"/>
      <c r="B49" s="738"/>
      <c r="C49" s="719"/>
      <c r="D49" s="734"/>
      <c r="E49" s="719"/>
      <c r="F49" s="719"/>
      <c r="G49" s="734"/>
      <c r="H49" s="719"/>
      <c r="I49" s="755"/>
      <c r="J49" s="683"/>
      <c r="K49" s="716"/>
      <c r="L49" s="710"/>
      <c r="M49" s="710"/>
      <c r="N49" s="710"/>
      <c r="O49" s="710"/>
      <c r="P49" s="703"/>
      <c r="Q49" s="734"/>
      <c r="R49" s="716"/>
      <c r="S49" s="120"/>
      <c r="T49" s="120"/>
      <c r="U49" s="716"/>
      <c r="V49" s="716"/>
      <c r="W49" s="716"/>
      <c r="X49" s="716"/>
      <c r="Y49" s="732"/>
      <c r="Z49" s="716"/>
      <c r="AA49" s="716"/>
      <c r="AB49" s="729"/>
      <c r="AC49" s="732"/>
      <c r="AD49" s="732"/>
      <c r="AE49" s="30"/>
      <c r="AF49" s="726"/>
      <c r="AG49" s="726"/>
      <c r="AH49" s="30"/>
      <c r="AI49" s="726"/>
      <c r="AJ49" s="726"/>
      <c r="AK49" s="726"/>
      <c r="AL49" s="726"/>
      <c r="AM49" s="27"/>
      <c r="AN49" s="713"/>
      <c r="AO49" s="713"/>
      <c r="AP49" s="713"/>
      <c r="AQ49" s="713"/>
      <c r="AR49" s="35"/>
      <c r="AS49" s="713"/>
      <c r="AT49" s="713"/>
      <c r="AU49" s="713"/>
      <c r="AV49" s="114"/>
      <c r="AW49" s="716"/>
      <c r="AX49" s="115"/>
      <c r="AY49" s="115"/>
      <c r="AZ49" s="115"/>
      <c r="BA49" s="115"/>
      <c r="BB49" s="115"/>
      <c r="BC49" s="115"/>
      <c r="BD49" s="115"/>
      <c r="BE49" s="115"/>
      <c r="BF49" s="115"/>
      <c r="BG49" s="115"/>
      <c r="BH49" s="115"/>
      <c r="BI49" s="115"/>
      <c r="BJ49" s="115"/>
      <c r="BK49" s="115"/>
      <c r="BL49" s="115"/>
      <c r="BM49" s="115"/>
      <c r="BN49" s="115"/>
      <c r="BO49" s="115"/>
      <c r="BP49" s="115"/>
      <c r="BQ49" s="115"/>
      <c r="BR49" s="115"/>
      <c r="BS49" s="115"/>
      <c r="BT49" s="115"/>
      <c r="BU49" s="115"/>
      <c r="BV49" s="115"/>
      <c r="BW49" s="115"/>
      <c r="BX49" s="115"/>
      <c r="BY49" s="115"/>
      <c r="BZ49" s="115"/>
      <c r="CA49" s="115"/>
      <c r="CB49" s="115"/>
      <c r="CC49" s="115"/>
      <c r="CD49" s="115"/>
      <c r="CE49" s="115"/>
      <c r="CF49" s="115"/>
      <c r="CG49" s="115"/>
      <c r="CH49" s="115"/>
      <c r="CI49" s="115"/>
      <c r="CJ49" s="115"/>
      <c r="CK49" s="115"/>
      <c r="CL49" s="115"/>
      <c r="CM49" s="115"/>
      <c r="CN49" s="115"/>
      <c r="CO49" s="115"/>
      <c r="CP49" s="115"/>
      <c r="CQ49" s="115"/>
      <c r="CR49" s="115"/>
      <c r="CS49" s="115"/>
      <c r="CT49" s="115"/>
      <c r="CU49" s="115"/>
      <c r="CV49" s="115"/>
      <c r="CW49" s="115"/>
      <c r="CX49" s="115"/>
      <c r="CY49" s="115"/>
      <c r="CZ49" s="115"/>
      <c r="DA49" s="115"/>
      <c r="DB49" s="115"/>
      <c r="DC49" s="32"/>
      <c r="DD49" s="32"/>
      <c r="DE49" s="32"/>
      <c r="DF49" s="32"/>
      <c r="DG49" s="121" t="s">
        <v>332</v>
      </c>
      <c r="DH49" s="117" t="s">
        <v>359</v>
      </c>
      <c r="DI49" s="123" t="s">
        <v>329</v>
      </c>
      <c r="DJ49" s="122"/>
      <c r="DK49" s="131"/>
      <c r="DL49" s="131"/>
      <c r="DM49" s="131"/>
      <c r="DN49" s="136"/>
    </row>
    <row r="50" spans="1:118" s="33" customFormat="1" ht="27">
      <c r="A50" s="739"/>
      <c r="B50" s="739"/>
      <c r="C50" s="720"/>
      <c r="D50" s="735"/>
      <c r="E50" s="720"/>
      <c r="F50" s="720"/>
      <c r="G50" s="735"/>
      <c r="H50" s="720"/>
      <c r="I50" s="755"/>
      <c r="J50" s="683"/>
      <c r="K50" s="717"/>
      <c r="L50" s="711"/>
      <c r="M50" s="711"/>
      <c r="N50" s="711"/>
      <c r="O50" s="711"/>
      <c r="P50" s="703"/>
      <c r="Q50" s="735"/>
      <c r="R50" s="717"/>
      <c r="S50" s="124"/>
      <c r="T50" s="124"/>
      <c r="U50" s="717"/>
      <c r="V50" s="717"/>
      <c r="W50" s="717"/>
      <c r="X50" s="717"/>
      <c r="Y50" s="733"/>
      <c r="Z50" s="717"/>
      <c r="AA50" s="717"/>
      <c r="AB50" s="730"/>
      <c r="AC50" s="733"/>
      <c r="AD50" s="733"/>
      <c r="AE50" s="30"/>
      <c r="AF50" s="727"/>
      <c r="AG50" s="727"/>
      <c r="AH50" s="30"/>
      <c r="AI50" s="727"/>
      <c r="AJ50" s="727"/>
      <c r="AK50" s="727"/>
      <c r="AL50" s="727"/>
      <c r="AM50" s="27"/>
      <c r="AN50" s="714"/>
      <c r="AO50" s="714"/>
      <c r="AP50" s="714"/>
      <c r="AQ50" s="714"/>
      <c r="AR50" s="35"/>
      <c r="AS50" s="714"/>
      <c r="AT50" s="714"/>
      <c r="AU50" s="714"/>
      <c r="AV50" s="114"/>
      <c r="AW50" s="717"/>
      <c r="AX50" s="115"/>
      <c r="AY50" s="115"/>
      <c r="AZ50" s="115"/>
      <c r="BA50" s="115"/>
      <c r="BB50" s="115"/>
      <c r="BC50" s="115"/>
      <c r="BD50" s="115"/>
      <c r="BE50" s="115"/>
      <c r="BF50" s="115"/>
      <c r="BG50" s="115"/>
      <c r="BH50" s="115"/>
      <c r="BI50" s="115"/>
      <c r="BJ50" s="115"/>
      <c r="BK50" s="115"/>
      <c r="BL50" s="115"/>
      <c r="BM50" s="115"/>
      <c r="BN50" s="115"/>
      <c r="BO50" s="115"/>
      <c r="BP50" s="115"/>
      <c r="BQ50" s="115"/>
      <c r="BR50" s="115"/>
      <c r="BS50" s="115"/>
      <c r="BT50" s="115"/>
      <c r="BU50" s="115"/>
      <c r="BV50" s="115"/>
      <c r="BW50" s="115"/>
      <c r="BX50" s="115"/>
      <c r="BY50" s="115"/>
      <c r="BZ50" s="115"/>
      <c r="CA50" s="115"/>
      <c r="CB50" s="115"/>
      <c r="CC50" s="115"/>
      <c r="CD50" s="115"/>
      <c r="CE50" s="115"/>
      <c r="CF50" s="115"/>
      <c r="CG50" s="115"/>
      <c r="CH50" s="115"/>
      <c r="CI50" s="115"/>
      <c r="CJ50" s="115"/>
      <c r="CK50" s="115"/>
      <c r="CL50" s="115"/>
      <c r="CM50" s="115"/>
      <c r="CN50" s="115"/>
      <c r="CO50" s="115"/>
      <c r="CP50" s="115"/>
      <c r="CQ50" s="115"/>
      <c r="CR50" s="115"/>
      <c r="CS50" s="115"/>
      <c r="CT50" s="115"/>
      <c r="CU50" s="115"/>
      <c r="CV50" s="115"/>
      <c r="CW50" s="115"/>
      <c r="CX50" s="115"/>
      <c r="CY50" s="115"/>
      <c r="CZ50" s="115"/>
      <c r="DA50" s="115"/>
      <c r="DB50" s="115"/>
      <c r="DC50" s="32"/>
      <c r="DD50" s="32"/>
      <c r="DE50" s="32"/>
      <c r="DF50" s="32"/>
      <c r="DG50" s="125" t="s">
        <v>335</v>
      </c>
      <c r="DH50" s="126" t="s">
        <v>402</v>
      </c>
      <c r="DI50" s="138"/>
      <c r="DJ50" s="127"/>
      <c r="DK50" s="128"/>
      <c r="DL50" s="128"/>
      <c r="DM50" s="128"/>
      <c r="DN50" s="138"/>
    </row>
    <row r="51" spans="1:118" s="33" customFormat="1">
      <c r="A51" s="737">
        <v>136</v>
      </c>
      <c r="B51" s="737" t="s">
        <v>377</v>
      </c>
      <c r="C51" s="709" t="s">
        <v>164</v>
      </c>
      <c r="D51" s="693">
        <v>2</v>
      </c>
      <c r="E51" s="736">
        <v>0.15</v>
      </c>
      <c r="F51" s="709" t="s">
        <v>165</v>
      </c>
      <c r="G51" s="693">
        <v>7.1</v>
      </c>
      <c r="H51" s="736">
        <v>0.8</v>
      </c>
      <c r="I51" s="755"/>
      <c r="J51" s="683"/>
      <c r="K51" s="715">
        <v>0.2</v>
      </c>
      <c r="L51" s="709" t="s">
        <v>378</v>
      </c>
      <c r="M51" s="709" t="s">
        <v>378</v>
      </c>
      <c r="N51" s="709" t="s">
        <v>379</v>
      </c>
      <c r="O51" s="709" t="s">
        <v>380</v>
      </c>
      <c r="P51" s="703"/>
      <c r="Q51" s="693"/>
      <c r="R51" s="715">
        <v>0.1</v>
      </c>
      <c r="S51" s="715"/>
      <c r="T51" s="715"/>
      <c r="U51" s="715" t="s">
        <v>403</v>
      </c>
      <c r="V51" s="715" t="s">
        <v>403</v>
      </c>
      <c r="W51" s="715" t="s">
        <v>70</v>
      </c>
      <c r="X51" s="715" t="s">
        <v>71</v>
      </c>
      <c r="Y51" s="731">
        <v>0</v>
      </c>
      <c r="Z51" s="715" t="s">
        <v>404</v>
      </c>
      <c r="AA51" s="715">
        <v>0.15</v>
      </c>
      <c r="AB51" s="728">
        <f t="shared" si="0"/>
        <v>3.6000000000000004E-2</v>
      </c>
      <c r="AC51" s="731">
        <v>7</v>
      </c>
      <c r="AD51" s="731">
        <v>0</v>
      </c>
      <c r="AE51" s="30">
        <v>3.6000000000000004E-2</v>
      </c>
      <c r="AF51" s="725">
        <v>3</v>
      </c>
      <c r="AG51" s="725"/>
      <c r="AH51" s="30">
        <v>3.6000000000000004E-2</v>
      </c>
      <c r="AI51" s="725">
        <v>0</v>
      </c>
      <c r="AJ51" s="725"/>
      <c r="AK51" s="725">
        <v>3.6000000000000004E-2</v>
      </c>
      <c r="AL51" s="725">
        <v>0</v>
      </c>
      <c r="AM51" s="27"/>
      <c r="AN51" s="712">
        <v>0</v>
      </c>
      <c r="AO51" s="712">
        <v>0</v>
      </c>
      <c r="AP51" s="712"/>
      <c r="AQ51" s="712">
        <v>0</v>
      </c>
      <c r="AR51" s="35"/>
      <c r="AS51" s="712">
        <v>0</v>
      </c>
      <c r="AT51" s="712"/>
      <c r="AU51" s="712">
        <v>0</v>
      </c>
      <c r="AV51" s="114"/>
      <c r="AW51" s="715" t="s">
        <v>326</v>
      </c>
      <c r="AX51" s="115"/>
      <c r="AY51" s="115"/>
      <c r="AZ51" s="115"/>
      <c r="BA51" s="115"/>
      <c r="BB51" s="115"/>
      <c r="BC51" s="115"/>
      <c r="BD51" s="115"/>
      <c r="BE51" s="115"/>
      <c r="BF51" s="115"/>
      <c r="BG51" s="115"/>
      <c r="BH51" s="115"/>
      <c r="BI51" s="115"/>
      <c r="BJ51" s="115"/>
      <c r="BK51" s="115"/>
      <c r="BL51" s="115">
        <v>0</v>
      </c>
      <c r="BM51" s="115"/>
      <c r="BN51" s="115"/>
      <c r="BO51" s="115"/>
      <c r="BP51" s="115"/>
      <c r="BQ51" s="115"/>
      <c r="BR51" s="115"/>
      <c r="BS51" s="115"/>
      <c r="BT51" s="115"/>
      <c r="BU51" s="115"/>
      <c r="BV51" s="115"/>
      <c r="BW51" s="115"/>
      <c r="BX51" s="115"/>
      <c r="BY51" s="115"/>
      <c r="BZ51" s="115"/>
      <c r="CA51" s="115">
        <v>0</v>
      </c>
      <c r="CB51" s="115"/>
      <c r="CC51" s="115"/>
      <c r="CD51" s="115"/>
      <c r="CE51" s="115"/>
      <c r="CF51" s="115"/>
      <c r="CG51" s="115"/>
      <c r="CH51" s="115"/>
      <c r="CI51" s="115"/>
      <c r="CJ51" s="115"/>
      <c r="CK51" s="115"/>
      <c r="CL51" s="115"/>
      <c r="CM51" s="115"/>
      <c r="CN51" s="115"/>
      <c r="CO51" s="115"/>
      <c r="CP51" s="115">
        <v>0</v>
      </c>
      <c r="CQ51" s="115"/>
      <c r="CR51" s="115"/>
      <c r="CS51" s="115"/>
      <c r="CT51" s="115"/>
      <c r="CU51" s="115"/>
      <c r="CV51" s="115"/>
      <c r="CW51" s="115"/>
      <c r="CX51" s="115"/>
      <c r="CY51" s="115"/>
      <c r="CZ51" s="115"/>
      <c r="DA51" s="115"/>
      <c r="DB51" s="115">
        <v>0</v>
      </c>
      <c r="DC51" s="32"/>
      <c r="DD51" s="32"/>
      <c r="DE51" s="32"/>
      <c r="DF51" s="32"/>
      <c r="DG51" s="721" t="s">
        <v>335</v>
      </c>
      <c r="DH51" s="721" t="s">
        <v>339</v>
      </c>
      <c r="DI51" s="709" t="s">
        <v>329</v>
      </c>
      <c r="DJ51" s="119"/>
      <c r="DK51" s="119"/>
      <c r="DL51" s="709" t="s">
        <v>405</v>
      </c>
      <c r="DM51" s="119"/>
      <c r="DN51" s="134"/>
    </row>
    <row r="52" spans="1:118" s="33" customFormat="1">
      <c r="A52" s="738"/>
      <c r="B52" s="738"/>
      <c r="C52" s="719"/>
      <c r="D52" s="734"/>
      <c r="E52" s="719"/>
      <c r="F52" s="719"/>
      <c r="G52" s="734"/>
      <c r="H52" s="719"/>
      <c r="I52" s="755"/>
      <c r="J52" s="683"/>
      <c r="K52" s="716"/>
      <c r="L52" s="710"/>
      <c r="M52" s="710"/>
      <c r="N52" s="710"/>
      <c r="O52" s="710"/>
      <c r="P52" s="703"/>
      <c r="Q52" s="734"/>
      <c r="R52" s="716"/>
      <c r="S52" s="716"/>
      <c r="T52" s="716"/>
      <c r="U52" s="716"/>
      <c r="V52" s="716"/>
      <c r="W52" s="716"/>
      <c r="X52" s="716"/>
      <c r="Y52" s="732"/>
      <c r="Z52" s="716"/>
      <c r="AA52" s="716"/>
      <c r="AB52" s="729"/>
      <c r="AC52" s="732"/>
      <c r="AD52" s="732"/>
      <c r="AE52" s="30"/>
      <c r="AF52" s="726"/>
      <c r="AG52" s="726"/>
      <c r="AH52" s="30"/>
      <c r="AI52" s="726"/>
      <c r="AJ52" s="726"/>
      <c r="AK52" s="726"/>
      <c r="AL52" s="726"/>
      <c r="AM52" s="27"/>
      <c r="AN52" s="713"/>
      <c r="AO52" s="713"/>
      <c r="AP52" s="713"/>
      <c r="AQ52" s="713"/>
      <c r="AR52" s="35"/>
      <c r="AS52" s="713"/>
      <c r="AT52" s="713"/>
      <c r="AU52" s="713"/>
      <c r="AV52" s="114"/>
      <c r="AW52" s="716"/>
      <c r="AX52" s="115"/>
      <c r="AY52" s="115"/>
      <c r="AZ52" s="115"/>
      <c r="BA52" s="115"/>
      <c r="BB52" s="115"/>
      <c r="BC52" s="115"/>
      <c r="BD52" s="115"/>
      <c r="BE52" s="115"/>
      <c r="BF52" s="115"/>
      <c r="BG52" s="115"/>
      <c r="BH52" s="115"/>
      <c r="BI52" s="115"/>
      <c r="BJ52" s="115"/>
      <c r="BK52" s="115"/>
      <c r="BL52" s="115"/>
      <c r="BM52" s="115"/>
      <c r="BN52" s="115"/>
      <c r="BO52" s="115"/>
      <c r="BP52" s="115"/>
      <c r="BQ52" s="115"/>
      <c r="BR52" s="115"/>
      <c r="BS52" s="115"/>
      <c r="BT52" s="115"/>
      <c r="BU52" s="115"/>
      <c r="BV52" s="115"/>
      <c r="BW52" s="115"/>
      <c r="BX52" s="115"/>
      <c r="BY52" s="115"/>
      <c r="BZ52" s="115"/>
      <c r="CA52" s="115"/>
      <c r="CB52" s="115"/>
      <c r="CC52" s="115"/>
      <c r="CD52" s="115"/>
      <c r="CE52" s="115"/>
      <c r="CF52" s="115"/>
      <c r="CG52" s="115"/>
      <c r="CH52" s="115"/>
      <c r="CI52" s="115"/>
      <c r="CJ52" s="115"/>
      <c r="CK52" s="115"/>
      <c r="CL52" s="115"/>
      <c r="CM52" s="115"/>
      <c r="CN52" s="115"/>
      <c r="CO52" s="115"/>
      <c r="CP52" s="115"/>
      <c r="CQ52" s="115"/>
      <c r="CR52" s="115"/>
      <c r="CS52" s="115"/>
      <c r="CT52" s="115"/>
      <c r="CU52" s="115"/>
      <c r="CV52" s="115"/>
      <c r="CW52" s="115"/>
      <c r="CX52" s="115"/>
      <c r="CY52" s="115"/>
      <c r="CZ52" s="115"/>
      <c r="DA52" s="115"/>
      <c r="DB52" s="115"/>
      <c r="DC52" s="32"/>
      <c r="DD52" s="32"/>
      <c r="DE52" s="32"/>
      <c r="DF52" s="32"/>
      <c r="DG52" s="719"/>
      <c r="DH52" s="719"/>
      <c r="DI52" s="743"/>
      <c r="DJ52" s="122">
        <v>41334</v>
      </c>
      <c r="DK52" s="131"/>
      <c r="DL52" s="745"/>
      <c r="DM52" s="131">
        <v>300</v>
      </c>
      <c r="DN52" s="131">
        <f>+DM52</f>
        <v>300</v>
      </c>
    </row>
    <row r="53" spans="1:118" s="33" customFormat="1">
      <c r="A53" s="739"/>
      <c r="B53" s="739"/>
      <c r="C53" s="720"/>
      <c r="D53" s="735"/>
      <c r="E53" s="720"/>
      <c r="F53" s="720"/>
      <c r="G53" s="735"/>
      <c r="H53" s="720"/>
      <c r="I53" s="755"/>
      <c r="J53" s="683"/>
      <c r="K53" s="717"/>
      <c r="L53" s="711"/>
      <c r="M53" s="711"/>
      <c r="N53" s="711"/>
      <c r="O53" s="711"/>
      <c r="P53" s="703"/>
      <c r="Q53" s="735"/>
      <c r="R53" s="717"/>
      <c r="S53" s="717"/>
      <c r="T53" s="717"/>
      <c r="U53" s="717"/>
      <c r="V53" s="717"/>
      <c r="W53" s="717"/>
      <c r="X53" s="717"/>
      <c r="Y53" s="733"/>
      <c r="Z53" s="717"/>
      <c r="AA53" s="717"/>
      <c r="AB53" s="730"/>
      <c r="AC53" s="733"/>
      <c r="AD53" s="733"/>
      <c r="AE53" s="30"/>
      <c r="AF53" s="727"/>
      <c r="AG53" s="727"/>
      <c r="AH53" s="30"/>
      <c r="AI53" s="727"/>
      <c r="AJ53" s="727"/>
      <c r="AK53" s="727"/>
      <c r="AL53" s="727"/>
      <c r="AM53" s="27"/>
      <c r="AN53" s="714"/>
      <c r="AO53" s="714"/>
      <c r="AP53" s="714"/>
      <c r="AQ53" s="714"/>
      <c r="AR53" s="35"/>
      <c r="AS53" s="714"/>
      <c r="AT53" s="714"/>
      <c r="AU53" s="714"/>
      <c r="AV53" s="114"/>
      <c r="AW53" s="717"/>
      <c r="AX53" s="115"/>
      <c r="AY53" s="115"/>
      <c r="AZ53" s="115"/>
      <c r="BA53" s="115"/>
      <c r="BB53" s="115"/>
      <c r="BC53" s="115"/>
      <c r="BD53" s="115"/>
      <c r="BE53" s="115"/>
      <c r="BF53" s="115"/>
      <c r="BG53" s="115"/>
      <c r="BH53" s="115"/>
      <c r="BI53" s="115"/>
      <c r="BJ53" s="115"/>
      <c r="BK53" s="115"/>
      <c r="BL53" s="115"/>
      <c r="BM53" s="115"/>
      <c r="BN53" s="115"/>
      <c r="BO53" s="115"/>
      <c r="BP53" s="115"/>
      <c r="BQ53" s="115"/>
      <c r="BR53" s="115"/>
      <c r="BS53" s="115"/>
      <c r="BT53" s="115"/>
      <c r="BU53" s="115"/>
      <c r="BV53" s="115"/>
      <c r="BW53" s="115"/>
      <c r="BX53" s="115"/>
      <c r="BY53" s="115"/>
      <c r="BZ53" s="115"/>
      <c r="CA53" s="115"/>
      <c r="CB53" s="115"/>
      <c r="CC53" s="115"/>
      <c r="CD53" s="115"/>
      <c r="CE53" s="115"/>
      <c r="CF53" s="115"/>
      <c r="CG53" s="115"/>
      <c r="CH53" s="115"/>
      <c r="CI53" s="115"/>
      <c r="CJ53" s="115"/>
      <c r="CK53" s="115"/>
      <c r="CL53" s="115"/>
      <c r="CM53" s="115"/>
      <c r="CN53" s="115"/>
      <c r="CO53" s="115"/>
      <c r="CP53" s="115"/>
      <c r="CQ53" s="115"/>
      <c r="CR53" s="115"/>
      <c r="CS53" s="115"/>
      <c r="CT53" s="115"/>
      <c r="CU53" s="115"/>
      <c r="CV53" s="115"/>
      <c r="CW53" s="115"/>
      <c r="CX53" s="115"/>
      <c r="CY53" s="115"/>
      <c r="CZ53" s="115"/>
      <c r="DA53" s="115"/>
      <c r="DB53" s="115"/>
      <c r="DC53" s="32"/>
      <c r="DD53" s="32"/>
      <c r="DE53" s="32"/>
      <c r="DF53" s="32"/>
      <c r="DG53" s="720"/>
      <c r="DH53" s="720" t="s">
        <v>406</v>
      </c>
      <c r="DI53" s="744"/>
      <c r="DJ53" s="128"/>
      <c r="DK53" s="128"/>
      <c r="DL53" s="746"/>
      <c r="DM53" s="128"/>
      <c r="DN53" s="138"/>
    </row>
    <row r="54" spans="1:118" s="33" customFormat="1" ht="54">
      <c r="A54" s="737">
        <v>137</v>
      </c>
      <c r="B54" s="737" t="s">
        <v>377</v>
      </c>
      <c r="C54" s="709" t="s">
        <v>164</v>
      </c>
      <c r="D54" s="693">
        <v>2</v>
      </c>
      <c r="E54" s="736">
        <v>0.15</v>
      </c>
      <c r="F54" s="709" t="s">
        <v>165</v>
      </c>
      <c r="G54" s="693">
        <v>7.1</v>
      </c>
      <c r="H54" s="736">
        <v>0.8</v>
      </c>
      <c r="I54" s="755"/>
      <c r="J54" s="683"/>
      <c r="K54" s="715">
        <v>0.2</v>
      </c>
      <c r="L54" s="709" t="s">
        <v>378</v>
      </c>
      <c r="M54" s="709" t="s">
        <v>378</v>
      </c>
      <c r="N54" s="709" t="s">
        <v>379</v>
      </c>
      <c r="O54" s="709" t="s">
        <v>380</v>
      </c>
      <c r="P54" s="703"/>
      <c r="Q54" s="693"/>
      <c r="R54" s="715">
        <v>0.1</v>
      </c>
      <c r="S54" s="715"/>
      <c r="T54" s="715"/>
      <c r="U54" s="715" t="s">
        <v>407</v>
      </c>
      <c r="V54" s="715" t="s">
        <v>407</v>
      </c>
      <c r="W54" s="715" t="s">
        <v>70</v>
      </c>
      <c r="X54" s="715" t="s">
        <v>71</v>
      </c>
      <c r="Y54" s="731">
        <v>0</v>
      </c>
      <c r="Z54" s="715" t="s">
        <v>408</v>
      </c>
      <c r="AA54" s="715">
        <v>0.15</v>
      </c>
      <c r="AB54" s="728">
        <f t="shared" si="0"/>
        <v>3.6000000000000004E-2</v>
      </c>
      <c r="AC54" s="731">
        <v>0</v>
      </c>
      <c r="AD54" s="731">
        <v>0</v>
      </c>
      <c r="AE54" s="30">
        <v>3.6000000000000004E-2</v>
      </c>
      <c r="AF54" s="725">
        <v>4</v>
      </c>
      <c r="AG54" s="725"/>
      <c r="AH54" s="30">
        <v>3.6000000000000004E-2</v>
      </c>
      <c r="AI54" s="725">
        <v>3</v>
      </c>
      <c r="AJ54" s="725"/>
      <c r="AK54" s="725">
        <v>3.6000000000000004E-2</v>
      </c>
      <c r="AL54" s="725">
        <v>3</v>
      </c>
      <c r="AM54" s="27"/>
      <c r="AN54" s="712">
        <v>0</v>
      </c>
      <c r="AO54" s="712">
        <v>0</v>
      </c>
      <c r="AP54" s="712"/>
      <c r="AQ54" s="712">
        <v>0</v>
      </c>
      <c r="AR54" s="35"/>
      <c r="AS54" s="712">
        <v>0</v>
      </c>
      <c r="AT54" s="712"/>
      <c r="AU54" s="712">
        <v>0</v>
      </c>
      <c r="AV54" s="114"/>
      <c r="AW54" s="715" t="s">
        <v>326</v>
      </c>
      <c r="AX54" s="115"/>
      <c r="AY54" s="115"/>
      <c r="AZ54" s="115"/>
      <c r="BA54" s="115"/>
      <c r="BB54" s="115"/>
      <c r="BC54" s="115"/>
      <c r="BD54" s="115"/>
      <c r="BE54" s="115"/>
      <c r="BF54" s="115"/>
      <c r="BG54" s="115"/>
      <c r="BH54" s="115"/>
      <c r="BI54" s="115"/>
      <c r="BJ54" s="115"/>
      <c r="BK54" s="115"/>
      <c r="BL54" s="115">
        <v>0</v>
      </c>
      <c r="BM54" s="115"/>
      <c r="BN54" s="115"/>
      <c r="BO54" s="115"/>
      <c r="BP54" s="115"/>
      <c r="BQ54" s="115"/>
      <c r="BR54" s="115"/>
      <c r="BS54" s="115"/>
      <c r="BT54" s="115"/>
      <c r="BU54" s="115"/>
      <c r="BV54" s="115"/>
      <c r="BW54" s="115"/>
      <c r="BX54" s="115"/>
      <c r="BY54" s="115"/>
      <c r="BZ54" s="115"/>
      <c r="CA54" s="115">
        <v>0</v>
      </c>
      <c r="CB54" s="115"/>
      <c r="CC54" s="115"/>
      <c r="CD54" s="115"/>
      <c r="CE54" s="115"/>
      <c r="CF54" s="115"/>
      <c r="CG54" s="115"/>
      <c r="CH54" s="115"/>
      <c r="CI54" s="115"/>
      <c r="CJ54" s="115"/>
      <c r="CK54" s="115"/>
      <c r="CL54" s="115"/>
      <c r="CM54" s="115"/>
      <c r="CN54" s="115"/>
      <c r="CO54" s="115"/>
      <c r="CP54" s="115">
        <v>0</v>
      </c>
      <c r="CQ54" s="115"/>
      <c r="CR54" s="115"/>
      <c r="CS54" s="115"/>
      <c r="CT54" s="115"/>
      <c r="CU54" s="115"/>
      <c r="CV54" s="115"/>
      <c r="CW54" s="115"/>
      <c r="CX54" s="115"/>
      <c r="CY54" s="115"/>
      <c r="CZ54" s="115"/>
      <c r="DA54" s="115"/>
      <c r="DB54" s="115">
        <v>0</v>
      </c>
      <c r="DC54" s="32"/>
      <c r="DD54" s="32"/>
      <c r="DE54" s="32"/>
      <c r="DF54" s="32"/>
      <c r="DG54" s="116" t="s">
        <v>327</v>
      </c>
      <c r="DH54" s="117" t="s">
        <v>409</v>
      </c>
      <c r="DI54" s="709" t="s">
        <v>329</v>
      </c>
      <c r="DJ54" s="119"/>
      <c r="DK54" s="119"/>
      <c r="DL54" s="119"/>
      <c r="DM54" s="119"/>
      <c r="DN54" s="134"/>
    </row>
    <row r="55" spans="1:118" s="33" customFormat="1" ht="18">
      <c r="A55" s="738"/>
      <c r="B55" s="738"/>
      <c r="C55" s="719"/>
      <c r="D55" s="734"/>
      <c r="E55" s="719"/>
      <c r="F55" s="719"/>
      <c r="G55" s="734"/>
      <c r="H55" s="719"/>
      <c r="I55" s="755"/>
      <c r="J55" s="683"/>
      <c r="K55" s="716"/>
      <c r="L55" s="710"/>
      <c r="M55" s="710"/>
      <c r="N55" s="710"/>
      <c r="O55" s="710"/>
      <c r="P55" s="734"/>
      <c r="Q55" s="734"/>
      <c r="R55" s="716"/>
      <c r="S55" s="716"/>
      <c r="T55" s="716"/>
      <c r="U55" s="716"/>
      <c r="V55" s="716"/>
      <c r="W55" s="716"/>
      <c r="X55" s="716"/>
      <c r="Y55" s="732"/>
      <c r="Z55" s="716"/>
      <c r="AA55" s="716"/>
      <c r="AB55" s="729"/>
      <c r="AC55" s="732"/>
      <c r="AD55" s="732"/>
      <c r="AE55" s="30"/>
      <c r="AF55" s="726"/>
      <c r="AG55" s="726"/>
      <c r="AH55" s="30"/>
      <c r="AI55" s="726"/>
      <c r="AJ55" s="726"/>
      <c r="AK55" s="726"/>
      <c r="AL55" s="726"/>
      <c r="AM55" s="27"/>
      <c r="AN55" s="713"/>
      <c r="AO55" s="713"/>
      <c r="AP55" s="713"/>
      <c r="AQ55" s="713"/>
      <c r="AR55" s="35"/>
      <c r="AS55" s="713"/>
      <c r="AT55" s="713"/>
      <c r="AU55" s="713"/>
      <c r="AV55" s="114"/>
      <c r="AW55" s="716"/>
      <c r="AX55" s="115"/>
      <c r="AY55" s="115"/>
      <c r="AZ55" s="115"/>
      <c r="BA55" s="115"/>
      <c r="BB55" s="115"/>
      <c r="BC55" s="115"/>
      <c r="BD55" s="115"/>
      <c r="BE55" s="115"/>
      <c r="BF55" s="115"/>
      <c r="BG55" s="115"/>
      <c r="BH55" s="115"/>
      <c r="BI55" s="115"/>
      <c r="BJ55" s="115"/>
      <c r="BK55" s="115"/>
      <c r="BL55" s="115"/>
      <c r="BM55" s="115"/>
      <c r="BN55" s="115"/>
      <c r="BO55" s="115"/>
      <c r="BP55" s="115"/>
      <c r="BQ55" s="115"/>
      <c r="BR55" s="115"/>
      <c r="BS55" s="115"/>
      <c r="BT55" s="115"/>
      <c r="BU55" s="115"/>
      <c r="BV55" s="115"/>
      <c r="BW55" s="115"/>
      <c r="BX55" s="115"/>
      <c r="BY55" s="115"/>
      <c r="BZ55" s="115"/>
      <c r="CA55" s="115"/>
      <c r="CB55" s="115"/>
      <c r="CC55" s="115"/>
      <c r="CD55" s="115"/>
      <c r="CE55" s="115"/>
      <c r="CF55" s="115"/>
      <c r="CG55" s="115"/>
      <c r="CH55" s="115"/>
      <c r="CI55" s="115"/>
      <c r="CJ55" s="115"/>
      <c r="CK55" s="115"/>
      <c r="CL55" s="115"/>
      <c r="CM55" s="115"/>
      <c r="CN55" s="115"/>
      <c r="CO55" s="115"/>
      <c r="CP55" s="115"/>
      <c r="CQ55" s="115"/>
      <c r="CR55" s="115"/>
      <c r="CS55" s="115"/>
      <c r="CT55" s="115"/>
      <c r="CU55" s="115"/>
      <c r="CV55" s="115"/>
      <c r="CW55" s="115"/>
      <c r="CX55" s="115"/>
      <c r="CY55" s="115"/>
      <c r="CZ55" s="115"/>
      <c r="DA55" s="115"/>
      <c r="DB55" s="115"/>
      <c r="DC55" s="32"/>
      <c r="DD55" s="32"/>
      <c r="DE55" s="32"/>
      <c r="DF55" s="32"/>
      <c r="DG55" s="121" t="s">
        <v>332</v>
      </c>
      <c r="DH55" s="117" t="s">
        <v>360</v>
      </c>
      <c r="DI55" s="743"/>
      <c r="DJ55" s="131"/>
      <c r="DK55" s="131"/>
      <c r="DL55" s="131"/>
      <c r="DM55" s="131"/>
      <c r="DN55" s="136"/>
    </row>
    <row r="56" spans="1:118" s="33" customFormat="1" ht="27">
      <c r="A56" s="739"/>
      <c r="B56" s="739"/>
      <c r="C56" s="720"/>
      <c r="D56" s="735"/>
      <c r="E56" s="720"/>
      <c r="F56" s="720"/>
      <c r="G56" s="735"/>
      <c r="H56" s="720"/>
      <c r="I56" s="755"/>
      <c r="J56" s="683"/>
      <c r="K56" s="717"/>
      <c r="L56" s="711"/>
      <c r="M56" s="711"/>
      <c r="N56" s="711"/>
      <c r="O56" s="711"/>
      <c r="P56" s="735"/>
      <c r="Q56" s="735"/>
      <c r="R56" s="717"/>
      <c r="S56" s="717"/>
      <c r="T56" s="717"/>
      <c r="U56" s="717"/>
      <c r="V56" s="717"/>
      <c r="W56" s="717"/>
      <c r="X56" s="717"/>
      <c r="Y56" s="733"/>
      <c r="Z56" s="717"/>
      <c r="AA56" s="717"/>
      <c r="AB56" s="730"/>
      <c r="AC56" s="733"/>
      <c r="AD56" s="733"/>
      <c r="AE56" s="30"/>
      <c r="AF56" s="727"/>
      <c r="AG56" s="727"/>
      <c r="AH56" s="30"/>
      <c r="AI56" s="727"/>
      <c r="AJ56" s="727"/>
      <c r="AK56" s="727"/>
      <c r="AL56" s="727"/>
      <c r="AM56" s="27"/>
      <c r="AN56" s="714"/>
      <c r="AO56" s="714"/>
      <c r="AP56" s="714"/>
      <c r="AQ56" s="714"/>
      <c r="AR56" s="35"/>
      <c r="AS56" s="714"/>
      <c r="AT56" s="714"/>
      <c r="AU56" s="714"/>
      <c r="AV56" s="114"/>
      <c r="AW56" s="717"/>
      <c r="AX56" s="115"/>
      <c r="AY56" s="115"/>
      <c r="AZ56" s="115"/>
      <c r="BA56" s="115"/>
      <c r="BB56" s="115"/>
      <c r="BC56" s="115"/>
      <c r="BD56" s="115"/>
      <c r="BE56" s="115"/>
      <c r="BF56" s="115"/>
      <c r="BG56" s="115"/>
      <c r="BH56" s="115"/>
      <c r="BI56" s="115"/>
      <c r="BJ56" s="115"/>
      <c r="BK56" s="115"/>
      <c r="BL56" s="115"/>
      <c r="BM56" s="115"/>
      <c r="BN56" s="115"/>
      <c r="BO56" s="115"/>
      <c r="BP56" s="115"/>
      <c r="BQ56" s="115"/>
      <c r="BR56" s="115"/>
      <c r="BS56" s="115"/>
      <c r="BT56" s="115"/>
      <c r="BU56" s="115"/>
      <c r="BV56" s="115"/>
      <c r="BW56" s="115"/>
      <c r="BX56" s="115"/>
      <c r="BY56" s="115"/>
      <c r="BZ56" s="115"/>
      <c r="CA56" s="115"/>
      <c r="CB56" s="115"/>
      <c r="CC56" s="115"/>
      <c r="CD56" s="115"/>
      <c r="CE56" s="115"/>
      <c r="CF56" s="115"/>
      <c r="CG56" s="115"/>
      <c r="CH56" s="115"/>
      <c r="CI56" s="115"/>
      <c r="CJ56" s="115"/>
      <c r="CK56" s="115"/>
      <c r="CL56" s="115"/>
      <c r="CM56" s="115"/>
      <c r="CN56" s="115"/>
      <c r="CO56" s="115"/>
      <c r="CP56" s="115"/>
      <c r="CQ56" s="115"/>
      <c r="CR56" s="115"/>
      <c r="CS56" s="115"/>
      <c r="CT56" s="115"/>
      <c r="CU56" s="115"/>
      <c r="CV56" s="115"/>
      <c r="CW56" s="115"/>
      <c r="CX56" s="115"/>
      <c r="CY56" s="115"/>
      <c r="CZ56" s="115"/>
      <c r="DA56" s="115"/>
      <c r="DB56" s="115"/>
      <c r="DC56" s="32"/>
      <c r="DD56" s="32"/>
      <c r="DE56" s="32"/>
      <c r="DF56" s="32"/>
      <c r="DG56" s="125" t="s">
        <v>335</v>
      </c>
      <c r="DH56" s="126" t="s">
        <v>410</v>
      </c>
      <c r="DI56" s="744"/>
      <c r="DJ56" s="128"/>
      <c r="DK56" s="128"/>
      <c r="DL56" s="128"/>
      <c r="DM56" s="128"/>
      <c r="DN56" s="138"/>
    </row>
    <row r="57" spans="1:118" s="33" customFormat="1">
      <c r="A57" s="737">
        <v>138</v>
      </c>
      <c r="B57" s="737" t="s">
        <v>377</v>
      </c>
      <c r="C57" s="709" t="s">
        <v>164</v>
      </c>
      <c r="D57" s="693">
        <v>2</v>
      </c>
      <c r="E57" s="736">
        <v>0.15</v>
      </c>
      <c r="F57" s="709" t="s">
        <v>165</v>
      </c>
      <c r="G57" s="693">
        <v>7.1</v>
      </c>
      <c r="H57" s="736">
        <v>0.8</v>
      </c>
      <c r="I57" s="755"/>
      <c r="J57" s="683"/>
      <c r="K57" s="715">
        <v>0.2</v>
      </c>
      <c r="L57" s="709" t="s">
        <v>378</v>
      </c>
      <c r="M57" s="709" t="s">
        <v>378</v>
      </c>
      <c r="N57" s="709" t="s">
        <v>379</v>
      </c>
      <c r="O57" s="709" t="s">
        <v>380</v>
      </c>
      <c r="P57" s="693" t="s">
        <v>411</v>
      </c>
      <c r="Q57" s="693"/>
      <c r="R57" s="715">
        <v>0.15</v>
      </c>
      <c r="S57" s="113"/>
      <c r="T57" s="113"/>
      <c r="U57" s="715" t="s">
        <v>412</v>
      </c>
      <c r="V57" s="715" t="s">
        <v>412</v>
      </c>
      <c r="W57" s="715" t="s">
        <v>70</v>
      </c>
      <c r="X57" s="715" t="s">
        <v>71</v>
      </c>
      <c r="Y57" s="731">
        <v>0</v>
      </c>
      <c r="Z57" s="715" t="s">
        <v>413</v>
      </c>
      <c r="AA57" s="715">
        <v>0.2</v>
      </c>
      <c r="AB57" s="728">
        <f t="shared" si="0"/>
        <v>7.2000000000000008E-2</v>
      </c>
      <c r="AC57" s="731">
        <v>10</v>
      </c>
      <c r="AD57" s="731">
        <v>10</v>
      </c>
      <c r="AE57" s="30">
        <v>7.2000000000000008E-2</v>
      </c>
      <c r="AF57" s="725">
        <v>3</v>
      </c>
      <c r="AG57" s="725"/>
      <c r="AH57" s="30">
        <v>7.2000000000000008E-2</v>
      </c>
      <c r="AI57" s="725">
        <v>3</v>
      </c>
      <c r="AJ57" s="725"/>
      <c r="AK57" s="725">
        <v>7.2000000000000008E-2</v>
      </c>
      <c r="AL57" s="725">
        <v>3</v>
      </c>
      <c r="AM57" s="27"/>
      <c r="AN57" s="712">
        <v>16500000</v>
      </c>
      <c r="AO57" s="712">
        <v>6000000</v>
      </c>
      <c r="AP57" s="712"/>
      <c r="AQ57" s="712">
        <v>3500000</v>
      </c>
      <c r="AR57" s="35"/>
      <c r="AS57" s="712">
        <v>3500000</v>
      </c>
      <c r="AT57" s="712"/>
      <c r="AU57" s="712">
        <v>3500000</v>
      </c>
      <c r="AV57" s="114"/>
      <c r="AW57" s="715" t="s">
        <v>326</v>
      </c>
      <c r="AX57" s="115"/>
      <c r="AY57" s="115"/>
      <c r="AZ57" s="115"/>
      <c r="BA57" s="115"/>
      <c r="BB57" s="115"/>
      <c r="BC57" s="115"/>
      <c r="BD57" s="115"/>
      <c r="BE57" s="115"/>
      <c r="BF57" s="115"/>
      <c r="BG57" s="115"/>
      <c r="BH57" s="115">
        <v>2500000</v>
      </c>
      <c r="BI57" s="115"/>
      <c r="BJ57" s="115">
        <v>3500000</v>
      </c>
      <c r="BK57" s="115"/>
      <c r="BL57" s="115">
        <v>6000000</v>
      </c>
      <c r="BM57" s="115"/>
      <c r="BN57" s="115"/>
      <c r="BO57" s="115"/>
      <c r="BP57" s="115"/>
      <c r="BQ57" s="115"/>
      <c r="BR57" s="115"/>
      <c r="BS57" s="115"/>
      <c r="BT57" s="115"/>
      <c r="BU57" s="115"/>
      <c r="BV57" s="115"/>
      <c r="BW57" s="115"/>
      <c r="BX57" s="115"/>
      <c r="BY57" s="115">
        <v>3500000</v>
      </c>
      <c r="BZ57" s="115"/>
      <c r="CA57" s="115">
        <v>3500000</v>
      </c>
      <c r="CB57" s="115"/>
      <c r="CC57" s="115"/>
      <c r="CD57" s="115"/>
      <c r="CE57" s="115"/>
      <c r="CF57" s="115"/>
      <c r="CG57" s="115"/>
      <c r="CH57" s="115"/>
      <c r="CI57" s="115"/>
      <c r="CJ57" s="115"/>
      <c r="CK57" s="115"/>
      <c r="CL57" s="115"/>
      <c r="CM57" s="115"/>
      <c r="CN57" s="115">
        <v>3500000</v>
      </c>
      <c r="CO57" s="115"/>
      <c r="CP57" s="115">
        <v>3500000</v>
      </c>
      <c r="CQ57" s="115"/>
      <c r="CR57" s="115"/>
      <c r="CS57" s="115"/>
      <c r="CT57" s="115"/>
      <c r="CU57" s="115"/>
      <c r="CV57" s="115"/>
      <c r="CW57" s="115"/>
      <c r="CX57" s="115"/>
      <c r="CY57" s="115"/>
      <c r="CZ57" s="115">
        <v>3500000</v>
      </c>
      <c r="DA57" s="115"/>
      <c r="DB57" s="115">
        <v>3500000</v>
      </c>
      <c r="DC57" s="32"/>
      <c r="DD57" s="32"/>
      <c r="DE57" s="32"/>
      <c r="DF57" s="32"/>
      <c r="DG57" s="747" t="s">
        <v>327</v>
      </c>
      <c r="DH57" s="723" t="s">
        <v>414</v>
      </c>
      <c r="DI57" s="709" t="s">
        <v>329</v>
      </c>
      <c r="DJ57" s="709"/>
      <c r="DK57" s="709"/>
      <c r="DL57" s="709"/>
      <c r="DM57" s="709"/>
      <c r="DN57" s="709"/>
    </row>
    <row r="58" spans="1:118" s="33" customFormat="1">
      <c r="A58" s="738"/>
      <c r="B58" s="738"/>
      <c r="C58" s="719"/>
      <c r="D58" s="734"/>
      <c r="E58" s="719"/>
      <c r="F58" s="719"/>
      <c r="G58" s="734"/>
      <c r="H58" s="719"/>
      <c r="I58" s="755"/>
      <c r="J58" s="683"/>
      <c r="K58" s="716"/>
      <c r="L58" s="710"/>
      <c r="M58" s="710"/>
      <c r="N58" s="710"/>
      <c r="O58" s="710"/>
      <c r="P58" s="703"/>
      <c r="Q58" s="734"/>
      <c r="R58" s="716"/>
      <c r="S58" s="120"/>
      <c r="T58" s="120"/>
      <c r="U58" s="716"/>
      <c r="V58" s="716"/>
      <c r="W58" s="716"/>
      <c r="X58" s="716"/>
      <c r="Y58" s="732"/>
      <c r="Z58" s="716"/>
      <c r="AA58" s="716"/>
      <c r="AB58" s="729"/>
      <c r="AC58" s="732"/>
      <c r="AD58" s="732"/>
      <c r="AE58" s="30"/>
      <c r="AF58" s="726"/>
      <c r="AG58" s="726"/>
      <c r="AH58" s="30"/>
      <c r="AI58" s="726"/>
      <c r="AJ58" s="726"/>
      <c r="AK58" s="726"/>
      <c r="AL58" s="726"/>
      <c r="AM58" s="27"/>
      <c r="AN58" s="713"/>
      <c r="AO58" s="713"/>
      <c r="AP58" s="713"/>
      <c r="AQ58" s="713"/>
      <c r="AR58" s="35"/>
      <c r="AS58" s="713"/>
      <c r="AT58" s="713"/>
      <c r="AU58" s="713"/>
      <c r="AV58" s="114"/>
      <c r="AW58" s="716"/>
      <c r="AX58" s="115"/>
      <c r="AY58" s="115"/>
      <c r="AZ58" s="115"/>
      <c r="BA58" s="115"/>
      <c r="BB58" s="115"/>
      <c r="BC58" s="115"/>
      <c r="BD58" s="115"/>
      <c r="BE58" s="115"/>
      <c r="BF58" s="115"/>
      <c r="BG58" s="115"/>
      <c r="BH58" s="115"/>
      <c r="BI58" s="115"/>
      <c r="BJ58" s="115"/>
      <c r="BK58" s="115"/>
      <c r="BL58" s="115"/>
      <c r="BM58" s="115"/>
      <c r="BN58" s="115"/>
      <c r="BO58" s="115"/>
      <c r="BP58" s="115"/>
      <c r="BQ58" s="115"/>
      <c r="BR58" s="115"/>
      <c r="BS58" s="115"/>
      <c r="BT58" s="115"/>
      <c r="BU58" s="115"/>
      <c r="BV58" s="115"/>
      <c r="BW58" s="115"/>
      <c r="BX58" s="115"/>
      <c r="BY58" s="115"/>
      <c r="BZ58" s="115"/>
      <c r="CA58" s="115"/>
      <c r="CB58" s="115"/>
      <c r="CC58" s="115"/>
      <c r="CD58" s="115"/>
      <c r="CE58" s="115"/>
      <c r="CF58" s="115"/>
      <c r="CG58" s="115"/>
      <c r="CH58" s="115"/>
      <c r="CI58" s="115"/>
      <c r="CJ58" s="115"/>
      <c r="CK58" s="115"/>
      <c r="CL58" s="115"/>
      <c r="CM58" s="115"/>
      <c r="CN58" s="115"/>
      <c r="CO58" s="115"/>
      <c r="CP58" s="115"/>
      <c r="CQ58" s="115"/>
      <c r="CR58" s="115"/>
      <c r="CS58" s="115"/>
      <c r="CT58" s="115"/>
      <c r="CU58" s="115"/>
      <c r="CV58" s="115"/>
      <c r="CW58" s="115"/>
      <c r="CX58" s="115"/>
      <c r="CY58" s="115"/>
      <c r="CZ58" s="115"/>
      <c r="DA58" s="115"/>
      <c r="DB58" s="115"/>
      <c r="DC58" s="32"/>
      <c r="DD58" s="32"/>
      <c r="DE58" s="32"/>
      <c r="DF58" s="32"/>
      <c r="DG58" s="748"/>
      <c r="DH58" s="743"/>
      <c r="DI58" s="743"/>
      <c r="DJ58" s="745"/>
      <c r="DK58" s="743"/>
      <c r="DL58" s="743" t="s">
        <v>334</v>
      </c>
      <c r="DM58" s="743">
        <v>500</v>
      </c>
      <c r="DN58" s="743"/>
    </row>
    <row r="59" spans="1:118" s="33" customFormat="1">
      <c r="A59" s="739"/>
      <c r="B59" s="739"/>
      <c r="C59" s="720"/>
      <c r="D59" s="735"/>
      <c r="E59" s="720"/>
      <c r="F59" s="720"/>
      <c r="G59" s="735"/>
      <c r="H59" s="720"/>
      <c r="I59" s="755"/>
      <c r="J59" s="683"/>
      <c r="K59" s="717"/>
      <c r="L59" s="711"/>
      <c r="M59" s="711"/>
      <c r="N59" s="711"/>
      <c r="O59" s="711"/>
      <c r="P59" s="703"/>
      <c r="Q59" s="735"/>
      <c r="R59" s="717"/>
      <c r="S59" s="124"/>
      <c r="T59" s="124"/>
      <c r="U59" s="717"/>
      <c r="V59" s="717"/>
      <c r="W59" s="717"/>
      <c r="X59" s="717"/>
      <c r="Y59" s="733"/>
      <c r="Z59" s="717"/>
      <c r="AA59" s="717"/>
      <c r="AB59" s="730"/>
      <c r="AC59" s="733"/>
      <c r="AD59" s="733"/>
      <c r="AE59" s="30"/>
      <c r="AF59" s="727"/>
      <c r="AG59" s="727"/>
      <c r="AH59" s="30"/>
      <c r="AI59" s="727"/>
      <c r="AJ59" s="727"/>
      <c r="AK59" s="727"/>
      <c r="AL59" s="727"/>
      <c r="AM59" s="27"/>
      <c r="AN59" s="714"/>
      <c r="AO59" s="714"/>
      <c r="AP59" s="714"/>
      <c r="AQ59" s="714"/>
      <c r="AR59" s="35"/>
      <c r="AS59" s="714"/>
      <c r="AT59" s="714"/>
      <c r="AU59" s="714"/>
      <c r="AV59" s="114"/>
      <c r="AW59" s="717"/>
      <c r="AX59" s="115"/>
      <c r="AY59" s="115"/>
      <c r="AZ59" s="115"/>
      <c r="BA59" s="115"/>
      <c r="BB59" s="115"/>
      <c r="BC59" s="115"/>
      <c r="BD59" s="115"/>
      <c r="BE59" s="115"/>
      <c r="BF59" s="115"/>
      <c r="BG59" s="115"/>
      <c r="BH59" s="115"/>
      <c r="BI59" s="115"/>
      <c r="BJ59" s="115"/>
      <c r="BK59" s="115"/>
      <c r="BL59" s="115"/>
      <c r="BM59" s="115"/>
      <c r="BN59" s="115"/>
      <c r="BO59" s="115"/>
      <c r="BP59" s="115"/>
      <c r="BQ59" s="115"/>
      <c r="BR59" s="115"/>
      <c r="BS59" s="115"/>
      <c r="BT59" s="115"/>
      <c r="BU59" s="115"/>
      <c r="BV59" s="115"/>
      <c r="BW59" s="115"/>
      <c r="BX59" s="115"/>
      <c r="BY59" s="115"/>
      <c r="BZ59" s="115"/>
      <c r="CA59" s="115"/>
      <c r="CB59" s="115"/>
      <c r="CC59" s="115"/>
      <c r="CD59" s="115"/>
      <c r="CE59" s="115"/>
      <c r="CF59" s="115"/>
      <c r="CG59" s="115"/>
      <c r="CH59" s="115"/>
      <c r="CI59" s="115"/>
      <c r="CJ59" s="115"/>
      <c r="CK59" s="115"/>
      <c r="CL59" s="115"/>
      <c r="CM59" s="115"/>
      <c r="CN59" s="115"/>
      <c r="CO59" s="115"/>
      <c r="CP59" s="115"/>
      <c r="CQ59" s="115"/>
      <c r="CR59" s="115"/>
      <c r="CS59" s="115"/>
      <c r="CT59" s="115"/>
      <c r="CU59" s="115"/>
      <c r="CV59" s="115"/>
      <c r="CW59" s="115"/>
      <c r="CX59" s="115"/>
      <c r="CY59" s="115"/>
      <c r="CZ59" s="115"/>
      <c r="DA59" s="115"/>
      <c r="DB59" s="115"/>
      <c r="DC59" s="32"/>
      <c r="DD59" s="32"/>
      <c r="DE59" s="32"/>
      <c r="DF59" s="32"/>
      <c r="DG59" s="749"/>
      <c r="DH59" s="744"/>
      <c r="DI59" s="744"/>
      <c r="DJ59" s="746"/>
      <c r="DK59" s="744"/>
      <c r="DL59" s="744"/>
      <c r="DM59" s="744"/>
      <c r="DN59" s="744"/>
    </row>
    <row r="60" spans="1:118" s="33" customFormat="1">
      <c r="A60" s="737">
        <v>139</v>
      </c>
      <c r="B60" s="737" t="s">
        <v>377</v>
      </c>
      <c r="C60" s="709" t="s">
        <v>164</v>
      </c>
      <c r="D60" s="693">
        <v>2</v>
      </c>
      <c r="E60" s="736">
        <v>0.15</v>
      </c>
      <c r="F60" s="709" t="s">
        <v>165</v>
      </c>
      <c r="G60" s="693">
        <v>7.1</v>
      </c>
      <c r="H60" s="736">
        <v>0.8</v>
      </c>
      <c r="I60" s="755"/>
      <c r="J60" s="683"/>
      <c r="K60" s="715">
        <v>0.2</v>
      </c>
      <c r="L60" s="709" t="s">
        <v>378</v>
      </c>
      <c r="M60" s="709" t="s">
        <v>378</v>
      </c>
      <c r="N60" s="709" t="s">
        <v>379</v>
      </c>
      <c r="O60" s="709" t="s">
        <v>380</v>
      </c>
      <c r="P60" s="703"/>
      <c r="Q60" s="693"/>
      <c r="R60" s="715">
        <v>0.15</v>
      </c>
      <c r="S60" s="113"/>
      <c r="T60" s="113"/>
      <c r="U60" s="715" t="s">
        <v>415</v>
      </c>
      <c r="V60" s="715" t="s">
        <v>415</v>
      </c>
      <c r="W60" s="715" t="s">
        <v>70</v>
      </c>
      <c r="X60" s="715" t="s">
        <v>71</v>
      </c>
      <c r="Y60" s="731">
        <v>0</v>
      </c>
      <c r="Z60" s="715" t="s">
        <v>416</v>
      </c>
      <c r="AA60" s="715">
        <v>0.2</v>
      </c>
      <c r="AB60" s="728">
        <f t="shared" si="0"/>
        <v>7.2000000000000008E-2</v>
      </c>
      <c r="AC60" s="731">
        <v>0</v>
      </c>
      <c r="AD60" s="731">
        <v>2</v>
      </c>
      <c r="AE60" s="30">
        <v>7.2000000000000008E-2</v>
      </c>
      <c r="AF60" s="725">
        <v>1</v>
      </c>
      <c r="AG60" s="725"/>
      <c r="AH60" s="30">
        <v>7.2000000000000008E-2</v>
      </c>
      <c r="AI60" s="725">
        <v>1</v>
      </c>
      <c r="AJ60" s="725"/>
      <c r="AK60" s="725">
        <v>7.2000000000000008E-2</v>
      </c>
      <c r="AL60" s="725">
        <v>2</v>
      </c>
      <c r="AM60" s="27"/>
      <c r="AN60" s="712">
        <v>6600000</v>
      </c>
      <c r="AO60" s="712">
        <v>2400000</v>
      </c>
      <c r="AP60" s="712"/>
      <c r="AQ60" s="712">
        <v>1400000</v>
      </c>
      <c r="AR60" s="35"/>
      <c r="AS60" s="712">
        <v>1400000</v>
      </c>
      <c r="AT60" s="712"/>
      <c r="AU60" s="712">
        <v>1400000</v>
      </c>
      <c r="AV60" s="114"/>
      <c r="AW60" s="715" t="s">
        <v>326</v>
      </c>
      <c r="AX60" s="115"/>
      <c r="AY60" s="115"/>
      <c r="AZ60" s="115"/>
      <c r="BA60" s="115"/>
      <c r="BB60" s="115"/>
      <c r="BC60" s="115"/>
      <c r="BD60" s="115"/>
      <c r="BE60" s="115"/>
      <c r="BF60" s="115"/>
      <c r="BG60" s="115"/>
      <c r="BH60" s="115">
        <v>1000000</v>
      </c>
      <c r="BI60" s="115"/>
      <c r="BJ60" s="115">
        <v>1400000</v>
      </c>
      <c r="BK60" s="115"/>
      <c r="BL60" s="115">
        <v>2400000</v>
      </c>
      <c r="BM60" s="115"/>
      <c r="BN60" s="115"/>
      <c r="BO60" s="115"/>
      <c r="BP60" s="115"/>
      <c r="BQ60" s="115"/>
      <c r="BR60" s="115"/>
      <c r="BS60" s="115"/>
      <c r="BT60" s="115"/>
      <c r="BU60" s="115"/>
      <c r="BV60" s="115"/>
      <c r="BW60" s="115"/>
      <c r="BX60" s="115"/>
      <c r="BY60" s="115">
        <v>14000000</v>
      </c>
      <c r="BZ60" s="115"/>
      <c r="CA60" s="115">
        <v>14000000</v>
      </c>
      <c r="CB60" s="115"/>
      <c r="CC60" s="115"/>
      <c r="CD60" s="115"/>
      <c r="CE60" s="115"/>
      <c r="CF60" s="115"/>
      <c r="CG60" s="115"/>
      <c r="CH60" s="115"/>
      <c r="CI60" s="115"/>
      <c r="CJ60" s="115"/>
      <c r="CK60" s="115"/>
      <c r="CL60" s="115"/>
      <c r="CM60" s="115"/>
      <c r="CN60" s="115">
        <v>1400000</v>
      </c>
      <c r="CO60" s="115"/>
      <c r="CP60" s="115">
        <v>1400000</v>
      </c>
      <c r="CQ60" s="115"/>
      <c r="CR60" s="115"/>
      <c r="CS60" s="115"/>
      <c r="CT60" s="115"/>
      <c r="CU60" s="115"/>
      <c r="CV60" s="115"/>
      <c r="CW60" s="115"/>
      <c r="CX60" s="115"/>
      <c r="CY60" s="115"/>
      <c r="CZ60" s="115">
        <v>1400000</v>
      </c>
      <c r="DA60" s="115"/>
      <c r="DB60" s="115">
        <v>1400000</v>
      </c>
      <c r="DC60" s="32"/>
      <c r="DD60" s="32"/>
      <c r="DE60" s="32"/>
      <c r="DF60" s="32"/>
      <c r="DG60" s="747" t="s">
        <v>327</v>
      </c>
      <c r="DH60" s="709" t="s">
        <v>417</v>
      </c>
      <c r="DI60" s="709" t="s">
        <v>329</v>
      </c>
      <c r="DJ60" s="709"/>
      <c r="DK60" s="709"/>
      <c r="DL60" s="709"/>
      <c r="DM60" s="709"/>
      <c r="DN60" s="709"/>
    </row>
    <row r="61" spans="1:118" s="33" customFormat="1">
      <c r="A61" s="738"/>
      <c r="B61" s="738"/>
      <c r="C61" s="719"/>
      <c r="D61" s="734"/>
      <c r="E61" s="719"/>
      <c r="F61" s="719"/>
      <c r="G61" s="734"/>
      <c r="H61" s="719"/>
      <c r="I61" s="755"/>
      <c r="J61" s="683"/>
      <c r="K61" s="716"/>
      <c r="L61" s="710"/>
      <c r="M61" s="710"/>
      <c r="N61" s="710"/>
      <c r="O61" s="710"/>
      <c r="P61" s="703"/>
      <c r="Q61" s="734"/>
      <c r="R61" s="716"/>
      <c r="S61" s="120"/>
      <c r="T61" s="120"/>
      <c r="U61" s="716"/>
      <c r="V61" s="716"/>
      <c r="W61" s="716"/>
      <c r="X61" s="716"/>
      <c r="Y61" s="732"/>
      <c r="Z61" s="716"/>
      <c r="AA61" s="716"/>
      <c r="AB61" s="729"/>
      <c r="AC61" s="732"/>
      <c r="AD61" s="732"/>
      <c r="AE61" s="30"/>
      <c r="AF61" s="726"/>
      <c r="AG61" s="726"/>
      <c r="AH61" s="30"/>
      <c r="AI61" s="726"/>
      <c r="AJ61" s="726"/>
      <c r="AK61" s="726"/>
      <c r="AL61" s="726"/>
      <c r="AM61" s="27"/>
      <c r="AN61" s="713"/>
      <c r="AO61" s="713"/>
      <c r="AP61" s="713"/>
      <c r="AQ61" s="713"/>
      <c r="AR61" s="35"/>
      <c r="AS61" s="713"/>
      <c r="AT61" s="713"/>
      <c r="AU61" s="713"/>
      <c r="AV61" s="114"/>
      <c r="AW61" s="716"/>
      <c r="AX61" s="115"/>
      <c r="AY61" s="115"/>
      <c r="AZ61" s="115"/>
      <c r="BA61" s="115"/>
      <c r="BB61" s="115"/>
      <c r="BC61" s="115"/>
      <c r="BD61" s="115"/>
      <c r="BE61" s="115"/>
      <c r="BF61" s="115"/>
      <c r="BG61" s="115"/>
      <c r="BH61" s="115"/>
      <c r="BI61" s="115"/>
      <c r="BJ61" s="115"/>
      <c r="BK61" s="115"/>
      <c r="BL61" s="115"/>
      <c r="BM61" s="115"/>
      <c r="BN61" s="115"/>
      <c r="BO61" s="115"/>
      <c r="BP61" s="115"/>
      <c r="BQ61" s="115"/>
      <c r="BR61" s="115"/>
      <c r="BS61" s="115"/>
      <c r="BT61" s="115"/>
      <c r="BU61" s="115"/>
      <c r="BV61" s="115"/>
      <c r="BW61" s="115"/>
      <c r="BX61" s="115"/>
      <c r="BY61" s="115"/>
      <c r="BZ61" s="115"/>
      <c r="CA61" s="115"/>
      <c r="CB61" s="115"/>
      <c r="CC61" s="115"/>
      <c r="CD61" s="115"/>
      <c r="CE61" s="115"/>
      <c r="CF61" s="115"/>
      <c r="CG61" s="115"/>
      <c r="CH61" s="115"/>
      <c r="CI61" s="115"/>
      <c r="CJ61" s="115"/>
      <c r="CK61" s="115"/>
      <c r="CL61" s="115"/>
      <c r="CM61" s="115"/>
      <c r="CN61" s="115"/>
      <c r="CO61" s="115"/>
      <c r="CP61" s="115"/>
      <c r="CQ61" s="115"/>
      <c r="CR61" s="115"/>
      <c r="CS61" s="115"/>
      <c r="CT61" s="115"/>
      <c r="CU61" s="115"/>
      <c r="CV61" s="115"/>
      <c r="CW61" s="115"/>
      <c r="CX61" s="115"/>
      <c r="CY61" s="115"/>
      <c r="CZ61" s="115"/>
      <c r="DA61" s="115"/>
      <c r="DB61" s="115"/>
      <c r="DC61" s="32"/>
      <c r="DD61" s="32"/>
      <c r="DE61" s="32"/>
      <c r="DF61" s="32"/>
      <c r="DG61" s="748"/>
      <c r="DH61" s="743"/>
      <c r="DI61" s="743"/>
      <c r="DJ61" s="745"/>
      <c r="DK61" s="743"/>
      <c r="DL61" s="743"/>
      <c r="DM61" s="743"/>
      <c r="DN61" s="743"/>
    </row>
    <row r="62" spans="1:118" s="33" customFormat="1">
      <c r="A62" s="739"/>
      <c r="B62" s="739"/>
      <c r="C62" s="720"/>
      <c r="D62" s="735"/>
      <c r="E62" s="720"/>
      <c r="F62" s="720"/>
      <c r="G62" s="735"/>
      <c r="H62" s="720"/>
      <c r="I62" s="755"/>
      <c r="J62" s="683"/>
      <c r="K62" s="717"/>
      <c r="L62" s="711"/>
      <c r="M62" s="711"/>
      <c r="N62" s="711"/>
      <c r="O62" s="711"/>
      <c r="P62" s="703"/>
      <c r="Q62" s="735"/>
      <c r="R62" s="717"/>
      <c r="S62" s="124"/>
      <c r="T62" s="124"/>
      <c r="U62" s="717"/>
      <c r="V62" s="717"/>
      <c r="W62" s="717"/>
      <c r="X62" s="717"/>
      <c r="Y62" s="733"/>
      <c r="Z62" s="717"/>
      <c r="AA62" s="717"/>
      <c r="AB62" s="730"/>
      <c r="AC62" s="733"/>
      <c r="AD62" s="733"/>
      <c r="AE62" s="30"/>
      <c r="AF62" s="727"/>
      <c r="AG62" s="727"/>
      <c r="AH62" s="30"/>
      <c r="AI62" s="727"/>
      <c r="AJ62" s="727"/>
      <c r="AK62" s="727"/>
      <c r="AL62" s="727"/>
      <c r="AM62" s="27"/>
      <c r="AN62" s="714"/>
      <c r="AO62" s="714"/>
      <c r="AP62" s="714"/>
      <c r="AQ62" s="714"/>
      <c r="AR62" s="35"/>
      <c r="AS62" s="714"/>
      <c r="AT62" s="714"/>
      <c r="AU62" s="714"/>
      <c r="AV62" s="114"/>
      <c r="AW62" s="717"/>
      <c r="AX62" s="115"/>
      <c r="AY62" s="115"/>
      <c r="AZ62" s="115"/>
      <c r="BA62" s="115"/>
      <c r="BB62" s="115"/>
      <c r="BC62" s="115"/>
      <c r="BD62" s="115"/>
      <c r="BE62" s="115"/>
      <c r="BF62" s="115"/>
      <c r="BG62" s="115"/>
      <c r="BH62" s="115"/>
      <c r="BI62" s="115"/>
      <c r="BJ62" s="115"/>
      <c r="BK62" s="115"/>
      <c r="BL62" s="115"/>
      <c r="BM62" s="115"/>
      <c r="BN62" s="115"/>
      <c r="BO62" s="115"/>
      <c r="BP62" s="115"/>
      <c r="BQ62" s="115"/>
      <c r="BR62" s="115"/>
      <c r="BS62" s="115"/>
      <c r="BT62" s="115"/>
      <c r="BU62" s="115"/>
      <c r="BV62" s="115"/>
      <c r="BW62" s="115"/>
      <c r="BX62" s="115"/>
      <c r="BY62" s="115"/>
      <c r="BZ62" s="115"/>
      <c r="CA62" s="115"/>
      <c r="CB62" s="115"/>
      <c r="CC62" s="115"/>
      <c r="CD62" s="115"/>
      <c r="CE62" s="115"/>
      <c r="CF62" s="115"/>
      <c r="CG62" s="115"/>
      <c r="CH62" s="115"/>
      <c r="CI62" s="115"/>
      <c r="CJ62" s="115"/>
      <c r="CK62" s="115"/>
      <c r="CL62" s="115"/>
      <c r="CM62" s="115"/>
      <c r="CN62" s="115"/>
      <c r="CO62" s="115"/>
      <c r="CP62" s="115"/>
      <c r="CQ62" s="115"/>
      <c r="CR62" s="115"/>
      <c r="CS62" s="115"/>
      <c r="CT62" s="115"/>
      <c r="CU62" s="115"/>
      <c r="CV62" s="115"/>
      <c r="CW62" s="115"/>
      <c r="CX62" s="115"/>
      <c r="CY62" s="115"/>
      <c r="CZ62" s="115"/>
      <c r="DA62" s="115"/>
      <c r="DB62" s="115"/>
      <c r="DC62" s="32"/>
      <c r="DD62" s="32"/>
      <c r="DE62" s="32"/>
      <c r="DF62" s="32"/>
      <c r="DG62" s="749"/>
      <c r="DH62" s="744"/>
      <c r="DI62" s="744"/>
      <c r="DJ62" s="746"/>
      <c r="DK62" s="744"/>
      <c r="DL62" s="744"/>
      <c r="DM62" s="744"/>
      <c r="DN62" s="744"/>
    </row>
    <row r="63" spans="1:118" s="33" customFormat="1">
      <c r="A63" s="737">
        <v>140</v>
      </c>
      <c r="B63" s="737" t="s">
        <v>377</v>
      </c>
      <c r="C63" s="709" t="s">
        <v>164</v>
      </c>
      <c r="D63" s="693">
        <v>2</v>
      </c>
      <c r="E63" s="736">
        <v>0.15</v>
      </c>
      <c r="F63" s="709" t="s">
        <v>165</v>
      </c>
      <c r="G63" s="693">
        <v>7.1</v>
      </c>
      <c r="H63" s="736">
        <v>0.8</v>
      </c>
      <c r="I63" s="755"/>
      <c r="J63" s="683"/>
      <c r="K63" s="715">
        <v>0.2</v>
      </c>
      <c r="L63" s="709" t="s">
        <v>378</v>
      </c>
      <c r="M63" s="709" t="s">
        <v>378</v>
      </c>
      <c r="N63" s="709" t="s">
        <v>379</v>
      </c>
      <c r="O63" s="709" t="s">
        <v>380</v>
      </c>
      <c r="P63" s="703"/>
      <c r="Q63" s="693"/>
      <c r="R63" s="715">
        <v>0.15</v>
      </c>
      <c r="S63" s="113"/>
      <c r="T63" s="113"/>
      <c r="U63" s="715" t="s">
        <v>418</v>
      </c>
      <c r="V63" s="715" t="s">
        <v>418</v>
      </c>
      <c r="W63" s="715" t="s">
        <v>70</v>
      </c>
      <c r="X63" s="715" t="s">
        <v>71</v>
      </c>
      <c r="Y63" s="731">
        <v>0</v>
      </c>
      <c r="Z63" s="715" t="s">
        <v>419</v>
      </c>
      <c r="AA63" s="715">
        <v>0.2</v>
      </c>
      <c r="AB63" s="728">
        <f t="shared" si="0"/>
        <v>7.2000000000000008E-2</v>
      </c>
      <c r="AC63" s="731">
        <v>0</v>
      </c>
      <c r="AD63" s="731">
        <v>0</v>
      </c>
      <c r="AE63" s="30">
        <v>7.2000000000000008E-2</v>
      </c>
      <c r="AF63" s="725">
        <v>2</v>
      </c>
      <c r="AG63" s="725"/>
      <c r="AH63" s="30">
        <v>7.2000000000000008E-2</v>
      </c>
      <c r="AI63" s="725">
        <v>2</v>
      </c>
      <c r="AJ63" s="725"/>
      <c r="AK63" s="725">
        <v>7.2000000000000008E-2</v>
      </c>
      <c r="AL63" s="725">
        <v>2</v>
      </c>
      <c r="AM63" s="27"/>
      <c r="AN63" s="712">
        <v>9900000</v>
      </c>
      <c r="AO63" s="712">
        <v>3600000</v>
      </c>
      <c r="AP63" s="712"/>
      <c r="AQ63" s="712">
        <v>2100000</v>
      </c>
      <c r="AR63" s="35"/>
      <c r="AS63" s="712">
        <v>2100000</v>
      </c>
      <c r="AT63" s="712"/>
      <c r="AU63" s="712">
        <v>2100000</v>
      </c>
      <c r="AV63" s="114"/>
      <c r="AW63" s="715" t="s">
        <v>326</v>
      </c>
      <c r="AX63" s="115"/>
      <c r="AY63" s="115"/>
      <c r="AZ63" s="115"/>
      <c r="BA63" s="115"/>
      <c r="BB63" s="115"/>
      <c r="BC63" s="115"/>
      <c r="BD63" s="115"/>
      <c r="BE63" s="115"/>
      <c r="BF63" s="115"/>
      <c r="BG63" s="115"/>
      <c r="BH63" s="115">
        <v>1500000</v>
      </c>
      <c r="BI63" s="115"/>
      <c r="BJ63" s="115">
        <v>2100000</v>
      </c>
      <c r="BK63" s="115"/>
      <c r="BL63" s="115">
        <v>3600000</v>
      </c>
      <c r="BM63" s="115"/>
      <c r="BN63" s="115"/>
      <c r="BO63" s="115"/>
      <c r="BP63" s="115"/>
      <c r="BQ63" s="115"/>
      <c r="BR63" s="115"/>
      <c r="BS63" s="115"/>
      <c r="BT63" s="115"/>
      <c r="BU63" s="115"/>
      <c r="BV63" s="115"/>
      <c r="BW63" s="115"/>
      <c r="BX63" s="115"/>
      <c r="BY63" s="115">
        <v>2100000</v>
      </c>
      <c r="BZ63" s="115"/>
      <c r="CA63" s="115">
        <v>2100000</v>
      </c>
      <c r="CB63" s="115"/>
      <c r="CC63" s="115"/>
      <c r="CD63" s="115"/>
      <c r="CE63" s="115"/>
      <c r="CF63" s="115"/>
      <c r="CG63" s="115"/>
      <c r="CH63" s="115"/>
      <c r="CI63" s="115"/>
      <c r="CJ63" s="115"/>
      <c r="CK63" s="115"/>
      <c r="CL63" s="115"/>
      <c r="CM63" s="115"/>
      <c r="CN63" s="115">
        <v>2100000</v>
      </c>
      <c r="CO63" s="115"/>
      <c r="CP63" s="115">
        <v>2100000</v>
      </c>
      <c r="CQ63" s="115"/>
      <c r="CR63" s="115"/>
      <c r="CS63" s="115"/>
      <c r="CT63" s="115"/>
      <c r="CU63" s="115"/>
      <c r="CV63" s="115"/>
      <c r="CW63" s="115"/>
      <c r="CX63" s="115"/>
      <c r="CY63" s="115"/>
      <c r="CZ63" s="115">
        <v>2100000</v>
      </c>
      <c r="DA63" s="115"/>
      <c r="DB63" s="115">
        <v>2100000</v>
      </c>
      <c r="DC63" s="32"/>
      <c r="DD63" s="32"/>
      <c r="DE63" s="32"/>
      <c r="DF63" s="32"/>
      <c r="DG63" s="747" t="s">
        <v>327</v>
      </c>
      <c r="DH63" s="709" t="s">
        <v>347</v>
      </c>
      <c r="DI63" s="709" t="s">
        <v>329</v>
      </c>
      <c r="DJ63" s="709"/>
      <c r="DK63" s="709"/>
      <c r="DL63" s="709"/>
      <c r="DM63" s="709"/>
      <c r="DN63" s="709"/>
    </row>
    <row r="64" spans="1:118" s="33" customFormat="1">
      <c r="A64" s="738"/>
      <c r="B64" s="738"/>
      <c r="C64" s="719"/>
      <c r="D64" s="734"/>
      <c r="E64" s="719"/>
      <c r="F64" s="719"/>
      <c r="G64" s="734"/>
      <c r="H64" s="719"/>
      <c r="I64" s="755"/>
      <c r="J64" s="683"/>
      <c r="K64" s="716"/>
      <c r="L64" s="710"/>
      <c r="M64" s="710"/>
      <c r="N64" s="710"/>
      <c r="O64" s="710"/>
      <c r="P64" s="703"/>
      <c r="Q64" s="734"/>
      <c r="R64" s="716"/>
      <c r="S64" s="120"/>
      <c r="T64" s="120"/>
      <c r="U64" s="716"/>
      <c r="V64" s="716"/>
      <c r="W64" s="716"/>
      <c r="X64" s="716"/>
      <c r="Y64" s="732"/>
      <c r="Z64" s="716"/>
      <c r="AA64" s="716"/>
      <c r="AB64" s="729"/>
      <c r="AC64" s="732"/>
      <c r="AD64" s="732"/>
      <c r="AE64" s="30"/>
      <c r="AF64" s="726"/>
      <c r="AG64" s="726"/>
      <c r="AH64" s="30"/>
      <c r="AI64" s="726"/>
      <c r="AJ64" s="726"/>
      <c r="AK64" s="726"/>
      <c r="AL64" s="726"/>
      <c r="AM64" s="27"/>
      <c r="AN64" s="713"/>
      <c r="AO64" s="713"/>
      <c r="AP64" s="713"/>
      <c r="AQ64" s="713"/>
      <c r="AR64" s="35"/>
      <c r="AS64" s="713"/>
      <c r="AT64" s="713"/>
      <c r="AU64" s="713"/>
      <c r="AV64" s="114"/>
      <c r="AW64" s="716"/>
      <c r="AX64" s="115"/>
      <c r="AY64" s="115"/>
      <c r="AZ64" s="115"/>
      <c r="BA64" s="115"/>
      <c r="BB64" s="115"/>
      <c r="BC64" s="115"/>
      <c r="BD64" s="115"/>
      <c r="BE64" s="115"/>
      <c r="BF64" s="115"/>
      <c r="BG64" s="115"/>
      <c r="BH64" s="115"/>
      <c r="BI64" s="115"/>
      <c r="BJ64" s="115"/>
      <c r="BK64" s="115"/>
      <c r="BL64" s="115"/>
      <c r="BM64" s="115"/>
      <c r="BN64" s="115"/>
      <c r="BO64" s="115"/>
      <c r="BP64" s="115"/>
      <c r="BQ64" s="115"/>
      <c r="BR64" s="115"/>
      <c r="BS64" s="115"/>
      <c r="BT64" s="115"/>
      <c r="BU64" s="115"/>
      <c r="BV64" s="115"/>
      <c r="BW64" s="115"/>
      <c r="BX64" s="115"/>
      <c r="BY64" s="115"/>
      <c r="BZ64" s="115"/>
      <c r="CA64" s="115"/>
      <c r="CB64" s="115"/>
      <c r="CC64" s="115"/>
      <c r="CD64" s="115"/>
      <c r="CE64" s="115"/>
      <c r="CF64" s="115"/>
      <c r="CG64" s="115"/>
      <c r="CH64" s="115"/>
      <c r="CI64" s="115"/>
      <c r="CJ64" s="115"/>
      <c r="CK64" s="115"/>
      <c r="CL64" s="115"/>
      <c r="CM64" s="115"/>
      <c r="CN64" s="115"/>
      <c r="CO64" s="115"/>
      <c r="CP64" s="115"/>
      <c r="CQ64" s="115"/>
      <c r="CR64" s="115"/>
      <c r="CS64" s="115"/>
      <c r="CT64" s="115"/>
      <c r="CU64" s="115"/>
      <c r="CV64" s="115"/>
      <c r="CW64" s="115"/>
      <c r="CX64" s="115"/>
      <c r="CY64" s="115"/>
      <c r="CZ64" s="115"/>
      <c r="DA64" s="115"/>
      <c r="DB64" s="115"/>
      <c r="DC64" s="32"/>
      <c r="DD64" s="32"/>
      <c r="DE64" s="32"/>
      <c r="DF64" s="32"/>
      <c r="DG64" s="748"/>
      <c r="DH64" s="743"/>
      <c r="DI64" s="743"/>
      <c r="DJ64" s="745"/>
      <c r="DK64" s="743"/>
      <c r="DL64" s="743"/>
      <c r="DM64" s="743"/>
      <c r="DN64" s="743"/>
    </row>
    <row r="65" spans="1:121" s="33" customFormat="1">
      <c r="A65" s="739"/>
      <c r="B65" s="739"/>
      <c r="C65" s="720"/>
      <c r="D65" s="735"/>
      <c r="E65" s="720"/>
      <c r="F65" s="720"/>
      <c r="G65" s="735"/>
      <c r="H65" s="720"/>
      <c r="I65" s="755"/>
      <c r="J65" s="683"/>
      <c r="K65" s="717"/>
      <c r="L65" s="711"/>
      <c r="M65" s="711"/>
      <c r="N65" s="711"/>
      <c r="O65" s="711"/>
      <c r="P65" s="703"/>
      <c r="Q65" s="735"/>
      <c r="R65" s="717"/>
      <c r="S65" s="124"/>
      <c r="T65" s="124"/>
      <c r="U65" s="717"/>
      <c r="V65" s="717"/>
      <c r="W65" s="717"/>
      <c r="X65" s="717"/>
      <c r="Y65" s="733"/>
      <c r="Z65" s="717"/>
      <c r="AA65" s="717"/>
      <c r="AB65" s="730"/>
      <c r="AC65" s="733"/>
      <c r="AD65" s="733"/>
      <c r="AE65" s="30"/>
      <c r="AF65" s="727"/>
      <c r="AG65" s="727"/>
      <c r="AH65" s="30"/>
      <c r="AI65" s="727"/>
      <c r="AJ65" s="727"/>
      <c r="AK65" s="727"/>
      <c r="AL65" s="727"/>
      <c r="AM65" s="27"/>
      <c r="AN65" s="714"/>
      <c r="AO65" s="714"/>
      <c r="AP65" s="714"/>
      <c r="AQ65" s="714"/>
      <c r="AR65" s="35"/>
      <c r="AS65" s="714"/>
      <c r="AT65" s="714"/>
      <c r="AU65" s="714"/>
      <c r="AV65" s="114"/>
      <c r="AW65" s="717"/>
      <c r="AX65" s="115"/>
      <c r="AY65" s="115"/>
      <c r="AZ65" s="115"/>
      <c r="BA65" s="115"/>
      <c r="BB65" s="115"/>
      <c r="BC65" s="115"/>
      <c r="BD65" s="115"/>
      <c r="BE65" s="115"/>
      <c r="BF65" s="115"/>
      <c r="BG65" s="115"/>
      <c r="BH65" s="115"/>
      <c r="BI65" s="115"/>
      <c r="BJ65" s="115"/>
      <c r="BK65" s="115"/>
      <c r="BL65" s="115"/>
      <c r="BM65" s="115"/>
      <c r="BN65" s="115"/>
      <c r="BO65" s="115"/>
      <c r="BP65" s="115"/>
      <c r="BQ65" s="115"/>
      <c r="BR65" s="115"/>
      <c r="BS65" s="115"/>
      <c r="BT65" s="115"/>
      <c r="BU65" s="115"/>
      <c r="BV65" s="115"/>
      <c r="BW65" s="115"/>
      <c r="BX65" s="115"/>
      <c r="BY65" s="115"/>
      <c r="BZ65" s="115"/>
      <c r="CA65" s="115"/>
      <c r="CB65" s="115"/>
      <c r="CC65" s="115"/>
      <c r="CD65" s="115"/>
      <c r="CE65" s="115"/>
      <c r="CF65" s="115"/>
      <c r="CG65" s="115"/>
      <c r="CH65" s="115"/>
      <c r="CI65" s="115"/>
      <c r="CJ65" s="115"/>
      <c r="CK65" s="115"/>
      <c r="CL65" s="115"/>
      <c r="CM65" s="115"/>
      <c r="CN65" s="115"/>
      <c r="CO65" s="115"/>
      <c r="CP65" s="115"/>
      <c r="CQ65" s="115"/>
      <c r="CR65" s="115"/>
      <c r="CS65" s="115"/>
      <c r="CT65" s="115"/>
      <c r="CU65" s="115"/>
      <c r="CV65" s="115"/>
      <c r="CW65" s="115"/>
      <c r="CX65" s="115"/>
      <c r="CY65" s="115"/>
      <c r="CZ65" s="115"/>
      <c r="DA65" s="115"/>
      <c r="DB65" s="115"/>
      <c r="DC65" s="32"/>
      <c r="DD65" s="32"/>
      <c r="DE65" s="32"/>
      <c r="DF65" s="32"/>
      <c r="DG65" s="749"/>
      <c r="DH65" s="744"/>
      <c r="DI65" s="744"/>
      <c r="DJ65" s="746"/>
      <c r="DK65" s="744"/>
      <c r="DL65" s="744"/>
      <c r="DM65" s="744"/>
      <c r="DN65" s="744"/>
    </row>
    <row r="66" spans="1:121" s="33" customFormat="1">
      <c r="A66" s="737">
        <v>141</v>
      </c>
      <c r="B66" s="737" t="s">
        <v>377</v>
      </c>
      <c r="C66" s="709" t="s">
        <v>164</v>
      </c>
      <c r="D66" s="693">
        <v>2</v>
      </c>
      <c r="E66" s="736">
        <v>0.15</v>
      </c>
      <c r="F66" s="709" t="s">
        <v>165</v>
      </c>
      <c r="G66" s="693">
        <v>7.1</v>
      </c>
      <c r="H66" s="736">
        <v>0.8</v>
      </c>
      <c r="I66" s="755"/>
      <c r="J66" s="683"/>
      <c r="K66" s="715">
        <v>0.2</v>
      </c>
      <c r="L66" s="709" t="s">
        <v>378</v>
      </c>
      <c r="M66" s="709" t="s">
        <v>378</v>
      </c>
      <c r="N66" s="709" t="s">
        <v>379</v>
      </c>
      <c r="O66" s="709" t="s">
        <v>380</v>
      </c>
      <c r="P66" s="703"/>
      <c r="Q66" s="693"/>
      <c r="R66" s="715">
        <v>0.15</v>
      </c>
      <c r="S66" s="715"/>
      <c r="T66" s="715"/>
      <c r="U66" s="715" t="s">
        <v>420</v>
      </c>
      <c r="V66" s="715" t="s">
        <v>420</v>
      </c>
      <c r="W66" s="715" t="s">
        <v>70</v>
      </c>
      <c r="X66" s="715" t="s">
        <v>71</v>
      </c>
      <c r="Y66" s="731">
        <v>0</v>
      </c>
      <c r="Z66" s="715" t="s">
        <v>421</v>
      </c>
      <c r="AA66" s="715">
        <v>0.2</v>
      </c>
      <c r="AB66" s="728">
        <f t="shared" si="0"/>
        <v>7.2000000000000008E-2</v>
      </c>
      <c r="AC66" s="731">
        <v>0</v>
      </c>
      <c r="AD66" s="750">
        <v>1</v>
      </c>
      <c r="AE66" s="30">
        <v>7.2000000000000008E-2</v>
      </c>
      <c r="AF66" s="725">
        <v>30</v>
      </c>
      <c r="AG66" s="725">
        <v>1</v>
      </c>
      <c r="AH66" s="30">
        <v>7.2000000000000008E-2</v>
      </c>
      <c r="AI66" s="725">
        <v>30</v>
      </c>
      <c r="AJ66" s="725"/>
      <c r="AK66" s="725">
        <v>7.2000000000000008E-2</v>
      </c>
      <c r="AL66" s="725">
        <v>40</v>
      </c>
      <c r="AM66" s="27"/>
      <c r="AN66" s="712">
        <v>0</v>
      </c>
      <c r="AO66" s="712">
        <v>0</v>
      </c>
      <c r="AP66" s="712"/>
      <c r="AQ66" s="712">
        <v>0</v>
      </c>
      <c r="AR66" s="35"/>
      <c r="AS66" s="712">
        <v>0</v>
      </c>
      <c r="AT66" s="712"/>
      <c r="AU66" s="712">
        <v>0</v>
      </c>
      <c r="AV66" s="114"/>
      <c r="AW66" s="715" t="s">
        <v>326</v>
      </c>
      <c r="AX66" s="115"/>
      <c r="AY66" s="115"/>
      <c r="AZ66" s="115"/>
      <c r="BA66" s="115"/>
      <c r="BB66" s="115"/>
      <c r="BC66" s="115"/>
      <c r="BD66" s="115"/>
      <c r="BE66" s="115"/>
      <c r="BF66" s="115"/>
      <c r="BG66" s="115"/>
      <c r="BH66" s="115"/>
      <c r="BI66" s="115"/>
      <c r="BJ66" s="115"/>
      <c r="BK66" s="115"/>
      <c r="BL66" s="115">
        <v>0</v>
      </c>
      <c r="BM66" s="115"/>
      <c r="BN66" s="115"/>
      <c r="BO66" s="115"/>
      <c r="BP66" s="115"/>
      <c r="BQ66" s="115"/>
      <c r="BR66" s="115"/>
      <c r="BS66" s="115"/>
      <c r="BT66" s="115"/>
      <c r="BU66" s="115"/>
      <c r="BV66" s="115"/>
      <c r="BW66" s="115"/>
      <c r="BX66" s="115"/>
      <c r="BY66" s="115"/>
      <c r="BZ66" s="115"/>
      <c r="CA66" s="115">
        <v>0</v>
      </c>
      <c r="CB66" s="115"/>
      <c r="CC66" s="115"/>
      <c r="CD66" s="115"/>
      <c r="CE66" s="115"/>
      <c r="CF66" s="115"/>
      <c r="CG66" s="115"/>
      <c r="CH66" s="115"/>
      <c r="CI66" s="115"/>
      <c r="CJ66" s="115"/>
      <c r="CK66" s="115"/>
      <c r="CL66" s="115"/>
      <c r="CM66" s="115"/>
      <c r="CN66" s="115"/>
      <c r="CO66" s="115"/>
      <c r="CP66" s="115">
        <v>0</v>
      </c>
      <c r="CQ66" s="115"/>
      <c r="CR66" s="115"/>
      <c r="CS66" s="115"/>
      <c r="CT66" s="115"/>
      <c r="CU66" s="115"/>
      <c r="CV66" s="115"/>
      <c r="CW66" s="115"/>
      <c r="CX66" s="115"/>
      <c r="CY66" s="115"/>
      <c r="CZ66" s="115"/>
      <c r="DA66" s="115"/>
      <c r="DB66" s="115">
        <v>0</v>
      </c>
      <c r="DC66" s="32"/>
      <c r="DD66" s="32"/>
      <c r="DE66" s="32"/>
      <c r="DF66" s="32"/>
      <c r="DG66" s="747" t="s">
        <v>367</v>
      </c>
      <c r="DH66" s="747"/>
      <c r="DI66" s="709" t="s">
        <v>329</v>
      </c>
      <c r="DJ66" s="709"/>
      <c r="DK66" s="709"/>
      <c r="DL66" s="709"/>
      <c r="DM66" s="709"/>
      <c r="DN66" s="709"/>
    </row>
    <row r="67" spans="1:121" s="33" customFormat="1">
      <c r="A67" s="738"/>
      <c r="B67" s="738"/>
      <c r="C67" s="719"/>
      <c r="D67" s="734"/>
      <c r="E67" s="719"/>
      <c r="F67" s="719"/>
      <c r="G67" s="734"/>
      <c r="H67" s="719"/>
      <c r="I67" s="755"/>
      <c r="J67" s="683"/>
      <c r="K67" s="716"/>
      <c r="L67" s="710"/>
      <c r="M67" s="710"/>
      <c r="N67" s="710"/>
      <c r="O67" s="710"/>
      <c r="P67" s="703"/>
      <c r="Q67" s="734"/>
      <c r="R67" s="716"/>
      <c r="S67" s="716"/>
      <c r="T67" s="716"/>
      <c r="U67" s="716"/>
      <c r="V67" s="716"/>
      <c r="W67" s="716"/>
      <c r="X67" s="716"/>
      <c r="Y67" s="732"/>
      <c r="Z67" s="716"/>
      <c r="AA67" s="716"/>
      <c r="AB67" s="729"/>
      <c r="AC67" s="732"/>
      <c r="AD67" s="751"/>
      <c r="AE67" s="30"/>
      <c r="AF67" s="726"/>
      <c r="AG67" s="726"/>
      <c r="AH67" s="30"/>
      <c r="AI67" s="726"/>
      <c r="AJ67" s="726"/>
      <c r="AK67" s="726"/>
      <c r="AL67" s="726"/>
      <c r="AM67" s="27"/>
      <c r="AN67" s="713"/>
      <c r="AO67" s="713"/>
      <c r="AP67" s="713"/>
      <c r="AQ67" s="713"/>
      <c r="AR67" s="35"/>
      <c r="AS67" s="713"/>
      <c r="AT67" s="713"/>
      <c r="AU67" s="713"/>
      <c r="AV67" s="114"/>
      <c r="AW67" s="716"/>
      <c r="AX67" s="115"/>
      <c r="AY67" s="115"/>
      <c r="AZ67" s="115"/>
      <c r="BA67" s="115"/>
      <c r="BB67" s="115"/>
      <c r="BC67" s="115"/>
      <c r="BD67" s="115"/>
      <c r="BE67" s="115"/>
      <c r="BF67" s="115"/>
      <c r="BG67" s="115"/>
      <c r="BH67" s="115"/>
      <c r="BI67" s="115"/>
      <c r="BJ67" s="115"/>
      <c r="BK67" s="115"/>
      <c r="BL67" s="115"/>
      <c r="BM67" s="115"/>
      <c r="BN67" s="115"/>
      <c r="BO67" s="115"/>
      <c r="BP67" s="115"/>
      <c r="BQ67" s="115"/>
      <c r="BR67" s="115"/>
      <c r="BS67" s="115"/>
      <c r="BT67" s="115"/>
      <c r="BU67" s="115"/>
      <c r="BV67" s="115"/>
      <c r="BW67" s="115"/>
      <c r="BX67" s="115"/>
      <c r="BY67" s="115"/>
      <c r="BZ67" s="115"/>
      <c r="CA67" s="115"/>
      <c r="CB67" s="115"/>
      <c r="CC67" s="115"/>
      <c r="CD67" s="115"/>
      <c r="CE67" s="115"/>
      <c r="CF67" s="115"/>
      <c r="CG67" s="115"/>
      <c r="CH67" s="115"/>
      <c r="CI67" s="115"/>
      <c r="CJ67" s="115"/>
      <c r="CK67" s="115"/>
      <c r="CL67" s="115"/>
      <c r="CM67" s="115"/>
      <c r="CN67" s="115"/>
      <c r="CO67" s="115"/>
      <c r="CP67" s="115"/>
      <c r="CQ67" s="115"/>
      <c r="CR67" s="115"/>
      <c r="CS67" s="115"/>
      <c r="CT67" s="115"/>
      <c r="CU67" s="115"/>
      <c r="CV67" s="115"/>
      <c r="CW67" s="115"/>
      <c r="CX67" s="115"/>
      <c r="CY67" s="115"/>
      <c r="CZ67" s="115"/>
      <c r="DA67" s="115"/>
      <c r="DB67" s="115"/>
      <c r="DC67" s="32"/>
      <c r="DD67" s="32"/>
      <c r="DE67" s="32"/>
      <c r="DF67" s="32"/>
      <c r="DG67" s="748"/>
      <c r="DH67" s="748"/>
      <c r="DI67" s="743"/>
      <c r="DJ67" s="745"/>
      <c r="DK67" s="743"/>
      <c r="DL67" s="743"/>
      <c r="DM67" s="743"/>
      <c r="DN67" s="743"/>
    </row>
    <row r="68" spans="1:121" s="33" customFormat="1">
      <c r="A68" s="739"/>
      <c r="B68" s="739"/>
      <c r="C68" s="720"/>
      <c r="D68" s="735"/>
      <c r="E68" s="720"/>
      <c r="F68" s="720"/>
      <c r="G68" s="735"/>
      <c r="H68" s="720"/>
      <c r="I68" s="755"/>
      <c r="J68" s="683"/>
      <c r="K68" s="717"/>
      <c r="L68" s="711"/>
      <c r="M68" s="711"/>
      <c r="N68" s="711"/>
      <c r="O68" s="711"/>
      <c r="P68" s="703"/>
      <c r="Q68" s="735"/>
      <c r="R68" s="717"/>
      <c r="S68" s="717"/>
      <c r="T68" s="717"/>
      <c r="U68" s="717"/>
      <c r="V68" s="717"/>
      <c r="W68" s="717"/>
      <c r="X68" s="717"/>
      <c r="Y68" s="733"/>
      <c r="Z68" s="717"/>
      <c r="AA68" s="717"/>
      <c r="AB68" s="730"/>
      <c r="AC68" s="733"/>
      <c r="AD68" s="752"/>
      <c r="AE68" s="30"/>
      <c r="AF68" s="727"/>
      <c r="AG68" s="727"/>
      <c r="AH68" s="30"/>
      <c r="AI68" s="727"/>
      <c r="AJ68" s="727"/>
      <c r="AK68" s="727"/>
      <c r="AL68" s="727"/>
      <c r="AM68" s="27"/>
      <c r="AN68" s="714"/>
      <c r="AO68" s="714"/>
      <c r="AP68" s="714"/>
      <c r="AQ68" s="714"/>
      <c r="AR68" s="35"/>
      <c r="AS68" s="714"/>
      <c r="AT68" s="714"/>
      <c r="AU68" s="714"/>
      <c r="AV68" s="114"/>
      <c r="AW68" s="717"/>
      <c r="AX68" s="115"/>
      <c r="AY68" s="115"/>
      <c r="AZ68" s="115"/>
      <c r="BA68" s="115"/>
      <c r="BB68" s="115"/>
      <c r="BC68" s="115"/>
      <c r="BD68" s="115"/>
      <c r="BE68" s="115"/>
      <c r="BF68" s="115"/>
      <c r="BG68" s="115"/>
      <c r="BH68" s="115"/>
      <c r="BI68" s="115"/>
      <c r="BJ68" s="115"/>
      <c r="BK68" s="115"/>
      <c r="BL68" s="115"/>
      <c r="BM68" s="115"/>
      <c r="BN68" s="115"/>
      <c r="BO68" s="115"/>
      <c r="BP68" s="115"/>
      <c r="BQ68" s="115"/>
      <c r="BR68" s="115"/>
      <c r="BS68" s="115"/>
      <c r="BT68" s="115"/>
      <c r="BU68" s="115"/>
      <c r="BV68" s="115"/>
      <c r="BW68" s="115"/>
      <c r="BX68" s="115"/>
      <c r="BY68" s="115"/>
      <c r="BZ68" s="115"/>
      <c r="CA68" s="115"/>
      <c r="CB68" s="115"/>
      <c r="CC68" s="115"/>
      <c r="CD68" s="115"/>
      <c r="CE68" s="115"/>
      <c r="CF68" s="115"/>
      <c r="CG68" s="115"/>
      <c r="CH68" s="115"/>
      <c r="CI68" s="115"/>
      <c r="CJ68" s="115"/>
      <c r="CK68" s="115"/>
      <c r="CL68" s="115"/>
      <c r="CM68" s="115"/>
      <c r="CN68" s="115"/>
      <c r="CO68" s="115"/>
      <c r="CP68" s="115"/>
      <c r="CQ68" s="115"/>
      <c r="CR68" s="115"/>
      <c r="CS68" s="115"/>
      <c r="CT68" s="115"/>
      <c r="CU68" s="115"/>
      <c r="CV68" s="115"/>
      <c r="CW68" s="115"/>
      <c r="CX68" s="115"/>
      <c r="CY68" s="115"/>
      <c r="CZ68" s="115"/>
      <c r="DA68" s="115"/>
      <c r="DB68" s="115"/>
      <c r="DC68" s="32"/>
      <c r="DD68" s="32"/>
      <c r="DE68" s="32"/>
      <c r="DF68" s="32"/>
      <c r="DG68" s="749"/>
      <c r="DH68" s="749"/>
      <c r="DI68" s="744"/>
      <c r="DJ68" s="746"/>
      <c r="DK68" s="744"/>
      <c r="DL68" s="744"/>
      <c r="DM68" s="744"/>
      <c r="DN68" s="744"/>
    </row>
    <row r="69" spans="1:121" s="33" customFormat="1">
      <c r="A69" s="737">
        <v>142</v>
      </c>
      <c r="B69" s="737" t="s">
        <v>377</v>
      </c>
      <c r="C69" s="709" t="s">
        <v>164</v>
      </c>
      <c r="D69" s="693">
        <v>2</v>
      </c>
      <c r="E69" s="736">
        <v>0.15</v>
      </c>
      <c r="F69" s="709" t="s">
        <v>165</v>
      </c>
      <c r="G69" s="693">
        <v>7.1</v>
      </c>
      <c r="H69" s="736">
        <v>0.8</v>
      </c>
      <c r="I69" s="755"/>
      <c r="J69" s="683"/>
      <c r="K69" s="715">
        <v>0.2</v>
      </c>
      <c r="L69" s="709" t="s">
        <v>378</v>
      </c>
      <c r="M69" s="709" t="s">
        <v>378</v>
      </c>
      <c r="N69" s="709" t="s">
        <v>379</v>
      </c>
      <c r="O69" s="709" t="s">
        <v>380</v>
      </c>
      <c r="P69" s="703"/>
      <c r="Q69" s="693"/>
      <c r="R69" s="715">
        <v>0.15</v>
      </c>
      <c r="S69" s="715"/>
      <c r="T69" s="715"/>
      <c r="U69" s="715" t="s">
        <v>422</v>
      </c>
      <c r="V69" s="715" t="s">
        <v>422</v>
      </c>
      <c r="W69" s="715" t="s">
        <v>70</v>
      </c>
      <c r="X69" s="715" t="s">
        <v>71</v>
      </c>
      <c r="Y69" s="731">
        <v>0</v>
      </c>
      <c r="Z69" s="715" t="s">
        <v>423</v>
      </c>
      <c r="AA69" s="715">
        <v>0.2</v>
      </c>
      <c r="AB69" s="728">
        <f t="shared" si="0"/>
        <v>7.2000000000000008E-2</v>
      </c>
      <c r="AC69" s="731">
        <v>0</v>
      </c>
      <c r="AD69" s="750">
        <v>0.5</v>
      </c>
      <c r="AE69" s="30">
        <v>7.2000000000000008E-2</v>
      </c>
      <c r="AF69" s="725">
        <v>30</v>
      </c>
      <c r="AG69" s="725"/>
      <c r="AH69" s="30">
        <v>7.2000000000000008E-2</v>
      </c>
      <c r="AI69" s="725">
        <v>30</v>
      </c>
      <c r="AJ69" s="725"/>
      <c r="AK69" s="725">
        <v>7.2000000000000008E-2</v>
      </c>
      <c r="AL69" s="725">
        <v>40</v>
      </c>
      <c r="AM69" s="27"/>
      <c r="AN69" s="712">
        <v>0</v>
      </c>
      <c r="AO69" s="712">
        <v>0</v>
      </c>
      <c r="AP69" s="712"/>
      <c r="AQ69" s="712">
        <v>0</v>
      </c>
      <c r="AR69" s="35"/>
      <c r="AS69" s="712">
        <v>0</v>
      </c>
      <c r="AT69" s="712"/>
      <c r="AU69" s="712">
        <v>0</v>
      </c>
      <c r="AV69" s="114"/>
      <c r="AW69" s="715" t="s">
        <v>326</v>
      </c>
      <c r="AX69" s="115"/>
      <c r="AY69" s="115"/>
      <c r="AZ69" s="115"/>
      <c r="BA69" s="115"/>
      <c r="BB69" s="115"/>
      <c r="BC69" s="115"/>
      <c r="BD69" s="115"/>
      <c r="BE69" s="115"/>
      <c r="BF69" s="115"/>
      <c r="BG69" s="115"/>
      <c r="BH69" s="115"/>
      <c r="BI69" s="115"/>
      <c r="BJ69" s="115"/>
      <c r="BK69" s="115"/>
      <c r="BL69" s="115">
        <v>0</v>
      </c>
      <c r="BM69" s="115"/>
      <c r="BN69" s="115"/>
      <c r="BO69" s="115"/>
      <c r="BP69" s="115"/>
      <c r="BQ69" s="115"/>
      <c r="BR69" s="115"/>
      <c r="BS69" s="115"/>
      <c r="BT69" s="115"/>
      <c r="BU69" s="115"/>
      <c r="BV69" s="115"/>
      <c r="BW69" s="115"/>
      <c r="BX69" s="115"/>
      <c r="BY69" s="115"/>
      <c r="BZ69" s="115"/>
      <c r="CA69" s="115">
        <v>0</v>
      </c>
      <c r="CB69" s="115"/>
      <c r="CC69" s="115"/>
      <c r="CD69" s="115"/>
      <c r="CE69" s="115"/>
      <c r="CF69" s="115"/>
      <c r="CG69" s="115"/>
      <c r="CH69" s="115"/>
      <c r="CI69" s="115"/>
      <c r="CJ69" s="115"/>
      <c r="CK69" s="115"/>
      <c r="CL69" s="115"/>
      <c r="CM69" s="115"/>
      <c r="CN69" s="115"/>
      <c r="CO69" s="115"/>
      <c r="CP69" s="115">
        <v>0</v>
      </c>
      <c r="CQ69" s="115"/>
      <c r="CR69" s="115"/>
      <c r="CS69" s="115"/>
      <c r="CT69" s="115"/>
      <c r="CU69" s="115"/>
      <c r="CV69" s="115"/>
      <c r="CW69" s="115"/>
      <c r="CX69" s="115"/>
      <c r="CY69" s="115"/>
      <c r="CZ69" s="115"/>
      <c r="DA69" s="115"/>
      <c r="DB69" s="115">
        <v>0</v>
      </c>
      <c r="DC69" s="32"/>
      <c r="DD69" s="32"/>
      <c r="DE69" s="32"/>
      <c r="DF69" s="32"/>
      <c r="DG69" s="721" t="s">
        <v>424</v>
      </c>
      <c r="DH69" s="747"/>
      <c r="DI69" s="709" t="s">
        <v>329</v>
      </c>
      <c r="DJ69" s="709"/>
      <c r="DK69" s="709"/>
      <c r="DL69" s="709"/>
      <c r="DM69" s="709"/>
      <c r="DN69" s="709"/>
    </row>
    <row r="70" spans="1:121" s="33" customFormat="1">
      <c r="A70" s="738"/>
      <c r="B70" s="738"/>
      <c r="C70" s="719"/>
      <c r="D70" s="734"/>
      <c r="E70" s="719"/>
      <c r="F70" s="719"/>
      <c r="G70" s="734"/>
      <c r="H70" s="719"/>
      <c r="I70" s="755"/>
      <c r="J70" s="683"/>
      <c r="K70" s="716"/>
      <c r="L70" s="710"/>
      <c r="M70" s="710"/>
      <c r="N70" s="710"/>
      <c r="O70" s="710"/>
      <c r="P70" s="734"/>
      <c r="Q70" s="734"/>
      <c r="R70" s="716"/>
      <c r="S70" s="716"/>
      <c r="T70" s="716"/>
      <c r="U70" s="716"/>
      <c r="V70" s="716"/>
      <c r="W70" s="716"/>
      <c r="X70" s="716"/>
      <c r="Y70" s="732"/>
      <c r="Z70" s="716"/>
      <c r="AA70" s="716"/>
      <c r="AB70" s="729"/>
      <c r="AC70" s="732"/>
      <c r="AD70" s="751"/>
      <c r="AE70" s="30"/>
      <c r="AF70" s="726"/>
      <c r="AG70" s="726"/>
      <c r="AH70" s="30"/>
      <c r="AI70" s="726"/>
      <c r="AJ70" s="726"/>
      <c r="AK70" s="726"/>
      <c r="AL70" s="726"/>
      <c r="AM70" s="27"/>
      <c r="AN70" s="713"/>
      <c r="AO70" s="713"/>
      <c r="AP70" s="713"/>
      <c r="AQ70" s="713"/>
      <c r="AR70" s="35"/>
      <c r="AS70" s="713"/>
      <c r="AT70" s="713"/>
      <c r="AU70" s="713"/>
      <c r="AV70" s="114"/>
      <c r="AW70" s="716"/>
      <c r="AX70" s="115"/>
      <c r="AY70" s="115"/>
      <c r="AZ70" s="115"/>
      <c r="BA70" s="115"/>
      <c r="BB70" s="115"/>
      <c r="BC70" s="115"/>
      <c r="BD70" s="115"/>
      <c r="BE70" s="115"/>
      <c r="BF70" s="115"/>
      <c r="BG70" s="115"/>
      <c r="BH70" s="115"/>
      <c r="BI70" s="115"/>
      <c r="BJ70" s="115"/>
      <c r="BK70" s="115"/>
      <c r="BL70" s="115"/>
      <c r="BM70" s="115"/>
      <c r="BN70" s="115"/>
      <c r="BO70" s="115"/>
      <c r="BP70" s="115"/>
      <c r="BQ70" s="115"/>
      <c r="BR70" s="115"/>
      <c r="BS70" s="115"/>
      <c r="BT70" s="115"/>
      <c r="BU70" s="115"/>
      <c r="BV70" s="115"/>
      <c r="BW70" s="115"/>
      <c r="BX70" s="115"/>
      <c r="BY70" s="115"/>
      <c r="BZ70" s="115"/>
      <c r="CA70" s="115"/>
      <c r="CB70" s="115"/>
      <c r="CC70" s="115"/>
      <c r="CD70" s="115"/>
      <c r="CE70" s="115"/>
      <c r="CF70" s="115"/>
      <c r="CG70" s="115"/>
      <c r="CH70" s="115"/>
      <c r="CI70" s="115"/>
      <c r="CJ70" s="115"/>
      <c r="CK70" s="115"/>
      <c r="CL70" s="115"/>
      <c r="CM70" s="115"/>
      <c r="CN70" s="115"/>
      <c r="CO70" s="115"/>
      <c r="CP70" s="115"/>
      <c r="CQ70" s="115"/>
      <c r="CR70" s="115"/>
      <c r="CS70" s="115"/>
      <c r="CT70" s="115"/>
      <c r="CU70" s="115"/>
      <c r="CV70" s="115"/>
      <c r="CW70" s="115"/>
      <c r="CX70" s="115"/>
      <c r="CY70" s="115"/>
      <c r="CZ70" s="115"/>
      <c r="DA70" s="115"/>
      <c r="DB70" s="115"/>
      <c r="DC70" s="32"/>
      <c r="DD70" s="32"/>
      <c r="DE70" s="32"/>
      <c r="DF70" s="32"/>
      <c r="DG70" s="719"/>
      <c r="DH70" s="748"/>
      <c r="DI70" s="743"/>
      <c r="DJ70" s="745"/>
      <c r="DK70" s="743"/>
      <c r="DL70" s="743"/>
      <c r="DM70" s="743"/>
      <c r="DN70" s="743"/>
    </row>
    <row r="71" spans="1:121" s="33" customFormat="1">
      <c r="A71" s="739"/>
      <c r="B71" s="739"/>
      <c r="C71" s="720"/>
      <c r="D71" s="735"/>
      <c r="E71" s="720"/>
      <c r="F71" s="720"/>
      <c r="G71" s="735"/>
      <c r="H71" s="720"/>
      <c r="I71" s="755"/>
      <c r="J71" s="683"/>
      <c r="K71" s="717"/>
      <c r="L71" s="711"/>
      <c r="M71" s="711"/>
      <c r="N71" s="711"/>
      <c r="O71" s="711"/>
      <c r="P71" s="735"/>
      <c r="Q71" s="735"/>
      <c r="R71" s="717"/>
      <c r="S71" s="717"/>
      <c r="T71" s="717"/>
      <c r="U71" s="717"/>
      <c r="V71" s="717"/>
      <c r="W71" s="717"/>
      <c r="X71" s="717"/>
      <c r="Y71" s="733"/>
      <c r="Z71" s="717"/>
      <c r="AA71" s="717"/>
      <c r="AB71" s="730"/>
      <c r="AC71" s="733"/>
      <c r="AD71" s="752"/>
      <c r="AE71" s="30"/>
      <c r="AF71" s="727"/>
      <c r="AG71" s="727"/>
      <c r="AH71" s="30"/>
      <c r="AI71" s="727"/>
      <c r="AJ71" s="727"/>
      <c r="AK71" s="727"/>
      <c r="AL71" s="727"/>
      <c r="AM71" s="27"/>
      <c r="AN71" s="714"/>
      <c r="AO71" s="714"/>
      <c r="AP71" s="714"/>
      <c r="AQ71" s="714"/>
      <c r="AR71" s="35"/>
      <c r="AS71" s="714"/>
      <c r="AT71" s="714"/>
      <c r="AU71" s="714"/>
      <c r="AV71" s="114"/>
      <c r="AW71" s="717"/>
      <c r="AX71" s="115"/>
      <c r="AY71" s="115"/>
      <c r="AZ71" s="115"/>
      <c r="BA71" s="115"/>
      <c r="BB71" s="115"/>
      <c r="BC71" s="115"/>
      <c r="BD71" s="115"/>
      <c r="BE71" s="115"/>
      <c r="BF71" s="115"/>
      <c r="BG71" s="115"/>
      <c r="BH71" s="115"/>
      <c r="BI71" s="115"/>
      <c r="BJ71" s="115"/>
      <c r="BK71" s="115"/>
      <c r="BL71" s="115"/>
      <c r="BM71" s="115"/>
      <c r="BN71" s="115"/>
      <c r="BO71" s="115"/>
      <c r="BP71" s="115"/>
      <c r="BQ71" s="115"/>
      <c r="BR71" s="115"/>
      <c r="BS71" s="115"/>
      <c r="BT71" s="115"/>
      <c r="BU71" s="115"/>
      <c r="BV71" s="115"/>
      <c r="BW71" s="115"/>
      <c r="BX71" s="115"/>
      <c r="BY71" s="115"/>
      <c r="BZ71" s="115"/>
      <c r="CA71" s="115"/>
      <c r="CB71" s="115"/>
      <c r="CC71" s="115"/>
      <c r="CD71" s="115"/>
      <c r="CE71" s="115"/>
      <c r="CF71" s="115"/>
      <c r="CG71" s="115"/>
      <c r="CH71" s="115"/>
      <c r="CI71" s="115"/>
      <c r="CJ71" s="115"/>
      <c r="CK71" s="115"/>
      <c r="CL71" s="115"/>
      <c r="CM71" s="115"/>
      <c r="CN71" s="115"/>
      <c r="CO71" s="115"/>
      <c r="CP71" s="115"/>
      <c r="CQ71" s="115"/>
      <c r="CR71" s="115"/>
      <c r="CS71" s="115"/>
      <c r="CT71" s="115"/>
      <c r="CU71" s="115"/>
      <c r="CV71" s="115"/>
      <c r="CW71" s="115"/>
      <c r="CX71" s="115"/>
      <c r="CY71" s="115"/>
      <c r="CZ71" s="115"/>
      <c r="DA71" s="115"/>
      <c r="DB71" s="115"/>
      <c r="DC71" s="32"/>
      <c r="DD71" s="32"/>
      <c r="DE71" s="32"/>
      <c r="DF71" s="32"/>
      <c r="DG71" s="720"/>
      <c r="DH71" s="749"/>
      <c r="DI71" s="743"/>
      <c r="DJ71" s="745"/>
      <c r="DK71" s="743"/>
      <c r="DL71" s="743"/>
      <c r="DM71" s="743"/>
      <c r="DN71" s="743"/>
    </row>
    <row r="72" spans="1:121" s="33" customFormat="1" ht="18">
      <c r="A72" s="737">
        <v>143</v>
      </c>
      <c r="B72" s="737" t="s">
        <v>272</v>
      </c>
      <c r="C72" s="709" t="s">
        <v>164</v>
      </c>
      <c r="D72" s="693">
        <v>2</v>
      </c>
      <c r="E72" s="736">
        <v>0.15</v>
      </c>
      <c r="F72" s="709" t="s">
        <v>165</v>
      </c>
      <c r="G72" s="693">
        <v>7.1</v>
      </c>
      <c r="H72" s="736">
        <v>0.8</v>
      </c>
      <c r="I72" s="755"/>
      <c r="J72" s="683"/>
      <c r="K72" s="715">
        <v>0.2</v>
      </c>
      <c r="L72" s="709" t="s">
        <v>425</v>
      </c>
      <c r="M72" s="709" t="s">
        <v>425</v>
      </c>
      <c r="N72" s="709" t="s">
        <v>426</v>
      </c>
      <c r="O72" s="709" t="s">
        <v>427</v>
      </c>
      <c r="P72" s="753" t="s">
        <v>428</v>
      </c>
      <c r="Q72" s="693"/>
      <c r="R72" s="715">
        <v>0.25</v>
      </c>
      <c r="S72" s="715"/>
      <c r="T72" s="715"/>
      <c r="U72" s="715" t="s">
        <v>429</v>
      </c>
      <c r="V72" s="715" t="s">
        <v>429</v>
      </c>
      <c r="W72" s="715" t="s">
        <v>70</v>
      </c>
      <c r="X72" s="715" t="s">
        <v>71</v>
      </c>
      <c r="Y72" s="731">
        <v>0</v>
      </c>
      <c r="Z72" s="715" t="s">
        <v>430</v>
      </c>
      <c r="AA72" s="715">
        <v>0.25</v>
      </c>
      <c r="AB72" s="728">
        <f t="shared" si="0"/>
        <v>0.15</v>
      </c>
      <c r="AC72" s="731">
        <v>0.1</v>
      </c>
      <c r="AD72" s="750">
        <v>0.4</v>
      </c>
      <c r="AE72" s="30">
        <v>0.15</v>
      </c>
      <c r="AF72" s="725">
        <v>0.7</v>
      </c>
      <c r="AG72" s="725"/>
      <c r="AH72" s="30">
        <v>0.15</v>
      </c>
      <c r="AI72" s="725">
        <v>0.2</v>
      </c>
      <c r="AJ72" s="725"/>
      <c r="AK72" s="725">
        <v>0.15</v>
      </c>
      <c r="AL72" s="725">
        <v>0</v>
      </c>
      <c r="AM72" s="27"/>
      <c r="AN72" s="712">
        <v>17000000</v>
      </c>
      <c r="AO72" s="712">
        <v>8500000</v>
      </c>
      <c r="AP72" s="712"/>
      <c r="AQ72" s="712">
        <v>8500000</v>
      </c>
      <c r="AR72" s="35"/>
      <c r="AS72" s="712">
        <v>0</v>
      </c>
      <c r="AT72" s="712"/>
      <c r="AU72" s="712">
        <v>0</v>
      </c>
      <c r="AV72" s="114"/>
      <c r="AW72" s="715" t="s">
        <v>326</v>
      </c>
      <c r="AX72" s="115"/>
      <c r="AY72" s="115"/>
      <c r="AZ72" s="115"/>
      <c r="BA72" s="115"/>
      <c r="BB72" s="115"/>
      <c r="BC72" s="115"/>
      <c r="BD72" s="115"/>
      <c r="BE72" s="115"/>
      <c r="BF72" s="115"/>
      <c r="BG72" s="115"/>
      <c r="BH72" s="115"/>
      <c r="BI72" s="115"/>
      <c r="BJ72" s="114">
        <v>8500000</v>
      </c>
      <c r="BK72" s="115"/>
      <c r="BL72" s="115">
        <v>8500000</v>
      </c>
      <c r="BM72" s="115"/>
      <c r="BN72" s="115"/>
      <c r="BO72" s="115"/>
      <c r="BP72" s="115"/>
      <c r="BQ72" s="115"/>
      <c r="BR72" s="115"/>
      <c r="BS72" s="115"/>
      <c r="BT72" s="115"/>
      <c r="BU72" s="115"/>
      <c r="BV72" s="115"/>
      <c r="BW72" s="115"/>
      <c r="BX72" s="115"/>
      <c r="BY72" s="114">
        <v>8500000</v>
      </c>
      <c r="BZ72" s="115"/>
      <c r="CA72" s="115">
        <v>8500000</v>
      </c>
      <c r="CB72" s="115"/>
      <c r="CC72" s="115"/>
      <c r="CD72" s="115"/>
      <c r="CE72" s="115"/>
      <c r="CF72" s="115"/>
      <c r="CG72" s="115"/>
      <c r="CH72" s="115"/>
      <c r="CI72" s="115"/>
      <c r="CJ72" s="115"/>
      <c r="CK72" s="115"/>
      <c r="CL72" s="115"/>
      <c r="CM72" s="115"/>
      <c r="CN72" s="115"/>
      <c r="CO72" s="115"/>
      <c r="CP72" s="115">
        <v>0</v>
      </c>
      <c r="CQ72" s="115"/>
      <c r="CR72" s="115"/>
      <c r="CS72" s="115"/>
      <c r="CT72" s="115"/>
      <c r="CU72" s="115"/>
      <c r="CV72" s="115"/>
      <c r="CW72" s="115"/>
      <c r="CX72" s="115"/>
      <c r="CY72" s="115"/>
      <c r="CZ72" s="115"/>
      <c r="DA72" s="115"/>
      <c r="DB72" s="115">
        <v>0</v>
      </c>
      <c r="DC72" s="32"/>
      <c r="DD72" s="32"/>
      <c r="DE72" s="32"/>
      <c r="DF72" s="32"/>
      <c r="DG72" s="121" t="s">
        <v>332</v>
      </c>
      <c r="DH72" s="117" t="s">
        <v>431</v>
      </c>
      <c r="DI72" s="723" t="s">
        <v>329</v>
      </c>
      <c r="DJ72" s="723"/>
      <c r="DK72" s="723"/>
      <c r="DL72" s="709" t="s">
        <v>348</v>
      </c>
      <c r="DM72" s="723">
        <v>7590</v>
      </c>
      <c r="DN72" s="723">
        <f>+DM72</f>
        <v>7590</v>
      </c>
      <c r="DO72" s="740"/>
      <c r="DP72" s="741" t="s">
        <v>432</v>
      </c>
      <c r="DQ72" s="742">
        <v>7590</v>
      </c>
    </row>
    <row r="73" spans="1:121" s="33" customFormat="1">
      <c r="A73" s="738"/>
      <c r="B73" s="738"/>
      <c r="C73" s="719"/>
      <c r="D73" s="734"/>
      <c r="E73" s="719"/>
      <c r="F73" s="719"/>
      <c r="G73" s="734"/>
      <c r="H73" s="719"/>
      <c r="I73" s="755"/>
      <c r="J73" s="683"/>
      <c r="K73" s="716"/>
      <c r="L73" s="710"/>
      <c r="M73" s="710"/>
      <c r="N73" s="710"/>
      <c r="O73" s="710"/>
      <c r="P73" s="754"/>
      <c r="Q73" s="734"/>
      <c r="R73" s="716"/>
      <c r="S73" s="716"/>
      <c r="T73" s="716"/>
      <c r="U73" s="716"/>
      <c r="V73" s="716"/>
      <c r="W73" s="716"/>
      <c r="X73" s="716"/>
      <c r="Y73" s="732"/>
      <c r="Z73" s="716"/>
      <c r="AA73" s="716"/>
      <c r="AB73" s="729"/>
      <c r="AC73" s="732"/>
      <c r="AD73" s="751"/>
      <c r="AE73" s="30"/>
      <c r="AF73" s="726"/>
      <c r="AG73" s="726"/>
      <c r="AH73" s="30"/>
      <c r="AI73" s="726"/>
      <c r="AJ73" s="726"/>
      <c r="AK73" s="726"/>
      <c r="AL73" s="726"/>
      <c r="AM73" s="27"/>
      <c r="AN73" s="713"/>
      <c r="AO73" s="713"/>
      <c r="AP73" s="713"/>
      <c r="AQ73" s="713"/>
      <c r="AR73" s="35"/>
      <c r="AS73" s="713"/>
      <c r="AT73" s="713"/>
      <c r="AU73" s="713"/>
      <c r="AV73" s="114"/>
      <c r="AW73" s="716"/>
      <c r="AX73" s="115"/>
      <c r="AY73" s="115"/>
      <c r="AZ73" s="115"/>
      <c r="BA73" s="115"/>
      <c r="BB73" s="115"/>
      <c r="BC73" s="115"/>
      <c r="BD73" s="115"/>
      <c r="BE73" s="115"/>
      <c r="BF73" s="115"/>
      <c r="BG73" s="115"/>
      <c r="BH73" s="115"/>
      <c r="BI73" s="115"/>
      <c r="BJ73" s="114"/>
      <c r="BK73" s="115"/>
      <c r="BL73" s="115"/>
      <c r="BM73" s="115"/>
      <c r="BN73" s="115"/>
      <c r="BO73" s="115"/>
      <c r="BP73" s="115"/>
      <c r="BQ73" s="115"/>
      <c r="BR73" s="115"/>
      <c r="BS73" s="115"/>
      <c r="BT73" s="115"/>
      <c r="BU73" s="115"/>
      <c r="BV73" s="115"/>
      <c r="BW73" s="115"/>
      <c r="BX73" s="115"/>
      <c r="BY73" s="114"/>
      <c r="BZ73" s="115"/>
      <c r="CA73" s="115"/>
      <c r="CB73" s="115"/>
      <c r="CC73" s="115"/>
      <c r="CD73" s="115"/>
      <c r="CE73" s="115"/>
      <c r="CF73" s="115"/>
      <c r="CG73" s="115"/>
      <c r="CH73" s="115"/>
      <c r="CI73" s="115"/>
      <c r="CJ73" s="115"/>
      <c r="CK73" s="115"/>
      <c r="CL73" s="115"/>
      <c r="CM73" s="115"/>
      <c r="CN73" s="115"/>
      <c r="CO73" s="115"/>
      <c r="CP73" s="115"/>
      <c r="CQ73" s="115"/>
      <c r="CR73" s="115"/>
      <c r="CS73" s="115"/>
      <c r="CT73" s="115"/>
      <c r="CU73" s="115"/>
      <c r="CV73" s="115"/>
      <c r="CW73" s="115"/>
      <c r="CX73" s="115"/>
      <c r="CY73" s="115"/>
      <c r="CZ73" s="115"/>
      <c r="DA73" s="115"/>
      <c r="DB73" s="115"/>
      <c r="DC73" s="32"/>
      <c r="DD73" s="32"/>
      <c r="DE73" s="32"/>
      <c r="DF73" s="32"/>
      <c r="DG73" s="721" t="s">
        <v>433</v>
      </c>
      <c r="DH73" s="723" t="s">
        <v>402</v>
      </c>
      <c r="DI73" s="743"/>
      <c r="DJ73" s="745"/>
      <c r="DK73" s="743"/>
      <c r="DL73" s="743" t="s">
        <v>334</v>
      </c>
      <c r="DM73" s="743"/>
      <c r="DN73" s="743"/>
      <c r="DO73" s="740"/>
      <c r="DP73" s="741"/>
      <c r="DQ73" s="742"/>
    </row>
    <row r="74" spans="1:121" s="33" customFormat="1">
      <c r="A74" s="739"/>
      <c r="B74" s="739"/>
      <c r="C74" s="720"/>
      <c r="D74" s="735"/>
      <c r="E74" s="720"/>
      <c r="F74" s="720"/>
      <c r="G74" s="735"/>
      <c r="H74" s="720"/>
      <c r="I74" s="755"/>
      <c r="J74" s="683"/>
      <c r="K74" s="717"/>
      <c r="L74" s="711"/>
      <c r="M74" s="711"/>
      <c r="N74" s="711"/>
      <c r="O74" s="711"/>
      <c r="P74" s="754"/>
      <c r="Q74" s="735"/>
      <c r="R74" s="717"/>
      <c r="S74" s="717"/>
      <c r="T74" s="717"/>
      <c r="U74" s="717"/>
      <c r="V74" s="717"/>
      <c r="W74" s="717"/>
      <c r="X74" s="717"/>
      <c r="Y74" s="733"/>
      <c r="Z74" s="717"/>
      <c r="AA74" s="717"/>
      <c r="AB74" s="730"/>
      <c r="AC74" s="733"/>
      <c r="AD74" s="752"/>
      <c r="AE74" s="30"/>
      <c r="AF74" s="727"/>
      <c r="AG74" s="727"/>
      <c r="AH74" s="30"/>
      <c r="AI74" s="727"/>
      <c r="AJ74" s="727"/>
      <c r="AK74" s="727"/>
      <c r="AL74" s="727"/>
      <c r="AM74" s="27"/>
      <c r="AN74" s="714"/>
      <c r="AO74" s="714"/>
      <c r="AP74" s="714"/>
      <c r="AQ74" s="714"/>
      <c r="AR74" s="35"/>
      <c r="AS74" s="714"/>
      <c r="AT74" s="714"/>
      <c r="AU74" s="714"/>
      <c r="AV74" s="114"/>
      <c r="AW74" s="717"/>
      <c r="AX74" s="115"/>
      <c r="AY74" s="115"/>
      <c r="AZ74" s="115"/>
      <c r="BA74" s="115"/>
      <c r="BB74" s="115"/>
      <c r="BC74" s="115"/>
      <c r="BD74" s="115"/>
      <c r="BE74" s="115"/>
      <c r="BF74" s="115"/>
      <c r="BG74" s="115"/>
      <c r="BH74" s="115"/>
      <c r="BI74" s="115"/>
      <c r="BJ74" s="114"/>
      <c r="BK74" s="115"/>
      <c r="BL74" s="115"/>
      <c r="BM74" s="115"/>
      <c r="BN74" s="115"/>
      <c r="BO74" s="115"/>
      <c r="BP74" s="115"/>
      <c r="BQ74" s="115"/>
      <c r="BR74" s="115"/>
      <c r="BS74" s="115"/>
      <c r="BT74" s="115"/>
      <c r="BU74" s="115"/>
      <c r="BV74" s="115"/>
      <c r="BW74" s="115"/>
      <c r="BX74" s="115"/>
      <c r="BY74" s="114"/>
      <c r="BZ74" s="115"/>
      <c r="CA74" s="115"/>
      <c r="CB74" s="115"/>
      <c r="CC74" s="115"/>
      <c r="CD74" s="115"/>
      <c r="CE74" s="115"/>
      <c r="CF74" s="115"/>
      <c r="CG74" s="115"/>
      <c r="CH74" s="115"/>
      <c r="CI74" s="115"/>
      <c r="CJ74" s="115"/>
      <c r="CK74" s="115"/>
      <c r="CL74" s="115"/>
      <c r="CM74" s="115"/>
      <c r="CN74" s="115"/>
      <c r="CO74" s="115"/>
      <c r="CP74" s="115"/>
      <c r="CQ74" s="115"/>
      <c r="CR74" s="115"/>
      <c r="CS74" s="115"/>
      <c r="CT74" s="115"/>
      <c r="CU74" s="115"/>
      <c r="CV74" s="115"/>
      <c r="CW74" s="115"/>
      <c r="CX74" s="115"/>
      <c r="CY74" s="115"/>
      <c r="CZ74" s="115"/>
      <c r="DA74" s="115"/>
      <c r="DB74" s="115"/>
      <c r="DC74" s="32"/>
      <c r="DD74" s="32"/>
      <c r="DE74" s="32"/>
      <c r="DF74" s="32"/>
      <c r="DG74" s="722"/>
      <c r="DH74" s="724"/>
      <c r="DI74" s="744"/>
      <c r="DJ74" s="746"/>
      <c r="DK74" s="744"/>
      <c r="DL74" s="744"/>
      <c r="DM74" s="744"/>
      <c r="DN74" s="744"/>
      <c r="DO74" s="740"/>
      <c r="DP74" s="741"/>
      <c r="DQ74" s="742"/>
    </row>
    <row r="75" spans="1:121" s="33" customFormat="1">
      <c r="A75" s="737">
        <v>144</v>
      </c>
      <c r="B75" s="737" t="s">
        <v>434</v>
      </c>
      <c r="C75" s="709" t="s">
        <v>164</v>
      </c>
      <c r="D75" s="693">
        <v>2</v>
      </c>
      <c r="E75" s="736">
        <v>0.15</v>
      </c>
      <c r="F75" s="709" t="s">
        <v>165</v>
      </c>
      <c r="G75" s="693">
        <v>7.1</v>
      </c>
      <c r="H75" s="736">
        <v>0.8</v>
      </c>
      <c r="I75" s="755"/>
      <c r="J75" s="683"/>
      <c r="K75" s="715">
        <v>0.2</v>
      </c>
      <c r="L75" s="709" t="s">
        <v>425</v>
      </c>
      <c r="M75" s="709" t="s">
        <v>425</v>
      </c>
      <c r="N75" s="709" t="s">
        <v>426</v>
      </c>
      <c r="O75" s="709" t="s">
        <v>427</v>
      </c>
      <c r="P75" s="754"/>
      <c r="Q75" s="693"/>
      <c r="R75" s="715">
        <v>0.25</v>
      </c>
      <c r="S75" s="715"/>
      <c r="T75" s="715"/>
      <c r="U75" s="715" t="s">
        <v>435</v>
      </c>
      <c r="V75" s="715" t="s">
        <v>435</v>
      </c>
      <c r="W75" s="715" t="s">
        <v>70</v>
      </c>
      <c r="X75" s="715" t="s">
        <v>71</v>
      </c>
      <c r="Y75" s="731">
        <v>0</v>
      </c>
      <c r="Z75" s="715" t="s">
        <v>436</v>
      </c>
      <c r="AA75" s="715">
        <v>0.25</v>
      </c>
      <c r="AB75" s="728">
        <f t="shared" si="0"/>
        <v>0.15</v>
      </c>
      <c r="AC75" s="731">
        <v>0.8</v>
      </c>
      <c r="AD75" s="731">
        <v>0</v>
      </c>
      <c r="AE75" s="30">
        <v>0.15</v>
      </c>
      <c r="AF75" s="725">
        <v>0.2</v>
      </c>
      <c r="AG75" s="725"/>
      <c r="AH75" s="30">
        <v>0.15</v>
      </c>
      <c r="AI75" s="725">
        <v>0</v>
      </c>
      <c r="AJ75" s="725"/>
      <c r="AK75" s="725">
        <v>0.15</v>
      </c>
      <c r="AL75" s="725">
        <v>0</v>
      </c>
      <c r="AM75" s="27"/>
      <c r="AN75" s="712">
        <v>1000000</v>
      </c>
      <c r="AO75" s="712">
        <v>500000</v>
      </c>
      <c r="AP75" s="712"/>
      <c r="AQ75" s="712">
        <v>500000</v>
      </c>
      <c r="AR75" s="35"/>
      <c r="AS75" s="712">
        <v>0</v>
      </c>
      <c r="AT75" s="712"/>
      <c r="AU75" s="712">
        <v>0</v>
      </c>
      <c r="AV75" s="114"/>
      <c r="AW75" s="715" t="s">
        <v>326</v>
      </c>
      <c r="AX75" s="115"/>
      <c r="AY75" s="115"/>
      <c r="AZ75" s="115"/>
      <c r="BA75" s="115"/>
      <c r="BB75" s="115"/>
      <c r="BC75" s="115"/>
      <c r="BD75" s="115"/>
      <c r="BE75" s="115"/>
      <c r="BF75" s="115"/>
      <c r="BG75" s="115"/>
      <c r="BH75" s="115"/>
      <c r="BI75" s="115"/>
      <c r="BJ75" s="114">
        <v>500000</v>
      </c>
      <c r="BK75" s="115"/>
      <c r="BL75" s="115">
        <v>500000</v>
      </c>
      <c r="BM75" s="115"/>
      <c r="BN75" s="115"/>
      <c r="BO75" s="115"/>
      <c r="BP75" s="115"/>
      <c r="BQ75" s="115"/>
      <c r="BR75" s="115"/>
      <c r="BS75" s="115"/>
      <c r="BT75" s="115"/>
      <c r="BU75" s="115"/>
      <c r="BV75" s="115"/>
      <c r="BW75" s="115"/>
      <c r="BX75" s="115"/>
      <c r="BY75" s="114">
        <v>500000</v>
      </c>
      <c r="BZ75" s="115"/>
      <c r="CA75" s="115">
        <v>500000</v>
      </c>
      <c r="CB75" s="115"/>
      <c r="CC75" s="115"/>
      <c r="CD75" s="115"/>
      <c r="CE75" s="115"/>
      <c r="CF75" s="115"/>
      <c r="CG75" s="115"/>
      <c r="CH75" s="115"/>
      <c r="CI75" s="115"/>
      <c r="CJ75" s="115"/>
      <c r="CK75" s="115"/>
      <c r="CL75" s="115"/>
      <c r="CM75" s="115"/>
      <c r="CN75" s="115"/>
      <c r="CO75" s="115"/>
      <c r="CP75" s="115">
        <v>0</v>
      </c>
      <c r="CQ75" s="115"/>
      <c r="CR75" s="115"/>
      <c r="CS75" s="115"/>
      <c r="CT75" s="115"/>
      <c r="CU75" s="115"/>
      <c r="CV75" s="115"/>
      <c r="CW75" s="115"/>
      <c r="CX75" s="115"/>
      <c r="CY75" s="115"/>
      <c r="CZ75" s="115"/>
      <c r="DA75" s="115"/>
      <c r="DB75" s="115">
        <v>0</v>
      </c>
      <c r="DC75" s="32"/>
      <c r="DD75" s="32"/>
      <c r="DE75" s="32"/>
      <c r="DF75" s="32"/>
      <c r="DG75" s="721"/>
      <c r="DH75" s="721"/>
      <c r="DI75" s="721"/>
      <c r="DJ75" s="721"/>
      <c r="DK75" s="721"/>
      <c r="DL75" s="721"/>
      <c r="DM75" s="721"/>
      <c r="DN75" s="721"/>
    </row>
    <row r="76" spans="1:121" s="33" customFormat="1">
      <c r="A76" s="738"/>
      <c r="B76" s="738"/>
      <c r="C76" s="719"/>
      <c r="D76" s="734"/>
      <c r="E76" s="719"/>
      <c r="F76" s="719"/>
      <c r="G76" s="734"/>
      <c r="H76" s="719"/>
      <c r="I76" s="755"/>
      <c r="J76" s="683"/>
      <c r="K76" s="716"/>
      <c r="L76" s="710"/>
      <c r="M76" s="710"/>
      <c r="N76" s="710"/>
      <c r="O76" s="710"/>
      <c r="P76" s="754"/>
      <c r="Q76" s="734"/>
      <c r="R76" s="716"/>
      <c r="S76" s="716"/>
      <c r="T76" s="716"/>
      <c r="U76" s="716"/>
      <c r="V76" s="716"/>
      <c r="W76" s="716"/>
      <c r="X76" s="716"/>
      <c r="Y76" s="732"/>
      <c r="Z76" s="716"/>
      <c r="AA76" s="716"/>
      <c r="AB76" s="729"/>
      <c r="AC76" s="732"/>
      <c r="AD76" s="732"/>
      <c r="AE76" s="30"/>
      <c r="AF76" s="726"/>
      <c r="AG76" s="726"/>
      <c r="AH76" s="30"/>
      <c r="AI76" s="726"/>
      <c r="AJ76" s="726"/>
      <c r="AK76" s="726"/>
      <c r="AL76" s="726"/>
      <c r="AM76" s="27"/>
      <c r="AN76" s="713"/>
      <c r="AO76" s="713"/>
      <c r="AP76" s="713"/>
      <c r="AQ76" s="713"/>
      <c r="AR76" s="35"/>
      <c r="AS76" s="713"/>
      <c r="AT76" s="713"/>
      <c r="AU76" s="713"/>
      <c r="AV76" s="114"/>
      <c r="AW76" s="716"/>
      <c r="AX76" s="115"/>
      <c r="AY76" s="115"/>
      <c r="AZ76" s="115"/>
      <c r="BA76" s="115"/>
      <c r="BB76" s="115"/>
      <c r="BC76" s="115"/>
      <c r="BD76" s="115"/>
      <c r="BE76" s="115"/>
      <c r="BF76" s="115"/>
      <c r="BG76" s="115"/>
      <c r="BH76" s="115"/>
      <c r="BI76" s="115"/>
      <c r="BJ76" s="114"/>
      <c r="BK76" s="115"/>
      <c r="BL76" s="115"/>
      <c r="BM76" s="115"/>
      <c r="BN76" s="115"/>
      <c r="BO76" s="115"/>
      <c r="BP76" s="115"/>
      <c r="BQ76" s="115"/>
      <c r="BR76" s="115"/>
      <c r="BS76" s="115"/>
      <c r="BT76" s="115"/>
      <c r="BU76" s="115"/>
      <c r="BV76" s="115"/>
      <c r="BW76" s="115"/>
      <c r="BX76" s="115"/>
      <c r="BY76" s="114"/>
      <c r="BZ76" s="115"/>
      <c r="CA76" s="115"/>
      <c r="CB76" s="115"/>
      <c r="CC76" s="115"/>
      <c r="CD76" s="115"/>
      <c r="CE76" s="115"/>
      <c r="CF76" s="115"/>
      <c r="CG76" s="115"/>
      <c r="CH76" s="115"/>
      <c r="CI76" s="115"/>
      <c r="CJ76" s="115"/>
      <c r="CK76" s="115"/>
      <c r="CL76" s="115"/>
      <c r="CM76" s="115"/>
      <c r="CN76" s="115"/>
      <c r="CO76" s="115"/>
      <c r="CP76" s="115"/>
      <c r="CQ76" s="115"/>
      <c r="CR76" s="115"/>
      <c r="CS76" s="115"/>
      <c r="CT76" s="115"/>
      <c r="CU76" s="115"/>
      <c r="CV76" s="115"/>
      <c r="CW76" s="115"/>
      <c r="CX76" s="115"/>
      <c r="CY76" s="115"/>
      <c r="CZ76" s="115"/>
      <c r="DA76" s="115"/>
      <c r="DB76" s="115"/>
      <c r="DC76" s="32"/>
      <c r="DD76" s="32"/>
      <c r="DE76" s="32"/>
      <c r="DF76" s="32"/>
      <c r="DG76" s="719"/>
      <c r="DH76" s="719"/>
      <c r="DI76" s="719" t="s">
        <v>329</v>
      </c>
      <c r="DJ76" s="719"/>
      <c r="DK76" s="719"/>
      <c r="DL76" s="719"/>
      <c r="DM76" s="719"/>
      <c r="DN76" s="719"/>
    </row>
    <row r="77" spans="1:121" s="33" customFormat="1">
      <c r="A77" s="739"/>
      <c r="B77" s="739"/>
      <c r="C77" s="720"/>
      <c r="D77" s="735"/>
      <c r="E77" s="720"/>
      <c r="F77" s="720"/>
      <c r="G77" s="735"/>
      <c r="H77" s="720"/>
      <c r="I77" s="755"/>
      <c r="J77" s="683"/>
      <c r="K77" s="717"/>
      <c r="L77" s="711"/>
      <c r="M77" s="711"/>
      <c r="N77" s="711"/>
      <c r="O77" s="711"/>
      <c r="P77" s="754"/>
      <c r="Q77" s="735"/>
      <c r="R77" s="717"/>
      <c r="S77" s="717"/>
      <c r="T77" s="717"/>
      <c r="U77" s="717"/>
      <c r="V77" s="717"/>
      <c r="W77" s="717"/>
      <c r="X77" s="717"/>
      <c r="Y77" s="733"/>
      <c r="Z77" s="717"/>
      <c r="AA77" s="717"/>
      <c r="AB77" s="730"/>
      <c r="AC77" s="733"/>
      <c r="AD77" s="733"/>
      <c r="AE77" s="30"/>
      <c r="AF77" s="727"/>
      <c r="AG77" s="727"/>
      <c r="AH77" s="30"/>
      <c r="AI77" s="727"/>
      <c r="AJ77" s="727"/>
      <c r="AK77" s="727"/>
      <c r="AL77" s="727"/>
      <c r="AM77" s="27"/>
      <c r="AN77" s="714"/>
      <c r="AO77" s="714"/>
      <c r="AP77" s="714"/>
      <c r="AQ77" s="714"/>
      <c r="AR77" s="35"/>
      <c r="AS77" s="714"/>
      <c r="AT77" s="714"/>
      <c r="AU77" s="714"/>
      <c r="AV77" s="114"/>
      <c r="AW77" s="717"/>
      <c r="AX77" s="115"/>
      <c r="AY77" s="115"/>
      <c r="AZ77" s="115"/>
      <c r="BA77" s="115"/>
      <c r="BB77" s="115"/>
      <c r="BC77" s="115"/>
      <c r="BD77" s="115"/>
      <c r="BE77" s="115"/>
      <c r="BF77" s="115"/>
      <c r="BG77" s="115"/>
      <c r="BH77" s="115"/>
      <c r="BI77" s="115"/>
      <c r="BJ77" s="114"/>
      <c r="BK77" s="115"/>
      <c r="BL77" s="115"/>
      <c r="BM77" s="115"/>
      <c r="BN77" s="115"/>
      <c r="BO77" s="115"/>
      <c r="BP77" s="115"/>
      <c r="BQ77" s="115"/>
      <c r="BR77" s="115"/>
      <c r="BS77" s="115"/>
      <c r="BT77" s="115"/>
      <c r="BU77" s="115"/>
      <c r="BV77" s="115"/>
      <c r="BW77" s="115"/>
      <c r="BX77" s="115"/>
      <c r="BY77" s="114"/>
      <c r="BZ77" s="115"/>
      <c r="CA77" s="115"/>
      <c r="CB77" s="115"/>
      <c r="CC77" s="115"/>
      <c r="CD77" s="115"/>
      <c r="CE77" s="115"/>
      <c r="CF77" s="115"/>
      <c r="CG77" s="115"/>
      <c r="CH77" s="115"/>
      <c r="CI77" s="115"/>
      <c r="CJ77" s="115"/>
      <c r="CK77" s="115"/>
      <c r="CL77" s="115"/>
      <c r="CM77" s="115"/>
      <c r="CN77" s="115"/>
      <c r="CO77" s="115"/>
      <c r="CP77" s="115"/>
      <c r="CQ77" s="115"/>
      <c r="CR77" s="115"/>
      <c r="CS77" s="115"/>
      <c r="CT77" s="115"/>
      <c r="CU77" s="115"/>
      <c r="CV77" s="115"/>
      <c r="CW77" s="115"/>
      <c r="CX77" s="115"/>
      <c r="CY77" s="115"/>
      <c r="CZ77" s="115"/>
      <c r="DA77" s="115"/>
      <c r="DB77" s="115"/>
      <c r="DC77" s="32"/>
      <c r="DD77" s="32"/>
      <c r="DE77" s="32"/>
      <c r="DF77" s="32"/>
      <c r="DG77" s="720"/>
      <c r="DH77" s="720"/>
      <c r="DI77" s="720"/>
      <c r="DJ77" s="720"/>
      <c r="DK77" s="720"/>
      <c r="DL77" s="720"/>
      <c r="DM77" s="720"/>
      <c r="DN77" s="720"/>
    </row>
    <row r="78" spans="1:121" s="33" customFormat="1" ht="18">
      <c r="A78" s="737">
        <v>145</v>
      </c>
      <c r="B78" s="737" t="s">
        <v>434</v>
      </c>
      <c r="C78" s="709" t="s">
        <v>164</v>
      </c>
      <c r="D78" s="693">
        <v>2</v>
      </c>
      <c r="E78" s="736">
        <v>0.15</v>
      </c>
      <c r="F78" s="709" t="s">
        <v>165</v>
      </c>
      <c r="G78" s="693">
        <v>7.1</v>
      </c>
      <c r="H78" s="736">
        <v>0.8</v>
      </c>
      <c r="I78" s="755"/>
      <c r="J78" s="683"/>
      <c r="K78" s="715">
        <v>0.2</v>
      </c>
      <c r="L78" s="709" t="s">
        <v>425</v>
      </c>
      <c r="M78" s="709" t="s">
        <v>425</v>
      </c>
      <c r="N78" s="709" t="s">
        <v>426</v>
      </c>
      <c r="O78" s="709" t="s">
        <v>427</v>
      </c>
      <c r="P78" s="754"/>
      <c r="Q78" s="693"/>
      <c r="R78" s="715">
        <v>0.25</v>
      </c>
      <c r="S78" s="715"/>
      <c r="T78" s="715"/>
      <c r="U78" s="715" t="s">
        <v>437</v>
      </c>
      <c r="V78" s="715" t="s">
        <v>437</v>
      </c>
      <c r="W78" s="715" t="s">
        <v>70</v>
      </c>
      <c r="X78" s="715" t="s">
        <v>71</v>
      </c>
      <c r="Y78" s="731">
        <v>0</v>
      </c>
      <c r="Z78" s="715" t="s">
        <v>438</v>
      </c>
      <c r="AA78" s="715">
        <v>0.25</v>
      </c>
      <c r="AB78" s="728">
        <f t="shared" si="0"/>
        <v>0.15</v>
      </c>
      <c r="AC78" s="731">
        <v>0</v>
      </c>
      <c r="AD78" s="731">
        <v>0</v>
      </c>
      <c r="AE78" s="30">
        <v>0.15</v>
      </c>
      <c r="AF78" s="725">
        <v>1</v>
      </c>
      <c r="AG78" s="725"/>
      <c r="AH78" s="30">
        <v>0.15</v>
      </c>
      <c r="AI78" s="725">
        <v>1</v>
      </c>
      <c r="AJ78" s="725"/>
      <c r="AK78" s="725">
        <v>0.15</v>
      </c>
      <c r="AL78" s="725">
        <v>1</v>
      </c>
      <c r="AM78" s="27"/>
      <c r="AN78" s="712">
        <v>500000</v>
      </c>
      <c r="AO78" s="712">
        <v>0</v>
      </c>
      <c r="AP78" s="712"/>
      <c r="AQ78" s="712">
        <v>500000</v>
      </c>
      <c r="AR78" s="35"/>
      <c r="AS78" s="712">
        <v>0</v>
      </c>
      <c r="AT78" s="712"/>
      <c r="AU78" s="712">
        <v>0</v>
      </c>
      <c r="AV78" s="114"/>
      <c r="AW78" s="715" t="s">
        <v>326</v>
      </c>
      <c r="AX78" s="115"/>
      <c r="AY78" s="115"/>
      <c r="AZ78" s="115"/>
      <c r="BA78" s="115"/>
      <c r="BB78" s="115"/>
      <c r="BC78" s="115"/>
      <c r="BD78" s="115"/>
      <c r="BE78" s="115"/>
      <c r="BF78" s="115"/>
      <c r="BG78" s="115"/>
      <c r="BH78" s="115"/>
      <c r="BI78" s="115"/>
      <c r="BJ78" s="115"/>
      <c r="BK78" s="115"/>
      <c r="BL78" s="115">
        <v>0</v>
      </c>
      <c r="BM78" s="115"/>
      <c r="BN78" s="115"/>
      <c r="BO78" s="115"/>
      <c r="BP78" s="115"/>
      <c r="BQ78" s="115"/>
      <c r="BR78" s="115"/>
      <c r="BS78" s="115"/>
      <c r="BT78" s="115"/>
      <c r="BU78" s="115"/>
      <c r="BV78" s="115"/>
      <c r="BW78" s="115"/>
      <c r="BX78" s="115"/>
      <c r="BY78" s="114">
        <v>500000</v>
      </c>
      <c r="BZ78" s="115"/>
      <c r="CA78" s="115">
        <v>500000</v>
      </c>
      <c r="CB78" s="115"/>
      <c r="CC78" s="115"/>
      <c r="CD78" s="115"/>
      <c r="CE78" s="115"/>
      <c r="CF78" s="115"/>
      <c r="CG78" s="115"/>
      <c r="CH78" s="115"/>
      <c r="CI78" s="115"/>
      <c r="CJ78" s="115"/>
      <c r="CK78" s="115"/>
      <c r="CL78" s="115"/>
      <c r="CM78" s="115"/>
      <c r="CN78" s="115"/>
      <c r="CO78" s="115"/>
      <c r="CP78" s="115">
        <v>0</v>
      </c>
      <c r="CQ78" s="115"/>
      <c r="CR78" s="115"/>
      <c r="CS78" s="115"/>
      <c r="CT78" s="115"/>
      <c r="CU78" s="115"/>
      <c r="CV78" s="115"/>
      <c r="CW78" s="115"/>
      <c r="CX78" s="115"/>
      <c r="CY78" s="115"/>
      <c r="CZ78" s="115"/>
      <c r="DA78" s="115"/>
      <c r="DB78" s="115">
        <v>0</v>
      </c>
      <c r="DC78" s="32"/>
      <c r="DD78" s="32"/>
      <c r="DE78" s="32"/>
      <c r="DF78" s="32"/>
      <c r="DG78" s="121" t="s">
        <v>332</v>
      </c>
      <c r="DH78" s="117" t="s">
        <v>431</v>
      </c>
      <c r="DI78" s="718"/>
      <c r="DJ78" s="133"/>
      <c r="DK78" s="133"/>
      <c r="DL78" s="133"/>
      <c r="DM78" s="133"/>
      <c r="DN78" s="133"/>
    </row>
    <row r="79" spans="1:121" s="33" customFormat="1">
      <c r="A79" s="738"/>
      <c r="B79" s="738"/>
      <c r="C79" s="719"/>
      <c r="D79" s="734"/>
      <c r="E79" s="719"/>
      <c r="F79" s="719"/>
      <c r="G79" s="734"/>
      <c r="H79" s="719"/>
      <c r="I79" s="755"/>
      <c r="J79" s="683"/>
      <c r="K79" s="716"/>
      <c r="L79" s="710"/>
      <c r="M79" s="710"/>
      <c r="N79" s="710"/>
      <c r="O79" s="710"/>
      <c r="P79" s="754"/>
      <c r="Q79" s="734"/>
      <c r="R79" s="716"/>
      <c r="S79" s="716"/>
      <c r="T79" s="716"/>
      <c r="U79" s="716"/>
      <c r="V79" s="716"/>
      <c r="W79" s="716"/>
      <c r="X79" s="716"/>
      <c r="Y79" s="732"/>
      <c r="Z79" s="716"/>
      <c r="AA79" s="716"/>
      <c r="AB79" s="729"/>
      <c r="AC79" s="732"/>
      <c r="AD79" s="732"/>
      <c r="AE79" s="30"/>
      <c r="AF79" s="726"/>
      <c r="AG79" s="726"/>
      <c r="AH79" s="30"/>
      <c r="AI79" s="726"/>
      <c r="AJ79" s="726"/>
      <c r="AK79" s="726"/>
      <c r="AL79" s="726"/>
      <c r="AM79" s="27"/>
      <c r="AN79" s="713"/>
      <c r="AO79" s="713"/>
      <c r="AP79" s="713"/>
      <c r="AQ79" s="713"/>
      <c r="AR79" s="35"/>
      <c r="AS79" s="713"/>
      <c r="AT79" s="713"/>
      <c r="AU79" s="713"/>
      <c r="AV79" s="114"/>
      <c r="AW79" s="716"/>
      <c r="AX79" s="115"/>
      <c r="AY79" s="115"/>
      <c r="AZ79" s="115"/>
      <c r="BA79" s="115"/>
      <c r="BB79" s="115"/>
      <c r="BC79" s="115"/>
      <c r="BD79" s="115"/>
      <c r="BE79" s="115"/>
      <c r="BF79" s="115"/>
      <c r="BG79" s="115"/>
      <c r="BH79" s="115"/>
      <c r="BI79" s="115"/>
      <c r="BJ79" s="115"/>
      <c r="BK79" s="115"/>
      <c r="BL79" s="115"/>
      <c r="BM79" s="115"/>
      <c r="BN79" s="115"/>
      <c r="BO79" s="115"/>
      <c r="BP79" s="115"/>
      <c r="BQ79" s="115"/>
      <c r="BR79" s="115"/>
      <c r="BS79" s="115"/>
      <c r="BT79" s="115"/>
      <c r="BU79" s="115"/>
      <c r="BV79" s="115"/>
      <c r="BW79" s="115"/>
      <c r="BX79" s="115"/>
      <c r="BY79" s="114"/>
      <c r="BZ79" s="115"/>
      <c r="CA79" s="115"/>
      <c r="CB79" s="115"/>
      <c r="CC79" s="115"/>
      <c r="CD79" s="115"/>
      <c r="CE79" s="115"/>
      <c r="CF79" s="115"/>
      <c r="CG79" s="115"/>
      <c r="CH79" s="115"/>
      <c r="CI79" s="115"/>
      <c r="CJ79" s="115"/>
      <c r="CK79" s="115"/>
      <c r="CL79" s="115"/>
      <c r="CM79" s="115"/>
      <c r="CN79" s="115"/>
      <c r="CO79" s="115"/>
      <c r="CP79" s="115"/>
      <c r="CQ79" s="115"/>
      <c r="CR79" s="115"/>
      <c r="CS79" s="115"/>
      <c r="CT79" s="115"/>
      <c r="CU79" s="115"/>
      <c r="CV79" s="115"/>
      <c r="CW79" s="115"/>
      <c r="CX79" s="115"/>
      <c r="CY79" s="115"/>
      <c r="CZ79" s="115"/>
      <c r="DA79" s="115"/>
      <c r="DB79" s="115"/>
      <c r="DC79" s="32"/>
      <c r="DD79" s="32"/>
      <c r="DE79" s="32"/>
      <c r="DF79" s="32"/>
      <c r="DG79" s="721" t="s">
        <v>433</v>
      </c>
      <c r="DH79" s="723" t="s">
        <v>402</v>
      </c>
      <c r="DI79" s="719"/>
      <c r="DJ79" s="135"/>
      <c r="DK79" s="135"/>
      <c r="DL79" s="135"/>
      <c r="DM79" s="135"/>
      <c r="DN79" s="135"/>
    </row>
    <row r="80" spans="1:121" s="33" customFormat="1">
      <c r="A80" s="739"/>
      <c r="B80" s="739"/>
      <c r="C80" s="720"/>
      <c r="D80" s="735"/>
      <c r="E80" s="720"/>
      <c r="F80" s="720"/>
      <c r="G80" s="735"/>
      <c r="H80" s="720"/>
      <c r="I80" s="755"/>
      <c r="J80" s="683"/>
      <c r="K80" s="717"/>
      <c r="L80" s="711"/>
      <c r="M80" s="711"/>
      <c r="N80" s="711"/>
      <c r="O80" s="711"/>
      <c r="P80" s="754"/>
      <c r="Q80" s="735"/>
      <c r="R80" s="717"/>
      <c r="S80" s="717"/>
      <c r="T80" s="717"/>
      <c r="U80" s="717"/>
      <c r="V80" s="717"/>
      <c r="W80" s="717"/>
      <c r="X80" s="717"/>
      <c r="Y80" s="733"/>
      <c r="Z80" s="717"/>
      <c r="AA80" s="717"/>
      <c r="AB80" s="730"/>
      <c r="AC80" s="733"/>
      <c r="AD80" s="733"/>
      <c r="AE80" s="30"/>
      <c r="AF80" s="727"/>
      <c r="AG80" s="727"/>
      <c r="AH80" s="30"/>
      <c r="AI80" s="727"/>
      <c r="AJ80" s="727"/>
      <c r="AK80" s="727"/>
      <c r="AL80" s="727"/>
      <c r="AM80" s="27"/>
      <c r="AN80" s="714"/>
      <c r="AO80" s="714"/>
      <c r="AP80" s="714"/>
      <c r="AQ80" s="714"/>
      <c r="AR80" s="35"/>
      <c r="AS80" s="714"/>
      <c r="AT80" s="714"/>
      <c r="AU80" s="714"/>
      <c r="AV80" s="114"/>
      <c r="AW80" s="717"/>
      <c r="AX80" s="115"/>
      <c r="AY80" s="115"/>
      <c r="AZ80" s="115"/>
      <c r="BA80" s="115"/>
      <c r="BB80" s="115"/>
      <c r="BC80" s="115"/>
      <c r="BD80" s="115"/>
      <c r="BE80" s="115"/>
      <c r="BF80" s="115"/>
      <c r="BG80" s="115"/>
      <c r="BH80" s="115"/>
      <c r="BI80" s="115"/>
      <c r="BJ80" s="115"/>
      <c r="BK80" s="115"/>
      <c r="BL80" s="115"/>
      <c r="BM80" s="115"/>
      <c r="BN80" s="115"/>
      <c r="BO80" s="115"/>
      <c r="BP80" s="115"/>
      <c r="BQ80" s="115"/>
      <c r="BR80" s="115"/>
      <c r="BS80" s="115"/>
      <c r="BT80" s="115"/>
      <c r="BU80" s="115"/>
      <c r="BV80" s="115"/>
      <c r="BW80" s="115"/>
      <c r="BX80" s="115"/>
      <c r="BY80" s="114"/>
      <c r="BZ80" s="115"/>
      <c r="CA80" s="115"/>
      <c r="CB80" s="115"/>
      <c r="CC80" s="115"/>
      <c r="CD80" s="115"/>
      <c r="CE80" s="115"/>
      <c r="CF80" s="115"/>
      <c r="CG80" s="115"/>
      <c r="CH80" s="115"/>
      <c r="CI80" s="115"/>
      <c r="CJ80" s="115"/>
      <c r="CK80" s="115"/>
      <c r="CL80" s="115"/>
      <c r="CM80" s="115"/>
      <c r="CN80" s="115"/>
      <c r="CO80" s="115"/>
      <c r="CP80" s="115"/>
      <c r="CQ80" s="115"/>
      <c r="CR80" s="115"/>
      <c r="CS80" s="115"/>
      <c r="CT80" s="115"/>
      <c r="CU80" s="115"/>
      <c r="CV80" s="115"/>
      <c r="CW80" s="115"/>
      <c r="CX80" s="115"/>
      <c r="CY80" s="115"/>
      <c r="CZ80" s="115"/>
      <c r="DA80" s="115"/>
      <c r="DB80" s="115"/>
      <c r="DC80" s="32"/>
      <c r="DD80" s="32"/>
      <c r="DE80" s="32"/>
      <c r="DF80" s="32"/>
      <c r="DG80" s="722"/>
      <c r="DH80" s="724"/>
      <c r="DI80" s="720"/>
      <c r="DJ80" s="137"/>
      <c r="DK80" s="137"/>
      <c r="DL80" s="137"/>
      <c r="DM80" s="137"/>
      <c r="DN80" s="137"/>
    </row>
    <row r="81" spans="1:118" s="33" customFormat="1" ht="18">
      <c r="A81" s="737">
        <v>146</v>
      </c>
      <c r="B81" s="737" t="s">
        <v>434</v>
      </c>
      <c r="C81" s="709" t="s">
        <v>164</v>
      </c>
      <c r="D81" s="693">
        <v>2</v>
      </c>
      <c r="E81" s="736">
        <v>0.15</v>
      </c>
      <c r="F81" s="709" t="s">
        <v>165</v>
      </c>
      <c r="G81" s="693">
        <v>7.1</v>
      </c>
      <c r="H81" s="736">
        <v>0.8</v>
      </c>
      <c r="I81" s="755"/>
      <c r="J81" s="683"/>
      <c r="K81" s="715">
        <v>0.2</v>
      </c>
      <c r="L81" s="709" t="s">
        <v>425</v>
      </c>
      <c r="M81" s="709" t="s">
        <v>425</v>
      </c>
      <c r="N81" s="709" t="s">
        <v>426</v>
      </c>
      <c r="O81" s="709" t="s">
        <v>427</v>
      </c>
      <c r="P81" s="754"/>
      <c r="Q81" s="693"/>
      <c r="R81" s="715">
        <v>0.25</v>
      </c>
      <c r="S81" s="715"/>
      <c r="T81" s="715"/>
      <c r="U81" s="715" t="s">
        <v>439</v>
      </c>
      <c r="V81" s="715" t="s">
        <v>439</v>
      </c>
      <c r="W81" s="715" t="s">
        <v>70</v>
      </c>
      <c r="X81" s="715" t="s">
        <v>71</v>
      </c>
      <c r="Y81" s="731">
        <v>2</v>
      </c>
      <c r="Z81" s="715" t="s">
        <v>440</v>
      </c>
      <c r="AA81" s="715">
        <v>0.25</v>
      </c>
      <c r="AB81" s="728">
        <f t="shared" si="0"/>
        <v>0.15</v>
      </c>
      <c r="AC81" s="731">
        <v>0</v>
      </c>
      <c r="AD81" s="731">
        <v>0</v>
      </c>
      <c r="AE81" s="30">
        <v>0.15</v>
      </c>
      <c r="AF81" s="725">
        <v>1</v>
      </c>
      <c r="AG81" s="725"/>
      <c r="AH81" s="30">
        <v>0.15</v>
      </c>
      <c r="AI81" s="725">
        <v>1</v>
      </c>
      <c r="AJ81" s="725"/>
      <c r="AK81" s="725">
        <v>0.15</v>
      </c>
      <c r="AL81" s="725">
        <v>1</v>
      </c>
      <c r="AM81" s="27"/>
      <c r="AN81" s="712">
        <v>500000</v>
      </c>
      <c r="AO81" s="712">
        <v>0</v>
      </c>
      <c r="AP81" s="712"/>
      <c r="AQ81" s="712">
        <v>500000</v>
      </c>
      <c r="AR81" s="35"/>
      <c r="AS81" s="712">
        <v>0</v>
      </c>
      <c r="AT81" s="712"/>
      <c r="AU81" s="712">
        <v>0</v>
      </c>
      <c r="AV81" s="114"/>
      <c r="AW81" s="715" t="s">
        <v>326</v>
      </c>
      <c r="AX81" s="115"/>
      <c r="AY81" s="115"/>
      <c r="AZ81" s="115"/>
      <c r="BA81" s="115"/>
      <c r="BB81" s="115"/>
      <c r="BC81" s="115"/>
      <c r="BD81" s="115"/>
      <c r="BE81" s="115"/>
      <c r="BF81" s="115"/>
      <c r="BG81" s="115"/>
      <c r="BH81" s="115"/>
      <c r="BI81" s="115"/>
      <c r="BJ81" s="115"/>
      <c r="BK81" s="115"/>
      <c r="BL81" s="115">
        <v>0</v>
      </c>
      <c r="BM81" s="115"/>
      <c r="BN81" s="115"/>
      <c r="BO81" s="115"/>
      <c r="BP81" s="115"/>
      <c r="BQ81" s="115"/>
      <c r="BR81" s="115"/>
      <c r="BS81" s="115"/>
      <c r="BT81" s="115"/>
      <c r="BU81" s="115"/>
      <c r="BV81" s="115"/>
      <c r="BW81" s="115"/>
      <c r="BX81" s="115"/>
      <c r="BY81" s="114">
        <v>500000</v>
      </c>
      <c r="BZ81" s="115"/>
      <c r="CA81" s="115">
        <v>500000</v>
      </c>
      <c r="CB81" s="115"/>
      <c r="CC81" s="115"/>
      <c r="CD81" s="115"/>
      <c r="CE81" s="115"/>
      <c r="CF81" s="115"/>
      <c r="CG81" s="115"/>
      <c r="CH81" s="115"/>
      <c r="CI81" s="115"/>
      <c r="CJ81" s="115"/>
      <c r="CK81" s="115"/>
      <c r="CL81" s="115"/>
      <c r="CM81" s="115"/>
      <c r="CN81" s="115"/>
      <c r="CO81" s="115"/>
      <c r="CP81" s="115">
        <v>0</v>
      </c>
      <c r="CQ81" s="115"/>
      <c r="CR81" s="115"/>
      <c r="CS81" s="115"/>
      <c r="CT81" s="115"/>
      <c r="CU81" s="115"/>
      <c r="CV81" s="115"/>
      <c r="CW81" s="115"/>
      <c r="CX81" s="115"/>
      <c r="CY81" s="115"/>
      <c r="CZ81" s="115"/>
      <c r="DA81" s="115"/>
      <c r="DB81" s="115">
        <v>0</v>
      </c>
      <c r="DC81" s="32"/>
      <c r="DD81" s="32"/>
      <c r="DE81" s="32"/>
      <c r="DF81" s="32"/>
      <c r="DG81" s="121" t="s">
        <v>332</v>
      </c>
      <c r="DH81" s="117" t="s">
        <v>431</v>
      </c>
      <c r="DI81" s="718"/>
      <c r="DJ81" s="133"/>
      <c r="DK81" s="133"/>
      <c r="DL81" s="133"/>
      <c r="DM81" s="133"/>
      <c r="DN81" s="133"/>
    </row>
    <row r="82" spans="1:118" s="33" customFormat="1">
      <c r="A82" s="738"/>
      <c r="B82" s="738"/>
      <c r="C82" s="719"/>
      <c r="D82" s="734"/>
      <c r="E82" s="719"/>
      <c r="F82" s="719"/>
      <c r="G82" s="734"/>
      <c r="H82" s="719"/>
      <c r="I82" s="755"/>
      <c r="J82" s="781"/>
      <c r="K82" s="716"/>
      <c r="L82" s="710"/>
      <c r="M82" s="710"/>
      <c r="N82" s="710"/>
      <c r="O82" s="710"/>
      <c r="P82" s="755"/>
      <c r="Q82" s="734"/>
      <c r="R82" s="716"/>
      <c r="S82" s="716"/>
      <c r="T82" s="716"/>
      <c r="U82" s="716"/>
      <c r="V82" s="716"/>
      <c r="W82" s="716"/>
      <c r="X82" s="716"/>
      <c r="Y82" s="732"/>
      <c r="Z82" s="716"/>
      <c r="AA82" s="716"/>
      <c r="AB82" s="729"/>
      <c r="AC82" s="732"/>
      <c r="AD82" s="732"/>
      <c r="AE82" s="30"/>
      <c r="AF82" s="726"/>
      <c r="AG82" s="726"/>
      <c r="AH82" s="30"/>
      <c r="AI82" s="726"/>
      <c r="AJ82" s="726"/>
      <c r="AK82" s="726"/>
      <c r="AL82" s="726"/>
      <c r="AM82" s="27"/>
      <c r="AN82" s="713"/>
      <c r="AO82" s="713"/>
      <c r="AP82" s="713"/>
      <c r="AQ82" s="713"/>
      <c r="AR82" s="35"/>
      <c r="AS82" s="713"/>
      <c r="AT82" s="713"/>
      <c r="AU82" s="713"/>
      <c r="AV82" s="114"/>
      <c r="AW82" s="716"/>
      <c r="AX82" s="144"/>
      <c r="AY82" s="144"/>
      <c r="AZ82" s="144"/>
      <c r="BA82" s="144"/>
      <c r="BB82" s="144"/>
      <c r="BC82" s="144"/>
      <c r="BD82" s="144"/>
      <c r="BE82" s="144"/>
      <c r="BF82" s="144"/>
      <c r="BG82" s="144"/>
      <c r="BH82" s="144"/>
      <c r="BI82" s="144"/>
      <c r="BJ82" s="144"/>
      <c r="BK82" s="144"/>
      <c r="BL82" s="144"/>
      <c r="BM82" s="144"/>
      <c r="BN82" s="144"/>
      <c r="BO82" s="144"/>
      <c r="BP82" s="144"/>
      <c r="BQ82" s="144"/>
      <c r="BR82" s="144"/>
      <c r="BS82" s="144"/>
      <c r="BT82" s="144"/>
      <c r="BU82" s="144"/>
      <c r="BV82" s="144"/>
      <c r="BW82" s="144"/>
      <c r="BX82" s="144"/>
      <c r="BY82" s="145"/>
      <c r="BZ82" s="144"/>
      <c r="CA82" s="144"/>
      <c r="CB82" s="144"/>
      <c r="CC82" s="144"/>
      <c r="CD82" s="144"/>
      <c r="CE82" s="144"/>
      <c r="CF82" s="144"/>
      <c r="CG82" s="144"/>
      <c r="CH82" s="144"/>
      <c r="CI82" s="144"/>
      <c r="CJ82" s="144"/>
      <c r="CK82" s="144"/>
      <c r="CL82" s="144"/>
      <c r="CM82" s="144"/>
      <c r="CN82" s="144"/>
      <c r="CO82" s="144"/>
      <c r="CP82" s="144"/>
      <c r="CQ82" s="144"/>
      <c r="CR82" s="144"/>
      <c r="CS82" s="144"/>
      <c r="CT82" s="144"/>
      <c r="CU82" s="144"/>
      <c r="CV82" s="144"/>
      <c r="CW82" s="144"/>
      <c r="CX82" s="144"/>
      <c r="CY82" s="144"/>
      <c r="CZ82" s="144"/>
      <c r="DA82" s="144"/>
      <c r="DB82" s="144"/>
      <c r="DC82" s="105"/>
      <c r="DD82" s="105"/>
      <c r="DE82" s="105"/>
      <c r="DF82" s="105"/>
      <c r="DG82" s="721" t="s">
        <v>433</v>
      </c>
      <c r="DH82" s="723" t="s">
        <v>402</v>
      </c>
      <c r="DI82" s="719"/>
      <c r="DJ82" s="135"/>
      <c r="DK82" s="135"/>
      <c r="DL82" s="135"/>
      <c r="DM82" s="135"/>
      <c r="DN82" s="135"/>
    </row>
    <row r="83" spans="1:118" s="33" customFormat="1">
      <c r="A83" s="739"/>
      <c r="B83" s="739"/>
      <c r="C83" s="720"/>
      <c r="D83" s="735"/>
      <c r="E83" s="720"/>
      <c r="F83" s="720"/>
      <c r="G83" s="735"/>
      <c r="H83" s="720"/>
      <c r="I83" s="756"/>
      <c r="J83" s="782"/>
      <c r="K83" s="717"/>
      <c r="L83" s="711"/>
      <c r="M83" s="711"/>
      <c r="N83" s="711"/>
      <c r="O83" s="711"/>
      <c r="P83" s="756"/>
      <c r="Q83" s="735"/>
      <c r="R83" s="717"/>
      <c r="S83" s="717"/>
      <c r="T83" s="717"/>
      <c r="U83" s="717"/>
      <c r="V83" s="717"/>
      <c r="W83" s="717"/>
      <c r="X83" s="717"/>
      <c r="Y83" s="733"/>
      <c r="Z83" s="717"/>
      <c r="AA83" s="717"/>
      <c r="AB83" s="730"/>
      <c r="AC83" s="733"/>
      <c r="AD83" s="733"/>
      <c r="AE83" s="30"/>
      <c r="AF83" s="727"/>
      <c r="AG83" s="727"/>
      <c r="AH83" s="30"/>
      <c r="AI83" s="727"/>
      <c r="AJ83" s="727"/>
      <c r="AK83" s="727"/>
      <c r="AL83" s="727"/>
      <c r="AM83" s="27"/>
      <c r="AN83" s="714"/>
      <c r="AO83" s="714"/>
      <c r="AP83" s="714"/>
      <c r="AQ83" s="714"/>
      <c r="AR83" s="35"/>
      <c r="AS83" s="714"/>
      <c r="AT83" s="714"/>
      <c r="AU83" s="714"/>
      <c r="AV83" s="114"/>
      <c r="AW83" s="717"/>
      <c r="AX83" s="146"/>
      <c r="AY83" s="146"/>
      <c r="AZ83" s="146"/>
      <c r="BA83" s="146"/>
      <c r="BB83" s="146"/>
      <c r="BC83" s="146"/>
      <c r="BD83" s="146"/>
      <c r="BE83" s="146"/>
      <c r="BF83" s="146"/>
      <c r="BG83" s="146"/>
      <c r="BH83" s="146"/>
      <c r="BI83" s="146"/>
      <c r="BJ83" s="146"/>
      <c r="BK83" s="146"/>
      <c r="BL83" s="146"/>
      <c r="BM83" s="146"/>
      <c r="BN83" s="146"/>
      <c r="BO83" s="146"/>
      <c r="BP83" s="146"/>
      <c r="BQ83" s="146"/>
      <c r="BR83" s="146"/>
      <c r="BS83" s="146"/>
      <c r="BT83" s="146"/>
      <c r="BU83" s="146"/>
      <c r="BV83" s="146"/>
      <c r="BW83" s="146"/>
      <c r="BX83" s="146"/>
      <c r="BY83" s="147"/>
      <c r="BZ83" s="146"/>
      <c r="CA83" s="146"/>
      <c r="CB83" s="146"/>
      <c r="CC83" s="146"/>
      <c r="CD83" s="146"/>
      <c r="CE83" s="146"/>
      <c r="CF83" s="146"/>
      <c r="CG83" s="146"/>
      <c r="CH83" s="146"/>
      <c r="CI83" s="146"/>
      <c r="CJ83" s="146"/>
      <c r="CK83" s="146"/>
      <c r="CL83" s="146"/>
      <c r="CM83" s="146"/>
      <c r="CN83" s="146"/>
      <c r="CO83" s="146"/>
      <c r="CP83" s="146"/>
      <c r="CQ83" s="146"/>
      <c r="CR83" s="146"/>
      <c r="CS83" s="146"/>
      <c r="CT83" s="146"/>
      <c r="CU83" s="146"/>
      <c r="CV83" s="146"/>
      <c r="CW83" s="146"/>
      <c r="CX83" s="146"/>
      <c r="CY83" s="146"/>
      <c r="CZ83" s="146"/>
      <c r="DA83" s="146"/>
      <c r="DB83" s="146"/>
      <c r="DC83" s="148"/>
      <c r="DD83" s="148"/>
      <c r="DE83" s="148"/>
      <c r="DF83" s="148"/>
      <c r="DG83" s="722"/>
      <c r="DH83" s="724"/>
      <c r="DI83" s="720"/>
      <c r="DJ83" s="137"/>
      <c r="DK83" s="137"/>
      <c r="DL83" s="137"/>
      <c r="DM83" s="137"/>
      <c r="DN83" s="137"/>
    </row>
    <row r="84" spans="1:118" s="33" customFormat="1">
      <c r="A84" s="38"/>
      <c r="B84" s="38"/>
      <c r="C84" s="6"/>
      <c r="D84" s="39"/>
      <c r="E84" s="6"/>
      <c r="F84" s="6"/>
      <c r="G84" s="40"/>
      <c r="H84" s="40"/>
      <c r="I84" s="40"/>
      <c r="J84" s="40"/>
      <c r="K84" s="40"/>
      <c r="L84" s="38"/>
      <c r="M84" s="38"/>
      <c r="N84" s="38"/>
      <c r="O84" s="38"/>
      <c r="R84" s="41"/>
      <c r="S84" s="41"/>
      <c r="T84" s="41"/>
      <c r="X84" s="38"/>
      <c r="Y84" s="6"/>
      <c r="Z84" s="6"/>
      <c r="AA84" s="42"/>
      <c r="AB84" s="43">
        <f>SUM(AB8:AB81)</f>
        <v>2.4000000000000004</v>
      </c>
      <c r="AC84" s="6"/>
      <c r="AD84" s="6"/>
      <c r="AE84" s="43">
        <f>SUM(AE8:AE81)</f>
        <v>2.4000000000000004</v>
      </c>
      <c r="AF84" s="6"/>
      <c r="AG84" s="6"/>
      <c r="AH84" s="43">
        <f>SUM(AH8:AH81)</f>
        <v>2.4000000000000004</v>
      </c>
      <c r="AI84" s="6"/>
      <c r="AJ84" s="6"/>
      <c r="AK84" s="43">
        <f>SUM(AK8:AK81)</f>
        <v>2.4000000000000004</v>
      </c>
      <c r="AL84" s="6"/>
      <c r="AM84" s="6"/>
      <c r="AN84" s="6"/>
      <c r="AO84" s="6"/>
      <c r="AP84" s="6"/>
      <c r="AQ84" s="6"/>
      <c r="AR84" s="6"/>
      <c r="AS84" s="6"/>
      <c r="AT84" s="6"/>
      <c r="AU84" s="6"/>
      <c r="AV84" s="6"/>
      <c r="AW84" s="6"/>
      <c r="DG84" s="6"/>
    </row>
    <row r="85" spans="1:118" s="33" customFormat="1">
      <c r="A85" s="38"/>
      <c r="B85" s="38"/>
      <c r="C85" s="6"/>
      <c r="D85" s="39"/>
      <c r="E85" s="6"/>
      <c r="F85" s="6"/>
      <c r="G85" s="40"/>
      <c r="H85" s="40"/>
      <c r="I85" s="40"/>
      <c r="J85" s="40"/>
      <c r="K85" s="40"/>
      <c r="L85" s="38"/>
      <c r="M85" s="38"/>
      <c r="N85" s="38"/>
      <c r="O85" s="38"/>
      <c r="R85" s="41"/>
      <c r="S85" s="41"/>
      <c r="T85" s="41"/>
      <c r="X85" s="38"/>
      <c r="Y85" s="6"/>
      <c r="Z85" s="6"/>
      <c r="AA85" s="42"/>
      <c r="AB85" s="6"/>
      <c r="AC85" s="6"/>
      <c r="AD85" s="6"/>
      <c r="AE85" s="6"/>
      <c r="AF85" s="6"/>
      <c r="AG85" s="6"/>
      <c r="AH85" s="6"/>
      <c r="AI85" s="6"/>
      <c r="AJ85" s="6"/>
      <c r="AK85" s="6"/>
      <c r="AL85" s="6"/>
      <c r="AM85" s="6"/>
      <c r="AN85" s="6"/>
      <c r="AO85" s="6"/>
      <c r="AP85" s="6"/>
      <c r="AQ85" s="6"/>
      <c r="AR85" s="6"/>
      <c r="AS85" s="6"/>
      <c r="AT85" s="6"/>
      <c r="AU85" s="6"/>
      <c r="AV85" s="6"/>
      <c r="AW85" s="6"/>
      <c r="DG85" s="6"/>
    </row>
    <row r="86" spans="1:118" s="33" customFormat="1">
      <c r="A86" s="38"/>
      <c r="B86" s="38"/>
      <c r="C86" s="6"/>
      <c r="D86" s="39"/>
      <c r="E86" s="6"/>
      <c r="F86" s="6"/>
      <c r="G86" s="40"/>
      <c r="H86" s="40"/>
      <c r="I86" s="40"/>
      <c r="J86" s="40"/>
      <c r="K86" s="40"/>
      <c r="L86" s="38"/>
      <c r="M86" s="38"/>
      <c r="N86" s="38"/>
      <c r="O86" s="38"/>
      <c r="R86" s="41"/>
      <c r="S86" s="41"/>
      <c r="T86" s="41"/>
      <c r="X86" s="38"/>
      <c r="Y86" s="6"/>
      <c r="Z86" s="6"/>
      <c r="AA86" s="42"/>
      <c r="AB86" s="6"/>
      <c r="AC86" s="6"/>
      <c r="AD86" s="6"/>
      <c r="AE86" s="6"/>
      <c r="AF86" s="6"/>
      <c r="AG86" s="6"/>
      <c r="AH86" s="6"/>
      <c r="AI86" s="6"/>
      <c r="AJ86" s="6"/>
      <c r="AK86" s="6"/>
      <c r="AL86" s="6"/>
      <c r="AM86" s="6"/>
      <c r="AN86" s="6"/>
      <c r="AO86" s="6"/>
      <c r="AP86" s="6"/>
      <c r="AQ86" s="6"/>
      <c r="AR86" s="6"/>
      <c r="AS86" s="6"/>
      <c r="AT86" s="6"/>
      <c r="AU86" s="6"/>
      <c r="AV86" s="6"/>
      <c r="AW86" s="6"/>
      <c r="DG86" s="6"/>
    </row>
    <row r="87" spans="1:118" s="33" customFormat="1">
      <c r="A87" s="38"/>
      <c r="B87" s="38"/>
      <c r="C87" s="6"/>
      <c r="D87" s="39"/>
      <c r="E87" s="6"/>
      <c r="F87" s="6"/>
      <c r="G87" s="40"/>
      <c r="H87" s="40"/>
      <c r="I87" s="40"/>
      <c r="J87" s="40"/>
      <c r="K87" s="40"/>
      <c r="L87" s="38"/>
      <c r="M87" s="38"/>
      <c r="N87" s="38"/>
      <c r="O87" s="38"/>
      <c r="R87" s="41"/>
      <c r="S87" s="41"/>
      <c r="T87" s="41"/>
      <c r="X87" s="38"/>
      <c r="Y87" s="6"/>
      <c r="Z87" s="6"/>
      <c r="AA87" s="42"/>
      <c r="AB87" s="6"/>
      <c r="AC87" s="6"/>
      <c r="AD87" s="6"/>
      <c r="AE87" s="6"/>
      <c r="AF87" s="6"/>
      <c r="AG87" s="6"/>
      <c r="AH87" s="6"/>
      <c r="AI87" s="6"/>
      <c r="AJ87" s="6"/>
      <c r="AK87" s="6"/>
      <c r="AL87" s="6"/>
      <c r="AM87" s="6"/>
      <c r="AN87" s="6"/>
      <c r="AO87" s="6"/>
      <c r="AP87" s="6"/>
      <c r="AQ87" s="6"/>
      <c r="AR87" s="6"/>
      <c r="AS87" s="6"/>
      <c r="AT87" s="6"/>
      <c r="AU87" s="6"/>
      <c r="AV87" s="6"/>
      <c r="AW87" s="6"/>
      <c r="DG87" s="6"/>
    </row>
    <row r="88" spans="1:118" s="33" customFormat="1">
      <c r="A88" s="38"/>
      <c r="B88" s="38"/>
      <c r="C88" s="6"/>
      <c r="D88" s="39"/>
      <c r="E88" s="6"/>
      <c r="F88" s="6"/>
      <c r="G88" s="40"/>
      <c r="H88" s="40"/>
      <c r="I88" s="40"/>
      <c r="J88" s="40"/>
      <c r="K88" s="40"/>
      <c r="L88" s="38"/>
      <c r="M88" s="38"/>
      <c r="N88" s="38"/>
      <c r="O88" s="38"/>
      <c r="R88" s="41"/>
      <c r="S88" s="41"/>
      <c r="T88" s="41"/>
      <c r="X88" s="38"/>
      <c r="Y88" s="6"/>
      <c r="Z88" s="6"/>
      <c r="AA88" s="42"/>
      <c r="AB88" s="6"/>
      <c r="AC88" s="6"/>
      <c r="AD88" s="6"/>
      <c r="AE88" s="6"/>
      <c r="AF88" s="6"/>
      <c r="AG88" s="6"/>
      <c r="AH88" s="6"/>
      <c r="AI88" s="6"/>
      <c r="AJ88" s="6"/>
      <c r="AK88" s="6"/>
      <c r="AL88" s="6"/>
      <c r="AM88" s="6"/>
      <c r="AN88" s="6"/>
      <c r="AO88" s="6"/>
      <c r="AP88" s="6"/>
      <c r="AQ88" s="6"/>
      <c r="AR88" s="6"/>
      <c r="AS88" s="6"/>
      <c r="AT88" s="6"/>
      <c r="AU88" s="6"/>
      <c r="AV88" s="6"/>
      <c r="AW88" s="6"/>
      <c r="DG88" s="6"/>
    </row>
    <row r="89" spans="1:118" s="33" customFormat="1">
      <c r="A89" s="38"/>
      <c r="B89" s="38"/>
      <c r="C89" s="6"/>
      <c r="D89" s="39"/>
      <c r="E89" s="6"/>
      <c r="F89" s="6"/>
      <c r="G89" s="40"/>
      <c r="H89" s="40"/>
      <c r="I89" s="40"/>
      <c r="J89" s="40"/>
      <c r="K89" s="40"/>
      <c r="L89" s="695"/>
      <c r="M89" s="695"/>
      <c r="N89" s="695"/>
      <c r="O89" s="695"/>
      <c r="R89" s="41"/>
      <c r="S89" s="41"/>
      <c r="T89" s="41"/>
      <c r="X89" s="38"/>
      <c r="Y89" s="6"/>
      <c r="Z89" s="6"/>
      <c r="AA89" s="42"/>
      <c r="AB89" s="6"/>
      <c r="AC89" s="6"/>
      <c r="AD89" s="6"/>
      <c r="AE89" s="6"/>
      <c r="AF89" s="6"/>
      <c r="AG89" s="6"/>
      <c r="AH89" s="6"/>
      <c r="AI89" s="6"/>
      <c r="AJ89" s="6"/>
      <c r="AK89" s="6"/>
      <c r="AL89" s="6"/>
      <c r="AM89" s="6"/>
      <c r="AN89" s="6"/>
      <c r="AO89" s="6"/>
      <c r="AP89" s="6"/>
      <c r="AQ89" s="6"/>
      <c r="AR89" s="6"/>
      <c r="AS89" s="6"/>
      <c r="AT89" s="6"/>
      <c r="AU89" s="6"/>
      <c r="AV89" s="6"/>
      <c r="AW89" s="6"/>
      <c r="BB89" s="696"/>
      <c r="BL89" s="696"/>
      <c r="BQ89" s="696"/>
      <c r="CA89" s="696"/>
      <c r="CF89" s="696"/>
      <c r="CP89" s="696"/>
      <c r="CS89" s="696"/>
      <c r="DB89" s="696"/>
      <c r="DG89" s="6"/>
    </row>
    <row r="90" spans="1:118" s="33" customFormat="1">
      <c r="A90" s="38"/>
      <c r="B90" s="38"/>
      <c r="C90" s="6"/>
      <c r="D90" s="39"/>
      <c r="E90" s="6"/>
      <c r="F90" s="6"/>
      <c r="G90" s="40"/>
      <c r="H90" s="40"/>
      <c r="I90" s="40"/>
      <c r="J90" s="40"/>
      <c r="K90" s="40"/>
      <c r="L90" s="695"/>
      <c r="M90" s="695"/>
      <c r="N90" s="695"/>
      <c r="O90" s="695"/>
      <c r="R90" s="41"/>
      <c r="S90" s="41"/>
      <c r="T90" s="41"/>
      <c r="X90" s="38"/>
      <c r="Y90" s="6"/>
      <c r="Z90" s="6"/>
      <c r="AA90" s="42"/>
      <c r="AB90" s="6"/>
      <c r="AC90" s="6"/>
      <c r="AD90" s="6"/>
      <c r="AE90" s="6"/>
      <c r="AF90" s="6"/>
      <c r="AG90" s="6"/>
      <c r="AH90" s="6"/>
      <c r="AI90" s="6"/>
      <c r="AJ90" s="6"/>
      <c r="AK90" s="6"/>
      <c r="AL90" s="6"/>
      <c r="AM90" s="6"/>
      <c r="AN90" s="6"/>
      <c r="AO90" s="6"/>
      <c r="AP90" s="6"/>
      <c r="AQ90" s="6"/>
      <c r="AR90" s="6"/>
      <c r="AS90" s="6"/>
      <c r="AT90" s="6"/>
      <c r="AU90" s="6"/>
      <c r="AV90" s="6"/>
      <c r="AW90" s="6"/>
      <c r="BB90" s="696"/>
      <c r="BL90" s="696"/>
      <c r="BQ90" s="696"/>
      <c r="CA90" s="696"/>
      <c r="CF90" s="696"/>
      <c r="CP90" s="696"/>
      <c r="CS90" s="696"/>
      <c r="DB90" s="696"/>
      <c r="DG90" s="6"/>
    </row>
    <row r="91" spans="1:118" s="33" customFormat="1">
      <c r="A91" s="38"/>
      <c r="B91" s="38"/>
      <c r="C91" s="6"/>
      <c r="D91" s="39"/>
      <c r="E91" s="6"/>
      <c r="F91" s="6"/>
      <c r="G91" s="40"/>
      <c r="H91" s="40"/>
      <c r="I91" s="40"/>
      <c r="J91" s="40"/>
      <c r="K91" s="40"/>
      <c r="L91" s="38"/>
      <c r="M91" s="38"/>
      <c r="N91" s="38"/>
      <c r="O91" s="38"/>
      <c r="R91" s="41"/>
      <c r="S91" s="41"/>
      <c r="T91" s="41"/>
      <c r="X91" s="38"/>
      <c r="Y91" s="6"/>
      <c r="Z91" s="6"/>
      <c r="AA91" s="42"/>
      <c r="AB91" s="6"/>
      <c r="AC91" s="6"/>
      <c r="AD91" s="6"/>
      <c r="AE91" s="6"/>
      <c r="AF91" s="6"/>
      <c r="AG91" s="6"/>
      <c r="AH91" s="6"/>
      <c r="AI91" s="6"/>
      <c r="AJ91" s="6"/>
      <c r="AK91" s="6"/>
      <c r="AL91" s="6"/>
      <c r="AM91" s="6"/>
      <c r="AN91" s="6"/>
      <c r="AO91" s="6"/>
      <c r="AP91" s="6"/>
      <c r="AQ91" s="6"/>
      <c r="AR91" s="6"/>
      <c r="AS91" s="6"/>
      <c r="AT91" s="6"/>
      <c r="AU91" s="6"/>
      <c r="AV91" s="6"/>
      <c r="AW91" s="6"/>
      <c r="BB91" s="696"/>
      <c r="BL91" s="696"/>
      <c r="BQ91" s="696"/>
      <c r="CA91" s="696"/>
      <c r="CF91" s="696"/>
      <c r="CP91" s="696"/>
      <c r="CS91" s="696"/>
      <c r="DB91" s="696"/>
      <c r="DG91" s="6"/>
    </row>
    <row r="92" spans="1:118" s="33" customFormat="1">
      <c r="A92" s="38"/>
      <c r="B92" s="38"/>
      <c r="C92" s="6"/>
      <c r="D92" s="39"/>
      <c r="E92" s="6"/>
      <c r="F92" s="6"/>
      <c r="G92" s="40"/>
      <c r="H92" s="40"/>
      <c r="I92" s="40"/>
      <c r="J92" s="40"/>
      <c r="K92" s="40"/>
      <c r="L92" s="38"/>
      <c r="M92" s="38"/>
      <c r="N92" s="38"/>
      <c r="O92" s="38"/>
      <c r="R92" s="41"/>
      <c r="S92" s="41"/>
      <c r="T92" s="41"/>
      <c r="X92" s="38"/>
      <c r="Y92" s="6"/>
      <c r="Z92" s="6"/>
      <c r="AA92" s="42"/>
      <c r="AB92" s="6"/>
      <c r="AC92" s="6"/>
      <c r="AD92" s="6"/>
      <c r="AE92" s="6"/>
      <c r="AF92" s="6"/>
      <c r="AG92" s="6"/>
      <c r="AH92" s="6"/>
      <c r="AI92" s="6"/>
      <c r="AJ92" s="6"/>
      <c r="AK92" s="6"/>
      <c r="AL92" s="6"/>
      <c r="AM92" s="6"/>
      <c r="AN92" s="6"/>
      <c r="AO92" s="6"/>
      <c r="AP92" s="6"/>
      <c r="AQ92" s="6"/>
      <c r="AR92" s="6"/>
      <c r="AS92" s="6"/>
      <c r="AT92" s="6"/>
      <c r="AU92" s="6"/>
      <c r="AV92" s="6"/>
      <c r="AW92" s="6"/>
      <c r="DG92" s="6"/>
    </row>
    <row r="93" spans="1:118" s="33" customFormat="1">
      <c r="A93" s="38"/>
      <c r="B93" s="38"/>
      <c r="C93" s="6"/>
      <c r="D93" s="39"/>
      <c r="E93" s="6"/>
      <c r="F93" s="6"/>
      <c r="G93" s="40"/>
      <c r="H93" s="40"/>
      <c r="I93" s="40"/>
      <c r="J93" s="40"/>
      <c r="K93" s="40"/>
      <c r="L93" s="38"/>
      <c r="M93" s="38"/>
      <c r="N93" s="38"/>
      <c r="O93" s="38"/>
      <c r="R93" s="41"/>
      <c r="S93" s="41"/>
      <c r="T93" s="41"/>
      <c r="X93" s="38"/>
      <c r="Y93" s="6"/>
      <c r="Z93" s="6"/>
      <c r="AA93" s="42"/>
      <c r="AB93" s="6"/>
      <c r="AC93" s="6"/>
      <c r="AD93" s="6"/>
      <c r="AE93" s="6"/>
      <c r="AF93" s="6"/>
      <c r="AG93" s="6"/>
      <c r="AH93" s="6"/>
      <c r="AI93" s="6"/>
      <c r="AJ93" s="6"/>
      <c r="AK93" s="6"/>
      <c r="AL93" s="6"/>
      <c r="AM93" s="6"/>
      <c r="AN93" s="6"/>
      <c r="AO93" s="6"/>
      <c r="AP93" s="6"/>
      <c r="AQ93" s="6"/>
      <c r="AR93" s="6"/>
      <c r="AS93" s="6"/>
      <c r="AT93" s="6"/>
      <c r="AU93" s="6"/>
      <c r="AV93" s="6"/>
      <c r="AW93" s="6"/>
      <c r="DG93" s="6"/>
    </row>
    <row r="94" spans="1:118" s="33" customFormat="1">
      <c r="A94" s="38"/>
      <c r="B94" s="38"/>
      <c r="C94" s="6"/>
      <c r="D94" s="39"/>
      <c r="E94" s="6"/>
      <c r="F94" s="6"/>
      <c r="G94" s="40"/>
      <c r="H94" s="40"/>
      <c r="I94" s="40"/>
      <c r="J94" s="40"/>
      <c r="K94" s="40"/>
      <c r="L94" s="38"/>
      <c r="M94" s="38"/>
      <c r="N94" s="38"/>
      <c r="O94" s="38"/>
      <c r="R94" s="41"/>
      <c r="S94" s="41"/>
      <c r="T94" s="41"/>
      <c r="X94" s="38"/>
      <c r="Y94" s="6"/>
      <c r="Z94" s="6"/>
      <c r="AA94" s="42"/>
      <c r="AB94" s="6"/>
      <c r="AC94" s="6"/>
      <c r="AD94" s="6"/>
      <c r="AE94" s="6"/>
      <c r="AF94" s="6"/>
      <c r="AG94" s="6"/>
      <c r="AH94" s="6"/>
      <c r="AI94" s="6"/>
      <c r="AJ94" s="6"/>
      <c r="AK94" s="6"/>
      <c r="AL94" s="6"/>
      <c r="AM94" s="6"/>
      <c r="AN94" s="6"/>
      <c r="AO94" s="6"/>
      <c r="AP94" s="6"/>
      <c r="AQ94" s="6"/>
      <c r="AR94" s="6"/>
      <c r="AS94" s="6"/>
      <c r="AT94" s="6"/>
      <c r="AU94" s="6"/>
      <c r="AV94" s="6"/>
      <c r="AW94" s="6"/>
      <c r="DG94" s="6"/>
    </row>
    <row r="95" spans="1:118" s="33" customFormat="1">
      <c r="A95" s="38"/>
      <c r="B95" s="38"/>
      <c r="C95" s="6"/>
      <c r="D95" s="39"/>
      <c r="E95" s="6"/>
      <c r="F95" s="6"/>
      <c r="G95" s="40"/>
      <c r="H95" s="40"/>
      <c r="I95" s="40"/>
      <c r="J95" s="40"/>
      <c r="K95" s="40"/>
      <c r="L95" s="38"/>
      <c r="M95" s="38"/>
      <c r="N95" s="38"/>
      <c r="O95" s="38"/>
      <c r="R95" s="41"/>
      <c r="S95" s="41"/>
      <c r="T95" s="41"/>
      <c r="X95" s="38"/>
      <c r="Y95" s="6"/>
      <c r="Z95" s="6"/>
      <c r="AA95" s="42"/>
      <c r="AB95" s="6"/>
      <c r="AC95" s="6"/>
      <c r="AD95" s="6"/>
      <c r="AE95" s="6"/>
      <c r="AF95" s="6"/>
      <c r="AG95" s="6"/>
      <c r="AH95" s="6"/>
      <c r="AI95" s="6"/>
      <c r="AJ95" s="6"/>
      <c r="AK95" s="6"/>
      <c r="AL95" s="6"/>
      <c r="AM95" s="6"/>
      <c r="AN95" s="6"/>
      <c r="AO95" s="6"/>
      <c r="AP95" s="6"/>
      <c r="AQ95" s="6"/>
      <c r="AR95" s="6"/>
      <c r="AS95" s="6"/>
      <c r="AT95" s="6"/>
      <c r="AU95" s="6"/>
      <c r="AV95" s="6"/>
      <c r="AW95" s="6"/>
      <c r="DG95" s="6"/>
    </row>
    <row r="96" spans="1:118" s="33" customFormat="1">
      <c r="A96" s="38"/>
      <c r="B96" s="38"/>
      <c r="C96" s="6"/>
      <c r="D96" s="39"/>
      <c r="E96" s="6"/>
      <c r="F96" s="6"/>
      <c r="G96" s="40"/>
      <c r="H96" s="40"/>
      <c r="I96" s="40"/>
      <c r="J96" s="40"/>
      <c r="K96" s="40"/>
      <c r="L96" s="38"/>
      <c r="M96" s="38"/>
      <c r="N96" s="38"/>
      <c r="O96" s="38"/>
      <c r="R96" s="41"/>
      <c r="S96" s="41"/>
      <c r="T96" s="41"/>
      <c r="X96" s="38"/>
      <c r="Y96" s="6"/>
      <c r="Z96" s="6"/>
      <c r="AA96" s="42"/>
      <c r="AB96" s="6"/>
      <c r="AC96" s="6"/>
      <c r="AD96" s="6"/>
      <c r="AE96" s="6"/>
      <c r="AF96" s="6"/>
      <c r="AG96" s="6"/>
      <c r="AH96" s="6"/>
      <c r="AI96" s="6"/>
      <c r="AJ96" s="6"/>
      <c r="AK96" s="6"/>
      <c r="AL96" s="6"/>
      <c r="AM96" s="6"/>
      <c r="AN96" s="6"/>
      <c r="AO96" s="6"/>
      <c r="AP96" s="6"/>
      <c r="AQ96" s="6"/>
      <c r="AR96" s="6"/>
      <c r="AS96" s="6"/>
      <c r="AT96" s="6"/>
      <c r="AU96" s="6"/>
      <c r="AV96" s="6"/>
      <c r="AW96" s="6"/>
      <c r="DG96" s="6"/>
    </row>
    <row r="97" spans="1:111" s="33" customFormat="1">
      <c r="A97" s="38"/>
      <c r="B97" s="38"/>
      <c r="C97" s="6"/>
      <c r="D97" s="39"/>
      <c r="E97" s="6"/>
      <c r="F97" s="6"/>
      <c r="G97" s="40"/>
      <c r="H97" s="40"/>
      <c r="I97" s="40"/>
      <c r="J97" s="40"/>
      <c r="K97" s="40"/>
      <c r="L97" s="38"/>
      <c r="M97" s="38"/>
      <c r="N97" s="38"/>
      <c r="O97" s="695"/>
      <c r="R97" s="41"/>
      <c r="S97" s="41"/>
      <c r="T97" s="41"/>
      <c r="X97" s="38"/>
      <c r="Y97" s="6"/>
      <c r="Z97" s="6"/>
      <c r="AA97" s="42"/>
      <c r="AB97" s="6"/>
      <c r="AC97" s="6"/>
      <c r="AD97" s="6"/>
      <c r="AE97" s="6"/>
      <c r="AF97" s="6"/>
      <c r="AG97" s="6"/>
      <c r="AH97" s="6"/>
      <c r="AI97" s="6"/>
      <c r="AJ97" s="6"/>
      <c r="AK97" s="6"/>
      <c r="AL97" s="6"/>
      <c r="AM97" s="6"/>
      <c r="AN97" s="6"/>
      <c r="AO97" s="6"/>
      <c r="AP97" s="6"/>
      <c r="AQ97" s="6"/>
      <c r="AR97" s="6"/>
      <c r="AS97" s="6"/>
      <c r="AT97" s="6"/>
      <c r="AU97" s="6"/>
      <c r="AV97" s="6"/>
      <c r="AW97" s="6"/>
      <c r="BQ97" s="696"/>
      <c r="CA97" s="696"/>
      <c r="CF97" s="696"/>
      <c r="CP97" s="696"/>
      <c r="CS97" s="696"/>
      <c r="DB97" s="696"/>
      <c r="DG97" s="6"/>
    </row>
    <row r="98" spans="1:111" s="33" customFormat="1">
      <c r="A98" s="38"/>
      <c r="B98" s="38"/>
      <c r="C98" s="6"/>
      <c r="D98" s="39"/>
      <c r="E98" s="6"/>
      <c r="F98" s="6"/>
      <c r="G98" s="40"/>
      <c r="H98" s="40"/>
      <c r="I98" s="40"/>
      <c r="J98" s="40"/>
      <c r="K98" s="40"/>
      <c r="L98" s="38"/>
      <c r="M98" s="38"/>
      <c r="N98" s="38"/>
      <c r="O98" s="695"/>
      <c r="R98" s="41"/>
      <c r="S98" s="41"/>
      <c r="T98" s="41"/>
      <c r="X98" s="38"/>
      <c r="Y98" s="6"/>
      <c r="Z98" s="6"/>
      <c r="AA98" s="42"/>
      <c r="AB98" s="6"/>
      <c r="AC98" s="6"/>
      <c r="AD98" s="6"/>
      <c r="AE98" s="6"/>
      <c r="AF98" s="6"/>
      <c r="AG98" s="6"/>
      <c r="AH98" s="6"/>
      <c r="AI98" s="6"/>
      <c r="AJ98" s="6"/>
      <c r="AK98" s="6"/>
      <c r="AL98" s="6"/>
      <c r="AM98" s="6"/>
      <c r="AN98" s="6"/>
      <c r="AO98" s="6"/>
      <c r="AP98" s="6"/>
      <c r="AQ98" s="6"/>
      <c r="AR98" s="6"/>
      <c r="AS98" s="6"/>
      <c r="AT98" s="6"/>
      <c r="AU98" s="6"/>
      <c r="AV98" s="6"/>
      <c r="AW98" s="6"/>
      <c r="BQ98" s="696"/>
      <c r="CA98" s="696"/>
      <c r="CF98" s="696"/>
      <c r="CP98" s="696"/>
      <c r="CS98" s="696"/>
      <c r="DB98" s="696"/>
      <c r="DG98" s="6"/>
    </row>
    <row r="99" spans="1:111" s="33" customFormat="1">
      <c r="A99" s="38"/>
      <c r="B99" s="38"/>
      <c r="C99" s="6"/>
      <c r="D99" s="39"/>
      <c r="E99" s="6"/>
      <c r="F99" s="6"/>
      <c r="G99" s="40"/>
      <c r="H99" s="40"/>
      <c r="I99" s="40"/>
      <c r="J99" s="40"/>
      <c r="K99" s="40"/>
      <c r="L99" s="38"/>
      <c r="M99" s="38"/>
      <c r="N99" s="38"/>
      <c r="O99" s="38"/>
      <c r="R99" s="41"/>
      <c r="S99" s="41"/>
      <c r="T99" s="41"/>
      <c r="X99" s="38"/>
      <c r="Y99" s="6"/>
      <c r="Z99" s="6"/>
      <c r="AA99" s="42"/>
      <c r="AB99" s="6"/>
      <c r="AC99" s="6"/>
      <c r="AD99" s="6"/>
      <c r="AE99" s="6"/>
      <c r="AF99" s="6"/>
      <c r="AG99" s="6"/>
      <c r="AH99" s="6"/>
      <c r="AI99" s="6"/>
      <c r="AJ99" s="6"/>
      <c r="AK99" s="6"/>
      <c r="AL99" s="6"/>
      <c r="AM99" s="6"/>
      <c r="AN99" s="6"/>
      <c r="AO99" s="6"/>
      <c r="AP99" s="6"/>
      <c r="AQ99" s="6"/>
      <c r="AR99" s="6"/>
      <c r="AS99" s="6"/>
      <c r="AT99" s="6"/>
      <c r="AU99" s="6"/>
      <c r="AV99" s="6"/>
      <c r="AW99" s="6"/>
      <c r="DG99" s="6"/>
    </row>
    <row r="100" spans="1:111" s="33" customFormat="1">
      <c r="A100" s="38"/>
      <c r="B100" s="38"/>
      <c r="C100" s="6"/>
      <c r="D100" s="39"/>
      <c r="E100" s="6"/>
      <c r="F100" s="6"/>
      <c r="G100" s="40"/>
      <c r="H100" s="40"/>
      <c r="I100" s="40"/>
      <c r="J100" s="40"/>
      <c r="K100" s="40"/>
      <c r="L100" s="38"/>
      <c r="M100" s="38"/>
      <c r="N100" s="38"/>
      <c r="O100" s="38"/>
      <c r="R100" s="41"/>
      <c r="S100" s="41"/>
      <c r="T100" s="41"/>
      <c r="X100" s="38"/>
      <c r="Y100" s="6"/>
      <c r="Z100" s="6"/>
      <c r="AA100" s="42"/>
      <c r="AB100" s="6"/>
      <c r="AC100" s="6"/>
      <c r="AD100" s="6"/>
      <c r="AE100" s="6"/>
      <c r="AF100" s="6"/>
      <c r="AG100" s="6"/>
      <c r="AH100" s="6"/>
      <c r="AI100" s="6"/>
      <c r="AJ100" s="6"/>
      <c r="AK100" s="6"/>
      <c r="AL100" s="6"/>
      <c r="AM100" s="6"/>
      <c r="AN100" s="6"/>
      <c r="AO100" s="6"/>
      <c r="AP100" s="6"/>
      <c r="AQ100" s="6"/>
      <c r="AR100" s="6"/>
      <c r="AS100" s="6"/>
      <c r="AT100" s="6"/>
      <c r="AU100" s="6"/>
      <c r="AV100" s="6"/>
      <c r="AW100" s="6"/>
      <c r="DG100" s="6"/>
    </row>
    <row r="101" spans="1:111" s="33" customFormat="1">
      <c r="A101" s="38"/>
      <c r="B101" s="38"/>
      <c r="C101" s="6"/>
      <c r="D101" s="39"/>
      <c r="E101" s="6"/>
      <c r="F101" s="6"/>
      <c r="G101" s="40"/>
      <c r="H101" s="40"/>
      <c r="I101" s="40"/>
      <c r="J101" s="40"/>
      <c r="K101" s="40"/>
      <c r="L101" s="38"/>
      <c r="M101" s="38"/>
      <c r="N101" s="38"/>
      <c r="O101" s="38"/>
      <c r="R101" s="41"/>
      <c r="S101" s="41"/>
      <c r="T101" s="41"/>
      <c r="X101" s="38"/>
      <c r="Y101" s="6"/>
      <c r="Z101" s="6"/>
      <c r="AA101" s="42"/>
      <c r="AB101" s="6"/>
      <c r="AC101" s="6"/>
      <c r="AD101" s="6"/>
      <c r="AE101" s="6"/>
      <c r="AF101" s="6"/>
      <c r="AG101" s="6"/>
      <c r="AH101" s="6"/>
      <c r="AI101" s="6"/>
      <c r="AJ101" s="6"/>
      <c r="AK101" s="6"/>
      <c r="AL101" s="6"/>
      <c r="AM101" s="6"/>
      <c r="AN101" s="6"/>
      <c r="AO101" s="6"/>
      <c r="AP101" s="6"/>
      <c r="AQ101" s="6"/>
      <c r="AR101" s="6"/>
      <c r="AS101" s="6"/>
      <c r="AT101" s="6"/>
      <c r="AU101" s="6"/>
      <c r="AV101" s="6"/>
      <c r="AW101" s="6"/>
      <c r="DG101" s="6"/>
    </row>
    <row r="102" spans="1:111" s="33" customFormat="1">
      <c r="A102" s="38"/>
      <c r="B102" s="38"/>
      <c r="C102" s="6"/>
      <c r="D102" s="39"/>
      <c r="E102" s="6"/>
      <c r="F102" s="6"/>
      <c r="G102" s="40"/>
      <c r="H102" s="40"/>
      <c r="I102" s="40"/>
      <c r="J102" s="40"/>
      <c r="K102" s="40"/>
      <c r="L102" s="38"/>
      <c r="M102" s="38"/>
      <c r="N102" s="38"/>
      <c r="O102" s="38"/>
      <c r="R102" s="41"/>
      <c r="S102" s="41"/>
      <c r="T102" s="41"/>
      <c r="X102" s="38"/>
      <c r="Y102" s="6"/>
      <c r="Z102" s="6"/>
      <c r="AA102" s="42"/>
      <c r="AB102" s="6"/>
      <c r="AC102" s="6"/>
      <c r="AD102" s="6"/>
      <c r="AE102" s="6"/>
      <c r="AF102" s="6"/>
      <c r="AG102" s="6"/>
      <c r="AH102" s="6"/>
      <c r="AI102" s="6"/>
      <c r="AJ102" s="6"/>
      <c r="AK102" s="6"/>
      <c r="AL102" s="6"/>
      <c r="AM102" s="6"/>
      <c r="AN102" s="6"/>
      <c r="AO102" s="6"/>
      <c r="AP102" s="6"/>
      <c r="AQ102" s="6"/>
      <c r="AR102" s="6"/>
      <c r="AS102" s="6"/>
      <c r="AT102" s="6"/>
      <c r="AU102" s="6"/>
      <c r="AV102" s="6"/>
      <c r="AW102" s="6"/>
      <c r="DG102" s="6"/>
    </row>
    <row r="103" spans="1:111" s="33" customFormat="1">
      <c r="A103" s="38"/>
      <c r="B103" s="38"/>
      <c r="C103" s="6"/>
      <c r="D103" s="39"/>
      <c r="E103" s="6"/>
      <c r="F103" s="6"/>
      <c r="G103" s="40"/>
      <c r="H103" s="40"/>
      <c r="I103" s="40"/>
      <c r="J103" s="40"/>
      <c r="K103" s="40"/>
      <c r="L103" s="38"/>
      <c r="M103" s="38"/>
      <c r="N103" s="38"/>
      <c r="O103" s="38"/>
      <c r="R103" s="41"/>
      <c r="S103" s="41"/>
      <c r="T103" s="41"/>
      <c r="X103" s="38"/>
      <c r="Y103" s="6"/>
      <c r="Z103" s="6"/>
      <c r="AA103" s="42"/>
      <c r="AB103" s="6"/>
      <c r="AC103" s="6"/>
      <c r="AD103" s="6"/>
      <c r="AE103" s="6"/>
      <c r="AF103" s="6"/>
      <c r="AG103" s="6"/>
      <c r="AH103" s="6"/>
      <c r="AI103" s="6"/>
      <c r="AJ103" s="6"/>
      <c r="AK103" s="6"/>
      <c r="AL103" s="6"/>
      <c r="AM103" s="6"/>
      <c r="AN103" s="6"/>
      <c r="AO103" s="6"/>
      <c r="AP103" s="6"/>
      <c r="AQ103" s="6"/>
      <c r="AR103" s="6"/>
      <c r="AS103" s="6"/>
      <c r="AT103" s="6"/>
      <c r="AU103" s="6"/>
      <c r="AV103" s="6"/>
      <c r="AW103" s="6"/>
      <c r="DG103" s="6"/>
    </row>
    <row r="104" spans="1:111" s="33" customFormat="1">
      <c r="A104" s="38"/>
      <c r="B104" s="38"/>
      <c r="C104" s="6"/>
      <c r="D104" s="39"/>
      <c r="E104" s="6"/>
      <c r="F104" s="6"/>
      <c r="G104" s="40"/>
      <c r="H104" s="40"/>
      <c r="I104" s="40"/>
      <c r="J104" s="40"/>
      <c r="K104" s="40"/>
      <c r="L104" s="38"/>
      <c r="M104" s="38"/>
      <c r="N104" s="38"/>
      <c r="O104" s="38"/>
      <c r="R104" s="41"/>
      <c r="S104" s="41"/>
      <c r="T104" s="41"/>
      <c r="X104" s="38"/>
      <c r="Y104" s="6"/>
      <c r="Z104" s="6"/>
      <c r="AA104" s="42"/>
      <c r="AB104" s="6"/>
      <c r="AC104" s="6"/>
      <c r="AD104" s="6"/>
      <c r="AE104" s="6"/>
      <c r="AF104" s="6"/>
      <c r="AG104" s="6"/>
      <c r="AH104" s="6"/>
      <c r="AI104" s="6"/>
      <c r="AJ104" s="6"/>
      <c r="AK104" s="6"/>
      <c r="AL104" s="6"/>
      <c r="AM104" s="6"/>
      <c r="AN104" s="6"/>
      <c r="AO104" s="6"/>
      <c r="AP104" s="6"/>
      <c r="AQ104" s="6"/>
      <c r="AR104" s="6"/>
      <c r="AS104" s="6"/>
      <c r="AT104" s="6"/>
      <c r="AU104" s="6"/>
      <c r="AV104" s="6"/>
      <c r="AW104" s="6"/>
      <c r="DG104" s="6"/>
    </row>
    <row r="105" spans="1:111" s="33" customFormat="1">
      <c r="A105" s="38"/>
      <c r="B105" s="38"/>
      <c r="C105" s="6"/>
      <c r="D105" s="39"/>
      <c r="E105" s="6"/>
      <c r="F105" s="6"/>
      <c r="G105" s="40"/>
      <c r="H105" s="40"/>
      <c r="I105" s="40"/>
      <c r="J105" s="40"/>
      <c r="K105" s="40"/>
      <c r="L105" s="38"/>
      <c r="M105" s="38"/>
      <c r="N105" s="38"/>
      <c r="O105" s="38"/>
      <c r="R105" s="41"/>
      <c r="S105" s="41"/>
      <c r="T105" s="41"/>
      <c r="X105" s="38"/>
      <c r="Y105" s="6"/>
      <c r="Z105" s="6"/>
      <c r="AA105" s="42"/>
      <c r="AB105" s="6"/>
      <c r="AC105" s="6"/>
      <c r="AD105" s="6"/>
      <c r="AE105" s="6"/>
      <c r="AF105" s="6"/>
      <c r="AG105" s="6"/>
      <c r="AH105" s="6"/>
      <c r="AI105" s="6"/>
      <c r="AJ105" s="6"/>
      <c r="AK105" s="6"/>
      <c r="AL105" s="6"/>
      <c r="AM105" s="6"/>
      <c r="AN105" s="6"/>
      <c r="AO105" s="6"/>
      <c r="AP105" s="6"/>
      <c r="AQ105" s="6"/>
      <c r="AR105" s="6"/>
      <c r="AS105" s="6"/>
      <c r="AT105" s="6"/>
      <c r="AU105" s="6"/>
      <c r="AV105" s="6"/>
      <c r="AW105" s="6"/>
      <c r="DC105" s="696"/>
      <c r="DG105" s="6"/>
    </row>
    <row r="106" spans="1:111" s="33" customFormat="1">
      <c r="A106" s="38"/>
      <c r="B106" s="38"/>
      <c r="C106" s="6"/>
      <c r="D106" s="39"/>
      <c r="E106" s="6"/>
      <c r="F106" s="6"/>
      <c r="G106" s="40"/>
      <c r="H106" s="40"/>
      <c r="I106" s="40"/>
      <c r="J106" s="40"/>
      <c r="K106" s="40"/>
      <c r="L106" s="38"/>
      <c r="M106" s="38"/>
      <c r="N106" s="38"/>
      <c r="O106" s="38"/>
      <c r="R106" s="41"/>
      <c r="S106" s="41"/>
      <c r="T106" s="41"/>
      <c r="X106" s="38"/>
      <c r="Y106" s="6"/>
      <c r="Z106" s="6"/>
      <c r="AA106" s="42"/>
      <c r="AB106" s="6"/>
      <c r="AC106" s="6"/>
      <c r="AD106" s="6"/>
      <c r="AE106" s="6"/>
      <c r="AF106" s="6"/>
      <c r="AG106" s="6"/>
      <c r="AH106" s="6"/>
      <c r="AI106" s="6"/>
      <c r="AJ106" s="6"/>
      <c r="AK106" s="6"/>
      <c r="AL106" s="6"/>
      <c r="AM106" s="6"/>
      <c r="AN106" s="6"/>
      <c r="AO106" s="6"/>
      <c r="AP106" s="6"/>
      <c r="AQ106" s="6"/>
      <c r="AR106" s="6"/>
      <c r="AS106" s="6"/>
      <c r="AT106" s="6"/>
      <c r="AU106" s="6"/>
      <c r="AV106" s="6"/>
      <c r="AW106" s="6"/>
      <c r="DC106" s="696"/>
      <c r="DG106" s="6"/>
    </row>
    <row r="107" spans="1:111">
      <c r="DC107" s="685"/>
    </row>
    <row r="108" spans="1:111">
      <c r="AX108" s="685"/>
      <c r="AY108" s="685"/>
      <c r="AZ108" s="685"/>
      <c r="BA108" s="685"/>
      <c r="BB108" s="685"/>
      <c r="BC108" s="685"/>
      <c r="BD108" s="685"/>
      <c r="BE108" s="685"/>
      <c r="BF108" s="685"/>
      <c r="BG108" s="685"/>
      <c r="BH108" s="685"/>
      <c r="BI108" s="685"/>
      <c r="BJ108" s="685"/>
      <c r="BK108" s="685"/>
      <c r="BL108" s="685"/>
      <c r="BM108" s="685"/>
      <c r="BN108" s="685"/>
      <c r="BO108" s="685"/>
      <c r="BP108" s="685"/>
      <c r="BQ108" s="685"/>
      <c r="BR108" s="685"/>
      <c r="BS108" s="685"/>
      <c r="BT108" s="685"/>
      <c r="BU108" s="685"/>
      <c r="BV108" s="685"/>
      <c r="BW108" s="685"/>
      <c r="BX108" s="685"/>
      <c r="BY108" s="685"/>
      <c r="BZ108" s="685"/>
      <c r="CA108" s="685"/>
      <c r="CB108" s="685"/>
      <c r="CC108" s="685"/>
      <c r="CD108" s="685"/>
      <c r="CE108" s="685"/>
      <c r="CF108" s="685"/>
      <c r="CG108" s="685"/>
      <c r="CH108" s="685"/>
      <c r="CI108" s="685"/>
      <c r="CJ108" s="685"/>
      <c r="CK108" s="685"/>
      <c r="CL108" s="685"/>
      <c r="CM108" s="685"/>
      <c r="CN108" s="685"/>
      <c r="CO108" s="685"/>
      <c r="CP108" s="685"/>
      <c r="CQ108" s="685"/>
      <c r="CR108" s="685"/>
      <c r="CS108" s="685"/>
      <c r="CT108" s="685"/>
      <c r="CU108" s="685"/>
      <c r="CV108" s="685"/>
      <c r="CW108" s="685"/>
      <c r="CX108" s="685"/>
      <c r="CY108" s="685"/>
      <c r="CZ108" s="685"/>
      <c r="DA108" s="685"/>
      <c r="DB108" s="685"/>
      <c r="DC108" s="685"/>
    </row>
    <row r="109" spans="1:111">
      <c r="AX109" s="685"/>
      <c r="AY109" s="685"/>
      <c r="AZ109" s="685"/>
      <c r="BA109" s="685"/>
      <c r="BB109" s="685"/>
      <c r="BC109" s="685"/>
      <c r="BD109" s="685"/>
      <c r="BE109" s="685"/>
      <c r="BF109" s="685"/>
      <c r="BG109" s="685"/>
      <c r="BH109" s="685"/>
      <c r="BI109" s="685"/>
      <c r="BJ109" s="685"/>
      <c r="BK109" s="685"/>
      <c r="BL109" s="685"/>
      <c r="BM109" s="685"/>
      <c r="BN109" s="685"/>
      <c r="BO109" s="685"/>
      <c r="BP109" s="685"/>
      <c r="BQ109" s="685"/>
      <c r="BR109" s="685"/>
      <c r="BS109" s="685"/>
      <c r="BT109" s="685"/>
      <c r="BU109" s="685"/>
      <c r="BV109" s="685"/>
      <c r="BW109" s="685"/>
      <c r="BX109" s="685"/>
      <c r="BY109" s="685"/>
      <c r="BZ109" s="685"/>
      <c r="CA109" s="685"/>
      <c r="CB109" s="685"/>
      <c r="CC109" s="685"/>
      <c r="CD109" s="685"/>
      <c r="CE109" s="685"/>
      <c r="CF109" s="685"/>
      <c r="CG109" s="685"/>
      <c r="CH109" s="685"/>
      <c r="CI109" s="685"/>
      <c r="CJ109" s="685"/>
      <c r="CK109" s="685"/>
      <c r="CL109" s="685"/>
      <c r="CM109" s="685"/>
      <c r="CN109" s="685"/>
      <c r="CO109" s="685"/>
      <c r="CP109" s="685"/>
      <c r="CQ109" s="685"/>
      <c r="CR109" s="685"/>
      <c r="CS109" s="685"/>
      <c r="CT109" s="685"/>
      <c r="CU109" s="685"/>
      <c r="CV109" s="685"/>
      <c r="CW109" s="685"/>
      <c r="CX109" s="685"/>
      <c r="CY109" s="685"/>
      <c r="CZ109" s="685"/>
      <c r="DA109" s="685"/>
      <c r="DB109" s="685"/>
      <c r="DC109" s="685"/>
    </row>
    <row r="110" spans="1:111">
      <c r="AX110" s="685"/>
      <c r="AY110" s="685"/>
      <c r="AZ110" s="685"/>
      <c r="BA110" s="685"/>
      <c r="BB110" s="685"/>
      <c r="BC110" s="685"/>
      <c r="BD110" s="685"/>
      <c r="BE110" s="685"/>
      <c r="BF110" s="685"/>
      <c r="BG110" s="685"/>
      <c r="BH110" s="685"/>
      <c r="BI110" s="685"/>
      <c r="BJ110" s="685"/>
      <c r="BK110" s="685"/>
      <c r="BL110" s="685"/>
      <c r="BM110" s="685"/>
      <c r="BN110" s="685"/>
      <c r="BO110" s="685"/>
      <c r="BP110" s="685"/>
      <c r="BQ110" s="685"/>
      <c r="BR110" s="685"/>
      <c r="BS110" s="685"/>
      <c r="BT110" s="685"/>
      <c r="BU110" s="685"/>
      <c r="BV110" s="685"/>
      <c r="BW110" s="685"/>
      <c r="BX110" s="685"/>
      <c r="BY110" s="685"/>
      <c r="BZ110" s="685"/>
      <c r="CA110" s="685"/>
      <c r="CB110" s="685"/>
      <c r="CC110" s="685"/>
      <c r="CD110" s="685"/>
      <c r="CE110" s="685"/>
      <c r="CF110" s="685"/>
      <c r="CG110" s="685"/>
      <c r="CH110" s="685"/>
      <c r="CI110" s="685"/>
      <c r="CJ110" s="685"/>
      <c r="CK110" s="685"/>
      <c r="CL110" s="685"/>
      <c r="CM110" s="685"/>
      <c r="CN110" s="685"/>
      <c r="CO110" s="685"/>
      <c r="CP110" s="685"/>
      <c r="CQ110" s="685"/>
      <c r="CR110" s="685"/>
      <c r="CS110" s="685"/>
      <c r="CT110" s="685"/>
      <c r="CU110" s="685"/>
      <c r="CV110" s="685"/>
      <c r="CW110" s="685"/>
      <c r="CX110" s="685"/>
      <c r="CY110" s="685"/>
      <c r="CZ110" s="685"/>
      <c r="DA110" s="685"/>
      <c r="DB110" s="685"/>
      <c r="DC110" s="685"/>
    </row>
    <row r="111" spans="1:111">
      <c r="AX111" s="685"/>
      <c r="AY111" s="685"/>
      <c r="AZ111" s="685"/>
      <c r="BA111" s="685"/>
      <c r="BB111" s="685"/>
      <c r="BC111" s="685"/>
      <c r="BD111" s="685"/>
      <c r="BE111" s="685"/>
      <c r="BF111" s="685"/>
      <c r="BG111" s="685"/>
      <c r="BH111" s="685"/>
      <c r="BI111" s="685"/>
      <c r="BJ111" s="685"/>
      <c r="BK111" s="685"/>
      <c r="BL111" s="685"/>
      <c r="BM111" s="685"/>
      <c r="BN111" s="685"/>
      <c r="BO111" s="685"/>
      <c r="BP111" s="685"/>
      <c r="BQ111" s="685"/>
      <c r="BR111" s="685"/>
      <c r="BS111" s="685"/>
      <c r="BT111" s="685"/>
      <c r="BU111" s="685"/>
      <c r="BV111" s="685"/>
      <c r="BW111" s="685"/>
      <c r="BX111" s="685"/>
      <c r="BY111" s="685"/>
      <c r="BZ111" s="685"/>
      <c r="CA111" s="685"/>
      <c r="CB111" s="685"/>
      <c r="CC111" s="685"/>
      <c r="CD111" s="685"/>
      <c r="CE111" s="685"/>
      <c r="CF111" s="685"/>
      <c r="CG111" s="685"/>
      <c r="CH111" s="685"/>
      <c r="CI111" s="685"/>
      <c r="CJ111" s="685"/>
      <c r="CK111" s="685"/>
      <c r="CL111" s="685"/>
      <c r="CM111" s="685"/>
      <c r="CN111" s="685"/>
      <c r="CO111" s="685"/>
      <c r="CP111" s="685"/>
      <c r="CQ111" s="685"/>
      <c r="CR111" s="685"/>
      <c r="CS111" s="685"/>
      <c r="CT111" s="685"/>
      <c r="CU111" s="685"/>
      <c r="CV111" s="685"/>
      <c r="CW111" s="685"/>
      <c r="CX111" s="685"/>
      <c r="CY111" s="685"/>
      <c r="CZ111" s="685"/>
      <c r="DA111" s="685"/>
      <c r="DB111" s="685"/>
      <c r="DC111" s="685"/>
    </row>
    <row r="112" spans="1:111">
      <c r="AX112" s="685"/>
      <c r="AY112" s="685"/>
      <c r="AZ112" s="685"/>
      <c r="BA112" s="685"/>
      <c r="BB112" s="685"/>
      <c r="BC112" s="685"/>
      <c r="BD112" s="685"/>
      <c r="BE112" s="685"/>
      <c r="BF112" s="685"/>
      <c r="BG112" s="685"/>
      <c r="BH112" s="685"/>
      <c r="BI112" s="685"/>
      <c r="BJ112" s="685"/>
      <c r="BK112" s="685"/>
      <c r="BL112" s="685"/>
      <c r="BM112" s="685"/>
      <c r="BN112" s="685"/>
      <c r="BO112" s="685"/>
      <c r="BP112" s="685"/>
      <c r="BQ112" s="685"/>
      <c r="BR112" s="685"/>
      <c r="BS112" s="685"/>
      <c r="BT112" s="685"/>
      <c r="BU112" s="685"/>
      <c r="BV112" s="685"/>
      <c r="BW112" s="685"/>
      <c r="BX112" s="685"/>
      <c r="BY112" s="685"/>
      <c r="BZ112" s="685"/>
      <c r="CA112" s="685"/>
      <c r="CB112" s="685"/>
      <c r="CC112" s="685"/>
      <c r="CD112" s="685"/>
      <c r="CE112" s="685"/>
      <c r="CF112" s="685"/>
      <c r="CG112" s="685"/>
      <c r="CH112" s="685"/>
      <c r="CI112" s="685"/>
      <c r="CJ112" s="685"/>
      <c r="CK112" s="685"/>
      <c r="CL112" s="685"/>
      <c r="CM112" s="685"/>
      <c r="CN112" s="685"/>
      <c r="CO112" s="685"/>
      <c r="CP112" s="685"/>
      <c r="CQ112" s="685"/>
      <c r="CR112" s="685"/>
      <c r="CS112" s="685"/>
      <c r="CT112" s="685"/>
      <c r="CU112" s="685"/>
      <c r="CV112" s="685"/>
      <c r="CW112" s="685"/>
      <c r="CX112" s="685"/>
      <c r="CY112" s="685"/>
      <c r="CZ112" s="685"/>
      <c r="DA112" s="685"/>
      <c r="DB112" s="685"/>
      <c r="DC112" s="685"/>
    </row>
    <row r="113" spans="12:107">
      <c r="L113" s="684"/>
      <c r="M113" s="684"/>
      <c r="N113" s="684"/>
      <c r="O113" s="684"/>
      <c r="AX113" s="685"/>
      <c r="AY113" s="685"/>
      <c r="AZ113" s="685"/>
      <c r="BA113" s="685"/>
      <c r="BB113" s="685"/>
      <c r="BC113" s="685"/>
      <c r="BD113" s="685"/>
      <c r="BE113" s="685"/>
      <c r="BF113" s="685"/>
      <c r="BG113" s="685"/>
      <c r="BH113" s="685"/>
      <c r="BI113" s="685"/>
      <c r="BJ113" s="685"/>
      <c r="BK113" s="685"/>
      <c r="BL113" s="685"/>
      <c r="BM113" s="685"/>
      <c r="BN113" s="685"/>
      <c r="BO113" s="685"/>
      <c r="BP113" s="685"/>
      <c r="BQ113" s="685"/>
      <c r="BR113" s="685"/>
      <c r="BS113" s="685"/>
      <c r="BT113" s="685"/>
      <c r="BU113" s="685"/>
      <c r="BV113" s="685"/>
      <c r="BW113" s="685"/>
      <c r="BX113" s="685"/>
      <c r="BY113" s="685"/>
      <c r="BZ113" s="685"/>
      <c r="CA113" s="685"/>
      <c r="CB113" s="685"/>
      <c r="CC113" s="685"/>
      <c r="CD113" s="685"/>
      <c r="CE113" s="685"/>
      <c r="CF113" s="685"/>
      <c r="CG113" s="685"/>
      <c r="CH113" s="685"/>
      <c r="CI113" s="685"/>
      <c r="CJ113" s="685"/>
      <c r="CK113" s="685"/>
      <c r="CL113" s="685"/>
      <c r="CM113" s="685"/>
      <c r="CN113" s="685"/>
      <c r="CO113" s="685"/>
      <c r="CP113" s="685"/>
      <c r="CQ113" s="685"/>
      <c r="CR113" s="685"/>
      <c r="CS113" s="685"/>
      <c r="CT113" s="685"/>
      <c r="CU113" s="685"/>
      <c r="CV113" s="685"/>
      <c r="CW113" s="685"/>
      <c r="CX113" s="685"/>
      <c r="CY113" s="685"/>
      <c r="CZ113" s="685"/>
      <c r="DA113" s="685"/>
      <c r="DB113" s="685"/>
      <c r="DC113" s="685"/>
    </row>
    <row r="114" spans="12:107">
      <c r="L114" s="684"/>
      <c r="M114" s="684"/>
      <c r="N114" s="684"/>
      <c r="O114" s="684"/>
      <c r="AX114" s="685"/>
      <c r="AY114" s="685"/>
      <c r="AZ114" s="685"/>
      <c r="BA114" s="685"/>
      <c r="BB114" s="685"/>
      <c r="BC114" s="685"/>
      <c r="BD114" s="685"/>
      <c r="BE114" s="685"/>
      <c r="BF114" s="685"/>
      <c r="BG114" s="685"/>
      <c r="BH114" s="685"/>
      <c r="BI114" s="685"/>
      <c r="BJ114" s="685"/>
      <c r="BK114" s="685"/>
      <c r="BL114" s="685"/>
      <c r="BM114" s="685"/>
      <c r="BN114" s="685"/>
      <c r="BO114" s="685"/>
      <c r="BP114" s="685"/>
      <c r="BQ114" s="685"/>
      <c r="BR114" s="685"/>
      <c r="BS114" s="685"/>
      <c r="BT114" s="685"/>
      <c r="BU114" s="685"/>
      <c r="BV114" s="685"/>
      <c r="BW114" s="685"/>
      <c r="BX114" s="685"/>
      <c r="BY114" s="685"/>
      <c r="BZ114" s="685"/>
      <c r="CA114" s="685"/>
      <c r="CB114" s="685"/>
      <c r="CC114" s="685"/>
      <c r="CD114" s="685"/>
      <c r="CE114" s="685"/>
      <c r="CF114" s="685"/>
      <c r="CG114" s="685"/>
      <c r="CH114" s="685"/>
      <c r="CI114" s="685"/>
      <c r="CJ114" s="685"/>
      <c r="CK114" s="685"/>
      <c r="CL114" s="685"/>
      <c r="CM114" s="685"/>
      <c r="CN114" s="685"/>
      <c r="CO114" s="685"/>
      <c r="CP114" s="685"/>
      <c r="CQ114" s="685"/>
      <c r="CR114" s="685"/>
      <c r="CS114" s="685"/>
      <c r="CT114" s="685"/>
      <c r="CU114" s="685"/>
      <c r="CV114" s="685"/>
      <c r="CW114" s="685"/>
      <c r="CX114" s="685"/>
      <c r="CY114" s="685"/>
      <c r="CZ114" s="685"/>
      <c r="DA114" s="685"/>
      <c r="DB114" s="685"/>
      <c r="DC114" s="685"/>
    </row>
    <row r="115" spans="12:107">
      <c r="AX115" s="685"/>
      <c r="AY115" s="685"/>
      <c r="AZ115" s="685"/>
      <c r="BA115" s="685"/>
      <c r="BB115" s="685"/>
      <c r="BC115" s="685"/>
      <c r="BD115" s="685"/>
      <c r="BE115" s="685"/>
      <c r="BF115" s="685"/>
      <c r="BG115" s="685"/>
      <c r="BH115" s="685"/>
      <c r="BI115" s="685"/>
      <c r="BJ115" s="685"/>
      <c r="BK115" s="685"/>
      <c r="BL115" s="685"/>
      <c r="BM115" s="685"/>
      <c r="BN115" s="685"/>
      <c r="BO115" s="685"/>
      <c r="BP115" s="685"/>
      <c r="BQ115" s="685"/>
      <c r="BR115" s="685"/>
      <c r="BS115" s="685"/>
      <c r="BT115" s="685"/>
      <c r="BU115" s="685"/>
      <c r="BV115" s="685"/>
      <c r="BW115" s="685"/>
      <c r="BX115" s="685"/>
      <c r="BY115" s="685"/>
      <c r="BZ115" s="685"/>
      <c r="CA115" s="685"/>
      <c r="CB115" s="685"/>
      <c r="CC115" s="685"/>
      <c r="CD115" s="685"/>
      <c r="CE115" s="685"/>
      <c r="CF115" s="685"/>
      <c r="CG115" s="685"/>
      <c r="CH115" s="685"/>
      <c r="CI115" s="685"/>
      <c r="CJ115" s="685"/>
      <c r="CK115" s="685"/>
      <c r="CL115" s="685"/>
      <c r="CM115" s="685"/>
      <c r="CN115" s="685"/>
      <c r="CO115" s="685"/>
      <c r="CP115" s="685"/>
      <c r="CQ115" s="685"/>
      <c r="CR115" s="685"/>
      <c r="CS115" s="685"/>
      <c r="CT115" s="685"/>
      <c r="CU115" s="685"/>
      <c r="CV115" s="685"/>
      <c r="CW115" s="685"/>
      <c r="CX115" s="685"/>
      <c r="CY115" s="685"/>
      <c r="CZ115" s="685"/>
      <c r="DA115" s="685"/>
      <c r="DB115" s="685"/>
      <c r="DC115" s="685"/>
    </row>
    <row r="116" spans="12:107">
      <c r="AX116" s="685"/>
      <c r="AY116" s="685"/>
      <c r="AZ116" s="685"/>
      <c r="BA116" s="685"/>
      <c r="BB116" s="685"/>
      <c r="BC116" s="685"/>
      <c r="BD116" s="685"/>
      <c r="BE116" s="685"/>
      <c r="BF116" s="685"/>
      <c r="BG116" s="685"/>
      <c r="BH116" s="685"/>
      <c r="BI116" s="685"/>
      <c r="BJ116" s="685"/>
      <c r="BK116" s="685"/>
      <c r="BL116" s="685"/>
      <c r="BM116" s="685"/>
      <c r="BN116" s="685"/>
      <c r="BO116" s="685"/>
      <c r="BP116" s="685"/>
      <c r="BQ116" s="685"/>
      <c r="BR116" s="685"/>
      <c r="BS116" s="685"/>
      <c r="BT116" s="685"/>
      <c r="BU116" s="685"/>
      <c r="BV116" s="685"/>
      <c r="BW116" s="685"/>
      <c r="BX116" s="685"/>
      <c r="BY116" s="685"/>
      <c r="BZ116" s="685"/>
      <c r="CA116" s="685"/>
      <c r="CB116" s="685"/>
      <c r="CC116" s="685"/>
      <c r="CD116" s="685"/>
      <c r="CE116" s="685"/>
      <c r="CF116" s="685"/>
      <c r="CG116" s="685"/>
      <c r="CH116" s="685"/>
      <c r="CI116" s="685"/>
      <c r="CJ116" s="685"/>
      <c r="CK116" s="685"/>
      <c r="CL116" s="685"/>
      <c r="CM116" s="685"/>
      <c r="CN116" s="685"/>
      <c r="CO116" s="685"/>
      <c r="CP116" s="685"/>
      <c r="CQ116" s="685"/>
      <c r="CR116" s="685"/>
      <c r="CS116" s="685"/>
      <c r="CT116" s="685"/>
      <c r="CU116" s="685"/>
      <c r="CV116" s="685"/>
      <c r="CW116" s="685"/>
      <c r="CX116" s="685"/>
      <c r="CY116" s="685"/>
      <c r="CZ116" s="685"/>
      <c r="DA116" s="685"/>
      <c r="DB116" s="685"/>
      <c r="DC116" s="685"/>
    </row>
    <row r="117" spans="12:107">
      <c r="AX117" s="685"/>
      <c r="AY117" s="685"/>
      <c r="AZ117" s="685"/>
      <c r="BA117" s="685"/>
      <c r="BB117" s="685"/>
      <c r="BC117" s="685"/>
      <c r="BD117" s="685"/>
      <c r="BE117" s="685"/>
      <c r="BF117" s="685"/>
      <c r="BG117" s="685"/>
      <c r="BH117" s="685"/>
      <c r="BI117" s="685"/>
      <c r="BJ117" s="685"/>
      <c r="BK117" s="685"/>
      <c r="BL117" s="685"/>
      <c r="BM117" s="685"/>
      <c r="BN117" s="685"/>
      <c r="BO117" s="685"/>
      <c r="BP117" s="685"/>
      <c r="BQ117" s="685"/>
      <c r="BR117" s="685"/>
      <c r="BS117" s="685"/>
      <c r="BT117" s="685"/>
      <c r="BU117" s="685"/>
      <c r="BV117" s="685"/>
      <c r="BW117" s="685"/>
      <c r="BX117" s="685"/>
      <c r="BY117" s="685"/>
      <c r="BZ117" s="685"/>
      <c r="CA117" s="685"/>
      <c r="CB117" s="685"/>
      <c r="CC117" s="685"/>
      <c r="CD117" s="685"/>
      <c r="CE117" s="685"/>
      <c r="CF117" s="685"/>
      <c r="CG117" s="685"/>
      <c r="CH117" s="685"/>
      <c r="CI117" s="685"/>
      <c r="CJ117" s="685"/>
      <c r="CK117" s="685"/>
      <c r="CL117" s="685"/>
      <c r="CM117" s="685"/>
      <c r="CN117" s="685"/>
      <c r="CO117" s="685"/>
      <c r="CP117" s="685"/>
      <c r="CQ117" s="685"/>
      <c r="CR117" s="685"/>
      <c r="CS117" s="685"/>
      <c r="CT117" s="685"/>
      <c r="CU117" s="685"/>
      <c r="CV117" s="685"/>
      <c r="CW117" s="685"/>
      <c r="CX117" s="685"/>
      <c r="CY117" s="685"/>
      <c r="CZ117" s="685"/>
      <c r="DA117" s="685"/>
      <c r="DB117" s="685"/>
      <c r="DC117" s="685"/>
    </row>
    <row r="118" spans="12:107">
      <c r="AX118" s="685"/>
      <c r="AY118" s="685"/>
      <c r="AZ118" s="685"/>
      <c r="BA118" s="685"/>
      <c r="BB118" s="685"/>
      <c r="BC118" s="685"/>
      <c r="BD118" s="685"/>
      <c r="BE118" s="685"/>
      <c r="BF118" s="685"/>
      <c r="BG118" s="685"/>
      <c r="BH118" s="685"/>
      <c r="BI118" s="685"/>
      <c r="BJ118" s="685"/>
      <c r="BK118" s="685"/>
      <c r="BL118" s="685"/>
      <c r="BM118" s="685"/>
      <c r="BN118" s="685"/>
      <c r="BO118" s="685"/>
      <c r="BP118" s="685"/>
      <c r="BQ118" s="685"/>
      <c r="BR118" s="685"/>
      <c r="BS118" s="685"/>
      <c r="BT118" s="685"/>
      <c r="BU118" s="685"/>
      <c r="BV118" s="685"/>
      <c r="BW118" s="685"/>
      <c r="BX118" s="685"/>
      <c r="BY118" s="685"/>
      <c r="BZ118" s="685"/>
      <c r="CA118" s="685"/>
      <c r="CB118" s="685"/>
      <c r="CC118" s="685"/>
      <c r="CD118" s="685"/>
      <c r="CE118" s="685"/>
      <c r="CF118" s="685"/>
      <c r="CG118" s="685"/>
      <c r="CH118" s="685"/>
      <c r="CI118" s="685"/>
      <c r="CJ118" s="685"/>
      <c r="CK118" s="685"/>
      <c r="CL118" s="685"/>
      <c r="CM118" s="685"/>
      <c r="CN118" s="685"/>
      <c r="CO118" s="685"/>
      <c r="CP118" s="685"/>
      <c r="CQ118" s="685"/>
      <c r="CR118" s="685"/>
      <c r="CS118" s="685"/>
      <c r="CT118" s="685"/>
      <c r="CU118" s="685"/>
      <c r="CV118" s="685"/>
      <c r="CW118" s="685"/>
      <c r="CX118" s="685"/>
      <c r="CY118" s="685"/>
      <c r="CZ118" s="685"/>
      <c r="DA118" s="685"/>
      <c r="DB118" s="685"/>
      <c r="DC118" s="685"/>
    </row>
    <row r="119" spans="12:107">
      <c r="AX119" s="685"/>
      <c r="AY119" s="685"/>
      <c r="AZ119" s="685"/>
      <c r="BA119" s="685"/>
      <c r="BB119" s="685"/>
      <c r="BC119" s="685"/>
      <c r="BD119" s="685"/>
      <c r="BE119" s="685"/>
      <c r="BF119" s="685"/>
      <c r="BG119" s="685"/>
      <c r="BH119" s="685"/>
      <c r="BI119" s="685"/>
      <c r="BJ119" s="685"/>
      <c r="BK119" s="685"/>
      <c r="BL119" s="685"/>
      <c r="BM119" s="685"/>
      <c r="BN119" s="685"/>
      <c r="BO119" s="685"/>
      <c r="BP119" s="685"/>
      <c r="BQ119" s="685"/>
      <c r="BR119" s="685"/>
      <c r="BS119" s="685"/>
      <c r="BT119" s="685"/>
      <c r="BU119" s="685"/>
      <c r="BV119" s="685"/>
      <c r="BW119" s="685"/>
      <c r="BX119" s="685"/>
      <c r="BY119" s="685"/>
      <c r="BZ119" s="685"/>
      <c r="CA119" s="685"/>
      <c r="CB119" s="685"/>
      <c r="CC119" s="685"/>
      <c r="CD119" s="685"/>
      <c r="CE119" s="685"/>
      <c r="CF119" s="685"/>
      <c r="CG119" s="685"/>
      <c r="CH119" s="685"/>
      <c r="CI119" s="685"/>
      <c r="CJ119" s="685"/>
      <c r="CK119" s="685"/>
      <c r="CL119" s="685"/>
      <c r="CM119" s="685"/>
      <c r="CN119" s="685"/>
      <c r="CO119" s="685"/>
      <c r="CP119" s="685"/>
      <c r="CQ119" s="685"/>
      <c r="CR119" s="685"/>
      <c r="CS119" s="685"/>
      <c r="CT119" s="685"/>
      <c r="CU119" s="685"/>
      <c r="CV119" s="685"/>
      <c r="CW119" s="685"/>
      <c r="CX119" s="685"/>
      <c r="CY119" s="685"/>
      <c r="CZ119" s="685"/>
      <c r="DA119" s="685"/>
      <c r="DB119" s="685"/>
      <c r="DC119" s="685"/>
    </row>
    <row r="120" spans="12:107">
      <c r="AX120" s="685"/>
      <c r="AY120" s="685"/>
      <c r="AZ120" s="685"/>
      <c r="BA120" s="685"/>
      <c r="BB120" s="685"/>
      <c r="BC120" s="685"/>
      <c r="BD120" s="685"/>
      <c r="BE120" s="685"/>
      <c r="BF120" s="685"/>
      <c r="BG120" s="685"/>
      <c r="BH120" s="685"/>
      <c r="BI120" s="685"/>
      <c r="BJ120" s="685"/>
      <c r="BK120" s="685"/>
      <c r="BL120" s="685"/>
      <c r="BM120" s="685"/>
      <c r="BN120" s="685"/>
      <c r="BO120" s="685"/>
      <c r="BP120" s="685"/>
      <c r="BQ120" s="685"/>
      <c r="BR120" s="685"/>
      <c r="BS120" s="685"/>
      <c r="BT120" s="685"/>
      <c r="BU120" s="685"/>
      <c r="BV120" s="685"/>
      <c r="BW120" s="685"/>
      <c r="BX120" s="685"/>
      <c r="BY120" s="685"/>
      <c r="BZ120" s="685"/>
      <c r="CA120" s="685"/>
      <c r="CB120" s="685"/>
      <c r="CC120" s="685"/>
      <c r="CD120" s="685"/>
      <c r="CE120" s="685"/>
      <c r="CF120" s="685"/>
      <c r="CG120" s="685"/>
      <c r="CH120" s="685"/>
      <c r="CI120" s="685"/>
      <c r="CJ120" s="685"/>
      <c r="CK120" s="685"/>
      <c r="CL120" s="685"/>
      <c r="CM120" s="685"/>
      <c r="CN120" s="685"/>
      <c r="CO120" s="685"/>
      <c r="CP120" s="685"/>
      <c r="CQ120" s="685"/>
      <c r="CR120" s="685"/>
      <c r="CS120" s="685"/>
      <c r="CT120" s="685"/>
      <c r="CU120" s="685"/>
      <c r="CV120" s="685"/>
      <c r="CW120" s="685"/>
      <c r="CX120" s="685"/>
      <c r="CY120" s="685"/>
      <c r="CZ120" s="685"/>
      <c r="DA120" s="685"/>
      <c r="DB120" s="685"/>
      <c r="DC120" s="685"/>
    </row>
    <row r="121" spans="12:107">
      <c r="N121" s="684"/>
    </row>
    <row r="122" spans="12:107">
      <c r="N122" s="684"/>
    </row>
    <row r="123" spans="12:107">
      <c r="DC123" s="685"/>
    </row>
    <row r="124" spans="12:107">
      <c r="DC124" s="685"/>
    </row>
    <row r="125" spans="12:107">
      <c r="DC125" s="685"/>
    </row>
    <row r="126" spans="12:107">
      <c r="DC126" s="685"/>
    </row>
    <row r="127" spans="12:107">
      <c r="DC127" s="685"/>
    </row>
    <row r="128" spans="12:107">
      <c r="DC128" s="685"/>
    </row>
    <row r="129" spans="12:107">
      <c r="DC129" s="685"/>
    </row>
    <row r="130" spans="12:107">
      <c r="DC130" s="685"/>
    </row>
    <row r="131" spans="12:107">
      <c r="DC131" s="685"/>
    </row>
    <row r="132" spans="12:107">
      <c r="DC132" s="685"/>
    </row>
    <row r="133" spans="12:107">
      <c r="DC133" s="685"/>
    </row>
    <row r="135" spans="12:107">
      <c r="L135" s="684"/>
      <c r="M135" s="684"/>
      <c r="N135" s="684"/>
      <c r="O135" s="684"/>
    </row>
    <row r="136" spans="12:107">
      <c r="L136" s="684"/>
      <c r="M136" s="684"/>
      <c r="N136" s="684"/>
      <c r="O136" s="684"/>
    </row>
    <row r="151" spans="107:107">
      <c r="DC151" s="685"/>
    </row>
    <row r="152" spans="107:107">
      <c r="DC152" s="685"/>
    </row>
    <row r="153" spans="107:107">
      <c r="DC153" s="685"/>
    </row>
    <row r="154" spans="107:107">
      <c r="DC154" s="685"/>
    </row>
    <row r="155" spans="107:107">
      <c r="DC155" s="685"/>
    </row>
    <row r="156" spans="107:107">
      <c r="DC156" s="685"/>
    </row>
    <row r="157" spans="107:107">
      <c r="DC157" s="685"/>
    </row>
    <row r="158" spans="107:107">
      <c r="DC158" s="685"/>
    </row>
    <row r="159" spans="107:107">
      <c r="DC159" s="685"/>
    </row>
    <row r="160" spans="107:107">
      <c r="DC160" s="685"/>
    </row>
    <row r="161" spans="107:107">
      <c r="DC161" s="685"/>
    </row>
    <row r="162" spans="107:107">
      <c r="DC162" s="685"/>
    </row>
    <row r="163" spans="107:107">
      <c r="DC163" s="685"/>
    </row>
    <row r="164" spans="107:107">
      <c r="DC164" s="685"/>
    </row>
    <row r="165" spans="107:107">
      <c r="DC165" s="685"/>
    </row>
    <row r="166" spans="107:107">
      <c r="DC166" s="685"/>
    </row>
    <row r="167" spans="107:107">
      <c r="DC167" s="685"/>
    </row>
    <row r="168" spans="107:107">
      <c r="DC168" s="685"/>
    </row>
    <row r="169" spans="107:107">
      <c r="DC169" s="685"/>
    </row>
    <row r="170" spans="107:107">
      <c r="DC170" s="685"/>
    </row>
    <row r="171" spans="107:107">
      <c r="DC171" s="685"/>
    </row>
    <row r="254" spans="12:15">
      <c r="L254" s="684"/>
      <c r="M254" s="684"/>
      <c r="N254" s="684"/>
      <c r="O254" s="684"/>
    </row>
    <row r="255" spans="12:15">
      <c r="L255" s="684"/>
      <c r="M255" s="684"/>
      <c r="N255" s="684"/>
      <c r="O255" s="684"/>
    </row>
    <row r="258" spans="12:15">
      <c r="L258" s="684"/>
      <c r="M258" s="684"/>
      <c r="N258" s="684"/>
      <c r="O258" s="684"/>
    </row>
    <row r="259" spans="12:15">
      <c r="L259" s="684"/>
      <c r="M259" s="684"/>
      <c r="N259" s="684"/>
      <c r="O259" s="684"/>
    </row>
    <row r="374" spans="12:15">
      <c r="L374" s="684"/>
      <c r="M374" s="684"/>
      <c r="N374" s="684"/>
      <c r="O374" s="684"/>
    </row>
    <row r="375" spans="12:15">
      <c r="L375" s="684"/>
      <c r="M375" s="684"/>
      <c r="N375" s="684"/>
      <c r="O375" s="684"/>
    </row>
    <row r="445" spans="107:107">
      <c r="DC445" s="685"/>
    </row>
    <row r="446" spans="107:107">
      <c r="DC446" s="685"/>
    </row>
    <row r="447" spans="107:107">
      <c r="DC447" s="685"/>
    </row>
    <row r="448" spans="107:107">
      <c r="DC448" s="685"/>
    </row>
    <row r="449" spans="107:107">
      <c r="DC449" s="685"/>
    </row>
    <row r="450" spans="107:107">
      <c r="DC450" s="685"/>
    </row>
    <row r="451" spans="107:107">
      <c r="DC451" s="685"/>
    </row>
    <row r="452" spans="107:107">
      <c r="DC452" s="685"/>
    </row>
    <row r="453" spans="107:107">
      <c r="DC453" s="685"/>
    </row>
    <row r="454" spans="107:107">
      <c r="DC454" s="685"/>
    </row>
    <row r="455" spans="107:107">
      <c r="DC455" s="685"/>
    </row>
    <row r="456" spans="107:107">
      <c r="DC456" s="685"/>
    </row>
    <row r="457" spans="107:107">
      <c r="DC457" s="685"/>
    </row>
    <row r="458" spans="107:107">
      <c r="DC458" s="685"/>
    </row>
    <row r="459" spans="107:107">
      <c r="DC459" s="685"/>
    </row>
    <row r="460" spans="107:107">
      <c r="DC460" s="685"/>
    </row>
    <row r="1047527" spans="30:30">
      <c r="AD1047527" s="13"/>
    </row>
    <row r="1047528" spans="30:30">
      <c r="AD1047528" s="13"/>
    </row>
    <row r="1047529" spans="30:30">
      <c r="AD1047529" s="27"/>
    </row>
    <row r="1047530" spans="30:30">
      <c r="AD1047530" s="27"/>
    </row>
    <row r="1047531" spans="30:30">
      <c r="AD1047531" s="27"/>
    </row>
    <row r="1047532" spans="30:30">
      <c r="AD1047532" s="27"/>
    </row>
    <row r="1047533" spans="30:30">
      <c r="AD1047533" s="27"/>
    </row>
    <row r="1047534" spans="30:30">
      <c r="AD1047534" s="27"/>
    </row>
    <row r="1047535" spans="30:30">
      <c r="AD1047535" s="27"/>
    </row>
    <row r="1047536" spans="30:30">
      <c r="AD1047536" s="27"/>
    </row>
    <row r="1047537" spans="30:30">
      <c r="AD1047537" s="27"/>
    </row>
    <row r="1047538" spans="30:30">
      <c r="AD1047538" s="27"/>
    </row>
  </sheetData>
  <mergeCells count="1376">
    <mergeCell ref="A8:A10"/>
    <mergeCell ref="B8:B10"/>
    <mergeCell ref="C8:C10"/>
    <mergeCell ref="D8:D10"/>
    <mergeCell ref="E8:E10"/>
    <mergeCell ref="F8:F10"/>
    <mergeCell ref="N1:V1"/>
    <mergeCell ref="I2:X2"/>
    <mergeCell ref="DG2:DL2"/>
    <mergeCell ref="F3:Z3"/>
    <mergeCell ref="N4:V4"/>
    <mergeCell ref="V6:AD6"/>
    <mergeCell ref="DK6:DN6"/>
    <mergeCell ref="Y8:Y10"/>
    <mergeCell ref="Z8:Z10"/>
    <mergeCell ref="M8:M10"/>
    <mergeCell ref="N8:N10"/>
    <mergeCell ref="O8:O10"/>
    <mergeCell ref="P8:P35"/>
    <mergeCell ref="Q8:Q10"/>
    <mergeCell ref="R8:R10"/>
    <mergeCell ref="N11:N13"/>
    <mergeCell ref="O11:O13"/>
    <mergeCell ref="Q11:Q13"/>
    <mergeCell ref="R11:R13"/>
    <mergeCell ref="G8:G10"/>
    <mergeCell ref="H8:H10"/>
    <mergeCell ref="I8:I83"/>
    <mergeCell ref="J8:J83"/>
    <mergeCell ref="K8:K10"/>
    <mergeCell ref="L8:L10"/>
    <mergeCell ref="G18:G20"/>
    <mergeCell ref="H18:H20"/>
    <mergeCell ref="K18:K20"/>
    <mergeCell ref="L18:L20"/>
    <mergeCell ref="AW8:AW10"/>
    <mergeCell ref="DI8:DI10"/>
    <mergeCell ref="DL8:DL10"/>
    <mergeCell ref="DM8:DM10"/>
    <mergeCell ref="DN8:DN10"/>
    <mergeCell ref="A11:A13"/>
    <mergeCell ref="B11:B13"/>
    <mergeCell ref="C11:C13"/>
    <mergeCell ref="D11:D13"/>
    <mergeCell ref="E11:E13"/>
    <mergeCell ref="AP8:AP10"/>
    <mergeCell ref="AQ8:AQ10"/>
    <mergeCell ref="AR8:AR10"/>
    <mergeCell ref="AS8:AS10"/>
    <mergeCell ref="AT8:AT10"/>
    <mergeCell ref="AU8:AU10"/>
    <mergeCell ref="AI8:AI10"/>
    <mergeCell ref="AJ8:AJ10"/>
    <mergeCell ref="AK8:AK10"/>
    <mergeCell ref="AL8:AL10"/>
    <mergeCell ref="AN8:AN10"/>
    <mergeCell ref="AO8:AO10"/>
    <mergeCell ref="AA8:AA10"/>
    <mergeCell ref="AB8:AB10"/>
    <mergeCell ref="AC8:AC10"/>
    <mergeCell ref="AD8:AD10"/>
    <mergeCell ref="AF8:AF10"/>
    <mergeCell ref="AG8:AG10"/>
    <mergeCell ref="U8:U10"/>
    <mergeCell ref="V8:V10"/>
    <mergeCell ref="W8:W10"/>
    <mergeCell ref="X8:X10"/>
    <mergeCell ref="Z11:Z13"/>
    <mergeCell ref="AA11:AA13"/>
    <mergeCell ref="AB11:AB13"/>
    <mergeCell ref="AC11:AC13"/>
    <mergeCell ref="AD11:AD13"/>
    <mergeCell ref="S11:S13"/>
    <mergeCell ref="T11:T13"/>
    <mergeCell ref="U11:U13"/>
    <mergeCell ref="V11:V13"/>
    <mergeCell ref="W11:W13"/>
    <mergeCell ref="X11:X13"/>
    <mergeCell ref="F11:F13"/>
    <mergeCell ref="G11:G13"/>
    <mergeCell ref="H11:H13"/>
    <mergeCell ref="K11:K13"/>
    <mergeCell ref="L11:L13"/>
    <mergeCell ref="M11:M13"/>
    <mergeCell ref="K14:K17"/>
    <mergeCell ref="L14:L17"/>
    <mergeCell ref="M14:M17"/>
    <mergeCell ref="DJ11:DJ13"/>
    <mergeCell ref="DK11:DK13"/>
    <mergeCell ref="DL11:DL13"/>
    <mergeCell ref="DM11:DM13"/>
    <mergeCell ref="DN11:DN13"/>
    <mergeCell ref="A14:A17"/>
    <mergeCell ref="B14:B17"/>
    <mergeCell ref="C14:C17"/>
    <mergeCell ref="D14:D17"/>
    <mergeCell ref="E14:E17"/>
    <mergeCell ref="AT11:AT13"/>
    <mergeCell ref="AU11:AU13"/>
    <mergeCell ref="AW11:AW13"/>
    <mergeCell ref="DG11:DG13"/>
    <mergeCell ref="DH11:DH13"/>
    <mergeCell ref="DI11:DI13"/>
    <mergeCell ref="AN11:AN13"/>
    <mergeCell ref="AO11:AO13"/>
    <mergeCell ref="AP11:AP13"/>
    <mergeCell ref="AQ11:AQ13"/>
    <mergeCell ref="AR11:AR13"/>
    <mergeCell ref="AS11:AS13"/>
    <mergeCell ref="AF11:AF13"/>
    <mergeCell ref="AG11:AG13"/>
    <mergeCell ref="AI11:AI13"/>
    <mergeCell ref="AJ11:AJ13"/>
    <mergeCell ref="AK11:AK13"/>
    <mergeCell ref="AL11:AL13"/>
    <mergeCell ref="Y11:Y13"/>
    <mergeCell ref="DN14:DN17"/>
    <mergeCell ref="AP14:AP17"/>
    <mergeCell ref="AQ14:AQ17"/>
    <mergeCell ref="AR14:AR17"/>
    <mergeCell ref="AS14:AS17"/>
    <mergeCell ref="AT14:AT17"/>
    <mergeCell ref="AU14:AU17"/>
    <mergeCell ref="AI14:AI17"/>
    <mergeCell ref="AJ14:AJ17"/>
    <mergeCell ref="AK14:AK17"/>
    <mergeCell ref="AL14:AL17"/>
    <mergeCell ref="AN14:AN17"/>
    <mergeCell ref="AO14:AO17"/>
    <mergeCell ref="AA14:AA17"/>
    <mergeCell ref="AB14:AB17"/>
    <mergeCell ref="AC14:AC17"/>
    <mergeCell ref="AD14:AD17"/>
    <mergeCell ref="AF14:AF17"/>
    <mergeCell ref="AG14:AG17"/>
    <mergeCell ref="M18:M20"/>
    <mergeCell ref="N18:N20"/>
    <mergeCell ref="O18:O20"/>
    <mergeCell ref="Q18:Q20"/>
    <mergeCell ref="R18:R20"/>
    <mergeCell ref="S18:S20"/>
    <mergeCell ref="A18:A20"/>
    <mergeCell ref="B18:B20"/>
    <mergeCell ref="C18:C20"/>
    <mergeCell ref="D18:D20"/>
    <mergeCell ref="E18:E20"/>
    <mergeCell ref="F18:F20"/>
    <mergeCell ref="AW14:AW17"/>
    <mergeCell ref="DG14:DG15"/>
    <mergeCell ref="DH14:DH15"/>
    <mergeCell ref="DI14:DI17"/>
    <mergeCell ref="DJ14:DJ15"/>
    <mergeCell ref="U14:U17"/>
    <mergeCell ref="V14:V17"/>
    <mergeCell ref="W14:W17"/>
    <mergeCell ref="X14:X17"/>
    <mergeCell ref="Y14:Y17"/>
    <mergeCell ref="Z14:Z17"/>
    <mergeCell ref="N14:N17"/>
    <mergeCell ref="O14:O17"/>
    <mergeCell ref="Q14:Q17"/>
    <mergeCell ref="R14:R17"/>
    <mergeCell ref="S14:S17"/>
    <mergeCell ref="T14:T17"/>
    <mergeCell ref="F14:F17"/>
    <mergeCell ref="G14:G17"/>
    <mergeCell ref="H14:H17"/>
    <mergeCell ref="AQ18:AQ20"/>
    <mergeCell ref="AR18:AR20"/>
    <mergeCell ref="AS18:AS20"/>
    <mergeCell ref="AT18:AT20"/>
    <mergeCell ref="AG18:AG20"/>
    <mergeCell ref="AI18:AI20"/>
    <mergeCell ref="AJ18:AJ20"/>
    <mergeCell ref="AK18:AK20"/>
    <mergeCell ref="AL18:AL20"/>
    <mergeCell ref="AN18:AN20"/>
    <mergeCell ref="Z18:Z20"/>
    <mergeCell ref="AA18:AA20"/>
    <mergeCell ref="AB18:AB20"/>
    <mergeCell ref="AC18:AC20"/>
    <mergeCell ref="AD18:AD20"/>
    <mergeCell ref="AF18:AF20"/>
    <mergeCell ref="T18:T20"/>
    <mergeCell ref="U18:U20"/>
    <mergeCell ref="V18:V20"/>
    <mergeCell ref="W18:W20"/>
    <mergeCell ref="X18:X20"/>
    <mergeCell ref="Y18:Y20"/>
    <mergeCell ref="AB21:AB23"/>
    <mergeCell ref="AC21:AC23"/>
    <mergeCell ref="R21:R23"/>
    <mergeCell ref="S21:S23"/>
    <mergeCell ref="T21:T23"/>
    <mergeCell ref="U21:U23"/>
    <mergeCell ref="V21:V23"/>
    <mergeCell ref="W21:W23"/>
    <mergeCell ref="K21:K23"/>
    <mergeCell ref="L21:L23"/>
    <mergeCell ref="M21:M23"/>
    <mergeCell ref="N21:N23"/>
    <mergeCell ref="O21:O23"/>
    <mergeCell ref="Q21:Q23"/>
    <mergeCell ref="DK18:DK20"/>
    <mergeCell ref="DN18:DN20"/>
    <mergeCell ref="A21:A23"/>
    <mergeCell ref="B21:B23"/>
    <mergeCell ref="C21:C23"/>
    <mergeCell ref="D21:D23"/>
    <mergeCell ref="E21:E23"/>
    <mergeCell ref="F21:F23"/>
    <mergeCell ref="G21:G23"/>
    <mergeCell ref="H21:H23"/>
    <mergeCell ref="AU18:AU20"/>
    <mergeCell ref="AW18:AW20"/>
    <mergeCell ref="DG18:DG19"/>
    <mergeCell ref="DH18:DH19"/>
    <mergeCell ref="DI18:DI20"/>
    <mergeCell ref="DJ18:DJ19"/>
    <mergeCell ref="AO18:AO20"/>
    <mergeCell ref="AP18:AP20"/>
    <mergeCell ref="G24:G26"/>
    <mergeCell ref="H24:H26"/>
    <mergeCell ref="K24:K26"/>
    <mergeCell ref="L24:L26"/>
    <mergeCell ref="M24:M26"/>
    <mergeCell ref="N24:N26"/>
    <mergeCell ref="AS21:AS23"/>
    <mergeCell ref="AT21:AT23"/>
    <mergeCell ref="AU21:AU23"/>
    <mergeCell ref="AW21:AW23"/>
    <mergeCell ref="A24:A26"/>
    <mergeCell ref="B24:B26"/>
    <mergeCell ref="C24:C26"/>
    <mergeCell ref="D24:D26"/>
    <mergeCell ref="E24:E26"/>
    <mergeCell ref="F24:F26"/>
    <mergeCell ref="AL21:AL23"/>
    <mergeCell ref="AN21:AN23"/>
    <mergeCell ref="AO21:AO23"/>
    <mergeCell ref="AP21:AP23"/>
    <mergeCell ref="AQ21:AQ23"/>
    <mergeCell ref="AR21:AR23"/>
    <mergeCell ref="AD21:AD23"/>
    <mergeCell ref="AF21:AF23"/>
    <mergeCell ref="AG21:AG23"/>
    <mergeCell ref="AI21:AI23"/>
    <mergeCell ref="AJ21:AJ23"/>
    <mergeCell ref="AK21:AK23"/>
    <mergeCell ref="X21:X23"/>
    <mergeCell ref="Y21:Y23"/>
    <mergeCell ref="Z21:Z23"/>
    <mergeCell ref="AA21:AA23"/>
    <mergeCell ref="AO24:AO26"/>
    <mergeCell ref="AP24:AP26"/>
    <mergeCell ref="AB24:AB26"/>
    <mergeCell ref="AC24:AC26"/>
    <mergeCell ref="AD24:AD26"/>
    <mergeCell ref="AF24:AF26"/>
    <mergeCell ref="AG24:AG26"/>
    <mergeCell ref="AI24:AI26"/>
    <mergeCell ref="V24:V26"/>
    <mergeCell ref="W24:W26"/>
    <mergeCell ref="X24:X26"/>
    <mergeCell ref="Y24:Y26"/>
    <mergeCell ref="Z24:Z26"/>
    <mergeCell ref="AA24:AA26"/>
    <mergeCell ref="O24:O26"/>
    <mergeCell ref="Q24:Q26"/>
    <mergeCell ref="R24:R26"/>
    <mergeCell ref="S24:S26"/>
    <mergeCell ref="T24:T26"/>
    <mergeCell ref="U24:U26"/>
    <mergeCell ref="Q27:Q29"/>
    <mergeCell ref="R27:R29"/>
    <mergeCell ref="S27:S29"/>
    <mergeCell ref="T27:T29"/>
    <mergeCell ref="U27:U29"/>
    <mergeCell ref="V27:V29"/>
    <mergeCell ref="H27:H29"/>
    <mergeCell ref="K27:K29"/>
    <mergeCell ref="L27:L29"/>
    <mergeCell ref="M27:M29"/>
    <mergeCell ref="N27:N29"/>
    <mergeCell ref="O27:O29"/>
    <mergeCell ref="DG24:DG26"/>
    <mergeCell ref="DH24:DH25"/>
    <mergeCell ref="DI24:DI26"/>
    <mergeCell ref="A27:A29"/>
    <mergeCell ref="B27:B29"/>
    <mergeCell ref="C27:C29"/>
    <mergeCell ref="D27:D29"/>
    <mergeCell ref="E27:E29"/>
    <mergeCell ref="F27:F29"/>
    <mergeCell ref="G27:G29"/>
    <mergeCell ref="AQ24:AQ26"/>
    <mergeCell ref="AR24:AR26"/>
    <mergeCell ref="AS24:AS26"/>
    <mergeCell ref="AT24:AT26"/>
    <mergeCell ref="AU24:AU26"/>
    <mergeCell ref="AW24:AW26"/>
    <mergeCell ref="AJ24:AJ26"/>
    <mergeCell ref="AK24:AK26"/>
    <mergeCell ref="AL24:AL26"/>
    <mergeCell ref="AN24:AN26"/>
    <mergeCell ref="AT27:AT29"/>
    <mergeCell ref="AU27:AU29"/>
    <mergeCell ref="AW27:AW29"/>
    <mergeCell ref="DG27:DG29"/>
    <mergeCell ref="AK27:AK29"/>
    <mergeCell ref="AL27:AL29"/>
    <mergeCell ref="AN27:AN29"/>
    <mergeCell ref="AO27:AO29"/>
    <mergeCell ref="AP27:AP29"/>
    <mergeCell ref="AQ27:AQ29"/>
    <mergeCell ref="AC27:AC29"/>
    <mergeCell ref="AD27:AD29"/>
    <mergeCell ref="AF27:AF29"/>
    <mergeCell ref="AG27:AG29"/>
    <mergeCell ref="AI27:AI29"/>
    <mergeCell ref="AJ27:AJ29"/>
    <mergeCell ref="W27:W29"/>
    <mergeCell ref="X27:X29"/>
    <mergeCell ref="Y27:Y29"/>
    <mergeCell ref="Z27:Z29"/>
    <mergeCell ref="AA27:AA29"/>
    <mergeCell ref="AB27:AB29"/>
    <mergeCell ref="AC30:AC32"/>
    <mergeCell ref="AD30:AD32"/>
    <mergeCell ref="S30:S32"/>
    <mergeCell ref="T30:T32"/>
    <mergeCell ref="U30:U32"/>
    <mergeCell ref="V30:V32"/>
    <mergeCell ref="W30:W32"/>
    <mergeCell ref="X30:X32"/>
    <mergeCell ref="L30:L32"/>
    <mergeCell ref="M30:M32"/>
    <mergeCell ref="N30:N32"/>
    <mergeCell ref="O30:O32"/>
    <mergeCell ref="Q30:Q32"/>
    <mergeCell ref="R30:R32"/>
    <mergeCell ref="DN27:DN29"/>
    <mergeCell ref="A30:A32"/>
    <mergeCell ref="B30:B32"/>
    <mergeCell ref="C30:C32"/>
    <mergeCell ref="D30:D32"/>
    <mergeCell ref="E30:E32"/>
    <mergeCell ref="F30:F32"/>
    <mergeCell ref="G30:G32"/>
    <mergeCell ref="H30:H32"/>
    <mergeCell ref="K30:K32"/>
    <mergeCell ref="DH27:DH29"/>
    <mergeCell ref="DI27:DI29"/>
    <mergeCell ref="DJ27:DJ29"/>
    <mergeCell ref="DK27:DK29"/>
    <mergeCell ref="DL27:DL29"/>
    <mergeCell ref="DM27:DM29"/>
    <mergeCell ref="AR27:AR29"/>
    <mergeCell ref="AS27:AS29"/>
    <mergeCell ref="DK30:DK32"/>
    <mergeCell ref="DL30:DL32"/>
    <mergeCell ref="DM30:DM32"/>
    <mergeCell ref="DN30:DN32"/>
    <mergeCell ref="A33:A35"/>
    <mergeCell ref="B33:B35"/>
    <mergeCell ref="C33:C35"/>
    <mergeCell ref="D33:D35"/>
    <mergeCell ref="E33:E35"/>
    <mergeCell ref="F33:F35"/>
    <mergeCell ref="AU30:AU32"/>
    <mergeCell ref="AW30:AW32"/>
    <mergeCell ref="DG30:DG32"/>
    <mergeCell ref="DH30:DH32"/>
    <mergeCell ref="DI30:DI32"/>
    <mergeCell ref="DJ30:DJ32"/>
    <mergeCell ref="AN30:AN32"/>
    <mergeCell ref="AO30:AO32"/>
    <mergeCell ref="AP30:AP32"/>
    <mergeCell ref="AQ30:AQ32"/>
    <mergeCell ref="AS30:AS32"/>
    <mergeCell ref="AT30:AT32"/>
    <mergeCell ref="AF30:AF32"/>
    <mergeCell ref="AG30:AG32"/>
    <mergeCell ref="AI30:AI32"/>
    <mergeCell ref="AJ30:AJ32"/>
    <mergeCell ref="AK30:AK32"/>
    <mergeCell ref="AL30:AL32"/>
    <mergeCell ref="Y30:Y32"/>
    <mergeCell ref="Z30:Z32"/>
    <mergeCell ref="AA30:AA32"/>
    <mergeCell ref="AB30:AB32"/>
    <mergeCell ref="AG33:AG35"/>
    <mergeCell ref="AI33:AI35"/>
    <mergeCell ref="V33:V35"/>
    <mergeCell ref="W33:W35"/>
    <mergeCell ref="X33:X35"/>
    <mergeCell ref="Y33:Y35"/>
    <mergeCell ref="Z33:Z35"/>
    <mergeCell ref="AA33:AA35"/>
    <mergeCell ref="O33:O35"/>
    <mergeCell ref="Q33:Q35"/>
    <mergeCell ref="R33:R35"/>
    <mergeCell ref="S33:S35"/>
    <mergeCell ref="T33:T35"/>
    <mergeCell ref="U33:U35"/>
    <mergeCell ref="G33:G35"/>
    <mergeCell ref="H33:H35"/>
    <mergeCell ref="K33:K35"/>
    <mergeCell ref="L33:L35"/>
    <mergeCell ref="M33:M35"/>
    <mergeCell ref="N33:N35"/>
    <mergeCell ref="DN33:DN35"/>
    <mergeCell ref="A36:A38"/>
    <mergeCell ref="B36:B38"/>
    <mergeCell ref="C36:C38"/>
    <mergeCell ref="D36:D38"/>
    <mergeCell ref="E36:E38"/>
    <mergeCell ref="F36:F38"/>
    <mergeCell ref="G36:G38"/>
    <mergeCell ref="H36:H38"/>
    <mergeCell ref="K36:K38"/>
    <mergeCell ref="DH33:DH35"/>
    <mergeCell ref="DI33:DI35"/>
    <mergeCell ref="DJ33:DJ35"/>
    <mergeCell ref="DK33:DK35"/>
    <mergeCell ref="DL33:DL35"/>
    <mergeCell ref="DM33:DM35"/>
    <mergeCell ref="AQ33:AQ35"/>
    <mergeCell ref="AS33:AS35"/>
    <mergeCell ref="AT33:AT35"/>
    <mergeCell ref="AU33:AU35"/>
    <mergeCell ref="AW33:AW35"/>
    <mergeCell ref="DG33:DG35"/>
    <mergeCell ref="AJ33:AJ35"/>
    <mergeCell ref="AK33:AK35"/>
    <mergeCell ref="AL33:AL35"/>
    <mergeCell ref="AN33:AN35"/>
    <mergeCell ref="AO33:AO35"/>
    <mergeCell ref="AP33:AP35"/>
    <mergeCell ref="AB33:AB35"/>
    <mergeCell ref="AC33:AC35"/>
    <mergeCell ref="AD33:AD35"/>
    <mergeCell ref="AF33:AF35"/>
    <mergeCell ref="AJ36:AJ38"/>
    <mergeCell ref="AK36:AK38"/>
    <mergeCell ref="X36:X38"/>
    <mergeCell ref="Y36:Y38"/>
    <mergeCell ref="Z36:Z38"/>
    <mergeCell ref="AA36:AA38"/>
    <mergeCell ref="AB36:AB38"/>
    <mergeCell ref="AC36:AC38"/>
    <mergeCell ref="R36:R38"/>
    <mergeCell ref="S36:S38"/>
    <mergeCell ref="T36:T38"/>
    <mergeCell ref="U36:U38"/>
    <mergeCell ref="V36:V38"/>
    <mergeCell ref="W36:W38"/>
    <mergeCell ref="L36:L38"/>
    <mergeCell ref="M36:M38"/>
    <mergeCell ref="N36:N38"/>
    <mergeCell ref="O36:O38"/>
    <mergeCell ref="P36:P56"/>
    <mergeCell ref="Q36:Q38"/>
    <mergeCell ref="N39:N41"/>
    <mergeCell ref="O39:O41"/>
    <mergeCell ref="Q39:Q41"/>
    <mergeCell ref="L51:L53"/>
    <mergeCell ref="X39:X41"/>
    <mergeCell ref="Y39:Y41"/>
    <mergeCell ref="AB45:AB47"/>
    <mergeCell ref="AC45:AC47"/>
    <mergeCell ref="AD45:AD47"/>
    <mergeCell ref="AF45:AF47"/>
    <mergeCell ref="R45:R47"/>
    <mergeCell ref="U45:U47"/>
    <mergeCell ref="H39:H41"/>
    <mergeCell ref="K39:K41"/>
    <mergeCell ref="L39:L41"/>
    <mergeCell ref="M39:M41"/>
    <mergeCell ref="DJ36:DJ38"/>
    <mergeCell ref="DK36:DK38"/>
    <mergeCell ref="DL36:DL38"/>
    <mergeCell ref="DM36:DM38"/>
    <mergeCell ref="DN36:DN38"/>
    <mergeCell ref="A39:A41"/>
    <mergeCell ref="B39:B41"/>
    <mergeCell ref="C39:C41"/>
    <mergeCell ref="D39:D41"/>
    <mergeCell ref="E39:E41"/>
    <mergeCell ref="AT36:AT38"/>
    <mergeCell ref="AU36:AU38"/>
    <mergeCell ref="AW36:AW38"/>
    <mergeCell ref="DG36:DG38"/>
    <mergeCell ref="DH36:DH38"/>
    <mergeCell ref="DI36:DI38"/>
    <mergeCell ref="AL36:AL38"/>
    <mergeCell ref="AN36:AN38"/>
    <mergeCell ref="AO36:AO38"/>
    <mergeCell ref="AP36:AP38"/>
    <mergeCell ref="AQ36:AQ38"/>
    <mergeCell ref="AS36:AS38"/>
    <mergeCell ref="AD36:AD38"/>
    <mergeCell ref="AF36:AF38"/>
    <mergeCell ref="AW39:AW41"/>
    <mergeCell ref="DI39:DI41"/>
    <mergeCell ref="AG36:AG38"/>
    <mergeCell ref="AI36:AI38"/>
    <mergeCell ref="A42:A44"/>
    <mergeCell ref="B42:B44"/>
    <mergeCell ref="C42:C44"/>
    <mergeCell ref="D42:D44"/>
    <mergeCell ref="E42:E44"/>
    <mergeCell ref="F42:F44"/>
    <mergeCell ref="G42:G44"/>
    <mergeCell ref="H42:H44"/>
    <mergeCell ref="AO39:AO41"/>
    <mergeCell ref="AP39:AP41"/>
    <mergeCell ref="AQ39:AQ41"/>
    <mergeCell ref="AS39:AS41"/>
    <mergeCell ref="AT39:AT41"/>
    <mergeCell ref="AU39:AU41"/>
    <mergeCell ref="AG39:AG41"/>
    <mergeCell ref="AI39:AI41"/>
    <mergeCell ref="AJ39:AJ41"/>
    <mergeCell ref="AK39:AK41"/>
    <mergeCell ref="AL39:AL41"/>
    <mergeCell ref="AN39:AN41"/>
    <mergeCell ref="Z39:Z41"/>
    <mergeCell ref="AA39:AA41"/>
    <mergeCell ref="AB39:AB41"/>
    <mergeCell ref="AC39:AC41"/>
    <mergeCell ref="AD39:AD41"/>
    <mergeCell ref="AF39:AF41"/>
    <mergeCell ref="R39:R41"/>
    <mergeCell ref="U39:U41"/>
    <mergeCell ref="V39:V41"/>
    <mergeCell ref="W39:W41"/>
    <mergeCell ref="F39:F41"/>
    <mergeCell ref="G39:G41"/>
    <mergeCell ref="DI42:DI44"/>
    <mergeCell ref="A45:A47"/>
    <mergeCell ref="B45:B47"/>
    <mergeCell ref="C45:C47"/>
    <mergeCell ref="D45:D47"/>
    <mergeCell ref="E45:E47"/>
    <mergeCell ref="F45:F47"/>
    <mergeCell ref="G45:G47"/>
    <mergeCell ref="H45:H47"/>
    <mergeCell ref="AO42:AO44"/>
    <mergeCell ref="AP42:AP44"/>
    <mergeCell ref="AQ42:AQ44"/>
    <mergeCell ref="AS42:AS44"/>
    <mergeCell ref="AT42:AT44"/>
    <mergeCell ref="AU42:AU44"/>
    <mergeCell ref="AG42:AG44"/>
    <mergeCell ref="AI42:AI44"/>
    <mergeCell ref="AJ42:AJ44"/>
    <mergeCell ref="AK42:AK44"/>
    <mergeCell ref="AL42:AL44"/>
    <mergeCell ref="AN42:AN44"/>
    <mergeCell ref="Z42:Z44"/>
    <mergeCell ref="AA42:AA44"/>
    <mergeCell ref="AB42:AB44"/>
    <mergeCell ref="AC42:AC44"/>
    <mergeCell ref="AD42:AD44"/>
    <mergeCell ref="AF42:AF44"/>
    <mergeCell ref="R42:R44"/>
    <mergeCell ref="U42:U44"/>
    <mergeCell ref="V42:V44"/>
    <mergeCell ref="W42:W44"/>
    <mergeCell ref="X42:X44"/>
    <mergeCell ref="V45:V47"/>
    <mergeCell ref="W45:W47"/>
    <mergeCell ref="X45:X47"/>
    <mergeCell ref="Y45:Y47"/>
    <mergeCell ref="K45:K47"/>
    <mergeCell ref="L45:L47"/>
    <mergeCell ref="M45:M47"/>
    <mergeCell ref="N45:N47"/>
    <mergeCell ref="O45:O47"/>
    <mergeCell ref="Q45:Q47"/>
    <mergeCell ref="AW42:AW44"/>
    <mergeCell ref="Y42:Y44"/>
    <mergeCell ref="K42:K44"/>
    <mergeCell ref="L42:L44"/>
    <mergeCell ref="M42:M44"/>
    <mergeCell ref="N42:N44"/>
    <mergeCell ref="O42:O44"/>
    <mergeCell ref="Q42:Q44"/>
    <mergeCell ref="X48:X50"/>
    <mergeCell ref="Y48:Y50"/>
    <mergeCell ref="K48:K50"/>
    <mergeCell ref="L48:L50"/>
    <mergeCell ref="M48:M50"/>
    <mergeCell ref="N48:N50"/>
    <mergeCell ref="O48:O50"/>
    <mergeCell ref="Q48:Q50"/>
    <mergeCell ref="AW45:AW47"/>
    <mergeCell ref="DI45:DI47"/>
    <mergeCell ref="A48:A50"/>
    <mergeCell ref="B48:B50"/>
    <mergeCell ref="C48:C50"/>
    <mergeCell ref="D48:D50"/>
    <mergeCell ref="E48:E50"/>
    <mergeCell ref="F48:F50"/>
    <mergeCell ref="G48:G50"/>
    <mergeCell ref="H48:H50"/>
    <mergeCell ref="AO45:AO47"/>
    <mergeCell ref="AP45:AP47"/>
    <mergeCell ref="AQ45:AQ47"/>
    <mergeCell ref="AS45:AS47"/>
    <mergeCell ref="AT45:AT47"/>
    <mergeCell ref="AU45:AU47"/>
    <mergeCell ref="AG45:AG47"/>
    <mergeCell ref="AI45:AI47"/>
    <mergeCell ref="AJ45:AJ47"/>
    <mergeCell ref="AK45:AK47"/>
    <mergeCell ref="AL45:AL47"/>
    <mergeCell ref="AN45:AN47"/>
    <mergeCell ref="Z45:Z47"/>
    <mergeCell ref="AA45:AA47"/>
    <mergeCell ref="AW48:AW50"/>
    <mergeCell ref="A51:A53"/>
    <mergeCell ref="B51:B53"/>
    <mergeCell ref="C51:C53"/>
    <mergeCell ref="D51:D53"/>
    <mergeCell ref="E51:E53"/>
    <mergeCell ref="F51:F53"/>
    <mergeCell ref="G51:G53"/>
    <mergeCell ref="H51:H53"/>
    <mergeCell ref="K51:K53"/>
    <mergeCell ref="AO48:AO50"/>
    <mergeCell ref="AP48:AP50"/>
    <mergeCell ref="AQ48:AQ50"/>
    <mergeCell ref="AS48:AS50"/>
    <mergeCell ref="AT48:AT50"/>
    <mergeCell ref="AU48:AU50"/>
    <mergeCell ref="AG48:AG50"/>
    <mergeCell ref="AI48:AI50"/>
    <mergeCell ref="AJ48:AJ50"/>
    <mergeCell ref="AK48:AK50"/>
    <mergeCell ref="AL48:AL50"/>
    <mergeCell ref="AN48:AN50"/>
    <mergeCell ref="Z48:Z50"/>
    <mergeCell ref="AA48:AA50"/>
    <mergeCell ref="AB48:AB50"/>
    <mergeCell ref="AC48:AC50"/>
    <mergeCell ref="AD48:AD50"/>
    <mergeCell ref="AF48:AF50"/>
    <mergeCell ref="R48:R50"/>
    <mergeCell ref="U48:U50"/>
    <mergeCell ref="V48:V50"/>
    <mergeCell ref="W48:W50"/>
    <mergeCell ref="DI51:DI53"/>
    <mergeCell ref="DL51:DL53"/>
    <mergeCell ref="A54:A56"/>
    <mergeCell ref="B54:B56"/>
    <mergeCell ref="C54:C56"/>
    <mergeCell ref="D54:D56"/>
    <mergeCell ref="E54:E56"/>
    <mergeCell ref="AO51:AO53"/>
    <mergeCell ref="AP51:AP53"/>
    <mergeCell ref="AQ51:AQ53"/>
    <mergeCell ref="AS51:AS53"/>
    <mergeCell ref="AT51:AT53"/>
    <mergeCell ref="AU51:AU53"/>
    <mergeCell ref="AG51:AG53"/>
    <mergeCell ref="AI51:AI53"/>
    <mergeCell ref="AJ51:AJ53"/>
    <mergeCell ref="AK51:AK53"/>
    <mergeCell ref="AL51:AL53"/>
    <mergeCell ref="AN51:AN53"/>
    <mergeCell ref="Z51:Z53"/>
    <mergeCell ref="AA51:AA53"/>
    <mergeCell ref="AB51:AB53"/>
    <mergeCell ref="AC51:AC53"/>
    <mergeCell ref="AD51:AD53"/>
    <mergeCell ref="AF51:AF53"/>
    <mergeCell ref="T51:T53"/>
    <mergeCell ref="U51:U53"/>
    <mergeCell ref="V51:V53"/>
    <mergeCell ref="W51:W53"/>
    <mergeCell ref="X51:X53"/>
    <mergeCell ref="Y51:Y53"/>
    <mergeCell ref="M51:M53"/>
    <mergeCell ref="Y54:Y56"/>
    <mergeCell ref="Z54:Z56"/>
    <mergeCell ref="N54:N56"/>
    <mergeCell ref="O54:O56"/>
    <mergeCell ref="Q54:Q56"/>
    <mergeCell ref="R54:R56"/>
    <mergeCell ref="S54:S56"/>
    <mergeCell ref="T54:T56"/>
    <mergeCell ref="F54:F56"/>
    <mergeCell ref="G54:G56"/>
    <mergeCell ref="H54:H56"/>
    <mergeCell ref="K54:K56"/>
    <mergeCell ref="L54:L56"/>
    <mergeCell ref="M54:M56"/>
    <mergeCell ref="AW51:AW53"/>
    <mergeCell ref="DG51:DG53"/>
    <mergeCell ref="DH51:DH53"/>
    <mergeCell ref="N51:N53"/>
    <mergeCell ref="O51:O53"/>
    <mergeCell ref="Q51:Q53"/>
    <mergeCell ref="R51:R53"/>
    <mergeCell ref="S51:S53"/>
    <mergeCell ref="DI54:DI56"/>
    <mergeCell ref="A57:A59"/>
    <mergeCell ref="B57:B59"/>
    <mergeCell ref="C57:C59"/>
    <mergeCell ref="D57:D59"/>
    <mergeCell ref="E57:E59"/>
    <mergeCell ref="F57:F59"/>
    <mergeCell ref="G57:G59"/>
    <mergeCell ref="H57:H59"/>
    <mergeCell ref="K57:K59"/>
    <mergeCell ref="AP54:AP56"/>
    <mergeCell ref="AQ54:AQ56"/>
    <mergeCell ref="AS54:AS56"/>
    <mergeCell ref="AT54:AT56"/>
    <mergeCell ref="AU54:AU56"/>
    <mergeCell ref="AW54:AW56"/>
    <mergeCell ref="AI54:AI56"/>
    <mergeCell ref="AJ54:AJ56"/>
    <mergeCell ref="AK54:AK56"/>
    <mergeCell ref="AL54:AL56"/>
    <mergeCell ref="AN54:AN56"/>
    <mergeCell ref="AO54:AO56"/>
    <mergeCell ref="AA54:AA56"/>
    <mergeCell ref="AB54:AB56"/>
    <mergeCell ref="AC54:AC56"/>
    <mergeCell ref="AD54:AD56"/>
    <mergeCell ref="AF54:AF56"/>
    <mergeCell ref="AG54:AG56"/>
    <mergeCell ref="U54:U56"/>
    <mergeCell ref="V54:V56"/>
    <mergeCell ref="W54:W56"/>
    <mergeCell ref="X54:X56"/>
    <mergeCell ref="AD57:AD59"/>
    <mergeCell ref="AF57:AF59"/>
    <mergeCell ref="R57:R59"/>
    <mergeCell ref="U57:U59"/>
    <mergeCell ref="V57:V59"/>
    <mergeCell ref="W57:W59"/>
    <mergeCell ref="X57:X59"/>
    <mergeCell ref="Y57:Y59"/>
    <mergeCell ref="L57:L59"/>
    <mergeCell ref="M57:M59"/>
    <mergeCell ref="N57:N59"/>
    <mergeCell ref="O57:O59"/>
    <mergeCell ref="P57:P71"/>
    <mergeCell ref="Q57:Q59"/>
    <mergeCell ref="Q60:Q62"/>
    <mergeCell ref="Q63:Q65"/>
    <mergeCell ref="Q66:Q68"/>
    <mergeCell ref="N69:N71"/>
    <mergeCell ref="AD63:AD65"/>
    <mergeCell ref="AF63:AF65"/>
    <mergeCell ref="R63:R65"/>
    <mergeCell ref="U63:U65"/>
    <mergeCell ref="V63:V65"/>
    <mergeCell ref="W63:W65"/>
    <mergeCell ref="X63:X65"/>
    <mergeCell ref="Y63:Y65"/>
    <mergeCell ref="O69:O71"/>
    <mergeCell ref="Q69:Q71"/>
    <mergeCell ref="R69:R71"/>
    <mergeCell ref="S69:S71"/>
    <mergeCell ref="T69:T71"/>
    <mergeCell ref="U69:U71"/>
    <mergeCell ref="DL57:DL59"/>
    <mergeCell ref="DM57:DM59"/>
    <mergeCell ref="DN57:DN59"/>
    <mergeCell ref="A60:A62"/>
    <mergeCell ref="B60:B62"/>
    <mergeCell ref="C60:C62"/>
    <mergeCell ref="D60:D62"/>
    <mergeCell ref="E60:E62"/>
    <mergeCell ref="F60:F62"/>
    <mergeCell ref="G60:G62"/>
    <mergeCell ref="AW57:AW59"/>
    <mergeCell ref="DG57:DG59"/>
    <mergeCell ref="DH57:DH59"/>
    <mergeCell ref="DI57:DI59"/>
    <mergeCell ref="DJ57:DJ59"/>
    <mergeCell ref="DK57:DK59"/>
    <mergeCell ref="AO57:AO59"/>
    <mergeCell ref="AP57:AP59"/>
    <mergeCell ref="AQ57:AQ59"/>
    <mergeCell ref="AS57:AS59"/>
    <mergeCell ref="AT57:AT59"/>
    <mergeCell ref="AU57:AU59"/>
    <mergeCell ref="AG57:AG59"/>
    <mergeCell ref="AI57:AI59"/>
    <mergeCell ref="AJ57:AJ59"/>
    <mergeCell ref="AK57:AK59"/>
    <mergeCell ref="AL57:AL59"/>
    <mergeCell ref="AN57:AN59"/>
    <mergeCell ref="Z57:Z59"/>
    <mergeCell ref="AA57:AA59"/>
    <mergeCell ref="AB57:AB59"/>
    <mergeCell ref="AC57:AC59"/>
    <mergeCell ref="A63:A65"/>
    <mergeCell ref="B63:B65"/>
    <mergeCell ref="C63:C65"/>
    <mergeCell ref="D63:D65"/>
    <mergeCell ref="E63:E65"/>
    <mergeCell ref="F63:F65"/>
    <mergeCell ref="G63:G65"/>
    <mergeCell ref="AW60:AW62"/>
    <mergeCell ref="DG60:DG62"/>
    <mergeCell ref="DH60:DH62"/>
    <mergeCell ref="DI60:DI62"/>
    <mergeCell ref="DJ60:DJ62"/>
    <mergeCell ref="DK60:DK62"/>
    <mergeCell ref="AO60:AO62"/>
    <mergeCell ref="AP60:AP62"/>
    <mergeCell ref="AQ60:AQ62"/>
    <mergeCell ref="AS60:AS62"/>
    <mergeCell ref="AT60:AT62"/>
    <mergeCell ref="AU60:AU62"/>
    <mergeCell ref="AG60:AG62"/>
    <mergeCell ref="AI60:AI62"/>
    <mergeCell ref="AJ60:AJ62"/>
    <mergeCell ref="AK60:AK62"/>
    <mergeCell ref="AL60:AL62"/>
    <mergeCell ref="AN60:AN62"/>
    <mergeCell ref="Z60:Z62"/>
    <mergeCell ref="AA60:AA62"/>
    <mergeCell ref="AB60:AB62"/>
    <mergeCell ref="AC60:AC62"/>
    <mergeCell ref="AD60:AD62"/>
    <mergeCell ref="AF60:AF62"/>
    <mergeCell ref="R60:R62"/>
    <mergeCell ref="M63:M65"/>
    <mergeCell ref="N63:N65"/>
    <mergeCell ref="O63:O65"/>
    <mergeCell ref="DL60:DL62"/>
    <mergeCell ref="DM60:DM62"/>
    <mergeCell ref="DN60:DN62"/>
    <mergeCell ref="U60:U62"/>
    <mergeCell ref="V60:V62"/>
    <mergeCell ref="W60:W62"/>
    <mergeCell ref="X60:X62"/>
    <mergeCell ref="Y60:Y62"/>
    <mergeCell ref="H60:H62"/>
    <mergeCell ref="K60:K62"/>
    <mergeCell ref="L60:L62"/>
    <mergeCell ref="M60:M62"/>
    <mergeCell ref="N60:N62"/>
    <mergeCell ref="O60:O62"/>
    <mergeCell ref="DL63:DL65"/>
    <mergeCell ref="DM63:DM65"/>
    <mergeCell ref="DN63:DN65"/>
    <mergeCell ref="A66:A68"/>
    <mergeCell ref="B66:B68"/>
    <mergeCell ref="C66:C68"/>
    <mergeCell ref="D66:D68"/>
    <mergeCell ref="E66:E68"/>
    <mergeCell ref="F66:F68"/>
    <mergeCell ref="G66:G68"/>
    <mergeCell ref="AW63:AW65"/>
    <mergeCell ref="DG63:DG65"/>
    <mergeCell ref="DH63:DH65"/>
    <mergeCell ref="DI63:DI65"/>
    <mergeCell ref="DJ63:DJ65"/>
    <mergeCell ref="DK63:DK65"/>
    <mergeCell ref="AO63:AO65"/>
    <mergeCell ref="AP63:AP65"/>
    <mergeCell ref="AQ63:AQ65"/>
    <mergeCell ref="AS63:AS65"/>
    <mergeCell ref="AT63:AT65"/>
    <mergeCell ref="AU63:AU65"/>
    <mergeCell ref="AG63:AG65"/>
    <mergeCell ref="AI63:AI65"/>
    <mergeCell ref="AJ63:AJ65"/>
    <mergeCell ref="AK63:AK65"/>
    <mergeCell ref="AL63:AL65"/>
    <mergeCell ref="AN63:AN65"/>
    <mergeCell ref="Z63:Z65"/>
    <mergeCell ref="AA63:AA65"/>
    <mergeCell ref="AB63:AB65"/>
    <mergeCell ref="AC63:AC65"/>
    <mergeCell ref="H63:H65"/>
    <mergeCell ref="K63:K65"/>
    <mergeCell ref="L63:L65"/>
    <mergeCell ref="A69:A71"/>
    <mergeCell ref="B69:B71"/>
    <mergeCell ref="C69:C71"/>
    <mergeCell ref="D69:D71"/>
    <mergeCell ref="E69:E71"/>
    <mergeCell ref="AT66:AT68"/>
    <mergeCell ref="AU66:AU68"/>
    <mergeCell ref="AW66:AW68"/>
    <mergeCell ref="DG66:DG68"/>
    <mergeCell ref="DH66:DH68"/>
    <mergeCell ref="DI66:DI68"/>
    <mergeCell ref="AL66:AL68"/>
    <mergeCell ref="AN66:AN68"/>
    <mergeCell ref="AO66:AO68"/>
    <mergeCell ref="AP66:AP68"/>
    <mergeCell ref="AQ66:AQ68"/>
    <mergeCell ref="AS66:AS68"/>
    <mergeCell ref="AD66:AD68"/>
    <mergeCell ref="AF66:AF68"/>
    <mergeCell ref="AG66:AG68"/>
    <mergeCell ref="AI66:AI68"/>
    <mergeCell ref="AJ66:AJ68"/>
    <mergeCell ref="AK66:AK68"/>
    <mergeCell ref="X66:X68"/>
    <mergeCell ref="Y66:Y68"/>
    <mergeCell ref="Z66:Z68"/>
    <mergeCell ref="AA66:AA68"/>
    <mergeCell ref="AB66:AB68"/>
    <mergeCell ref="AC66:AC68"/>
    <mergeCell ref="R66:R68"/>
    <mergeCell ref="S66:S68"/>
    <mergeCell ref="T66:T68"/>
    <mergeCell ref="F69:F71"/>
    <mergeCell ref="G69:G71"/>
    <mergeCell ref="H69:H71"/>
    <mergeCell ref="K69:K71"/>
    <mergeCell ref="L69:L71"/>
    <mergeCell ref="M69:M71"/>
    <mergeCell ref="DJ66:DJ68"/>
    <mergeCell ref="DK66:DK68"/>
    <mergeCell ref="DL66:DL68"/>
    <mergeCell ref="DM66:DM68"/>
    <mergeCell ref="DN66:DN68"/>
    <mergeCell ref="U66:U68"/>
    <mergeCell ref="V66:V68"/>
    <mergeCell ref="W66:W68"/>
    <mergeCell ref="H66:H68"/>
    <mergeCell ref="K66:K68"/>
    <mergeCell ref="L66:L68"/>
    <mergeCell ref="M66:M68"/>
    <mergeCell ref="N66:N68"/>
    <mergeCell ref="O66:O68"/>
    <mergeCell ref="AJ69:AJ71"/>
    <mergeCell ref="AK69:AK71"/>
    <mergeCell ref="AL69:AL71"/>
    <mergeCell ref="AN69:AN71"/>
    <mergeCell ref="AO69:AO71"/>
    <mergeCell ref="AP69:AP71"/>
    <mergeCell ref="AB69:AB71"/>
    <mergeCell ref="AC69:AC71"/>
    <mergeCell ref="AD69:AD71"/>
    <mergeCell ref="AF69:AF71"/>
    <mergeCell ref="AG69:AG71"/>
    <mergeCell ref="AI69:AI71"/>
    <mergeCell ref="V69:V71"/>
    <mergeCell ref="W69:W71"/>
    <mergeCell ref="X69:X71"/>
    <mergeCell ref="Y69:Y71"/>
    <mergeCell ref="Z69:Z71"/>
    <mergeCell ref="AA69:AA71"/>
    <mergeCell ref="L72:L74"/>
    <mergeCell ref="M72:M74"/>
    <mergeCell ref="N72:N74"/>
    <mergeCell ref="O72:O74"/>
    <mergeCell ref="P72:P83"/>
    <mergeCell ref="Q72:Q74"/>
    <mergeCell ref="O75:O77"/>
    <mergeCell ref="Q75:Q77"/>
    <mergeCell ref="N78:N80"/>
    <mergeCell ref="O78:O80"/>
    <mergeCell ref="DN69:DN71"/>
    <mergeCell ref="AC72:AC74"/>
    <mergeCell ref="R72:R74"/>
    <mergeCell ref="S72:S74"/>
    <mergeCell ref="T72:T74"/>
    <mergeCell ref="U72:U74"/>
    <mergeCell ref="V72:V74"/>
    <mergeCell ref="W72:W74"/>
    <mergeCell ref="DL72:DL74"/>
    <mergeCell ref="DM72:DM74"/>
    <mergeCell ref="DN72:DN74"/>
    <mergeCell ref="AB75:AB77"/>
    <mergeCell ref="AC75:AC77"/>
    <mergeCell ref="R75:R77"/>
    <mergeCell ref="S75:S77"/>
    <mergeCell ref="T75:T77"/>
    <mergeCell ref="A72:A74"/>
    <mergeCell ref="B72:B74"/>
    <mergeCell ref="C72:C74"/>
    <mergeCell ref="D72:D74"/>
    <mergeCell ref="E72:E74"/>
    <mergeCell ref="F72:F74"/>
    <mergeCell ref="G72:G74"/>
    <mergeCell ref="H72:H74"/>
    <mergeCell ref="K72:K74"/>
    <mergeCell ref="DH69:DH71"/>
    <mergeCell ref="DI69:DI71"/>
    <mergeCell ref="DJ69:DJ71"/>
    <mergeCell ref="DK69:DK71"/>
    <mergeCell ref="DL69:DL71"/>
    <mergeCell ref="DM69:DM71"/>
    <mergeCell ref="AQ69:AQ71"/>
    <mergeCell ref="AS69:AS71"/>
    <mergeCell ref="AT69:AT71"/>
    <mergeCell ref="AU69:AU71"/>
    <mergeCell ref="AW69:AW71"/>
    <mergeCell ref="DG69:DG71"/>
    <mergeCell ref="AD72:AD74"/>
    <mergeCell ref="AF72:AF74"/>
    <mergeCell ref="AG72:AG74"/>
    <mergeCell ref="AI72:AI74"/>
    <mergeCell ref="AJ72:AJ74"/>
    <mergeCell ref="AK72:AK74"/>
    <mergeCell ref="X72:X74"/>
    <mergeCell ref="Y72:Y74"/>
    <mergeCell ref="Z72:Z74"/>
    <mergeCell ref="AA72:AA74"/>
    <mergeCell ref="AB72:AB74"/>
    <mergeCell ref="DO72:DO74"/>
    <mergeCell ref="DP72:DP74"/>
    <mergeCell ref="DQ72:DQ74"/>
    <mergeCell ref="AT72:AT74"/>
    <mergeCell ref="AU72:AU74"/>
    <mergeCell ref="AW72:AW74"/>
    <mergeCell ref="DI72:DI74"/>
    <mergeCell ref="DJ72:DJ74"/>
    <mergeCell ref="DK72:DK74"/>
    <mergeCell ref="DG73:DG74"/>
    <mergeCell ref="DH73:DH74"/>
    <mergeCell ref="AL72:AL74"/>
    <mergeCell ref="AN72:AN74"/>
    <mergeCell ref="AO72:AO74"/>
    <mergeCell ref="AP72:AP74"/>
    <mergeCell ref="AQ72:AQ74"/>
    <mergeCell ref="AS72:AS74"/>
    <mergeCell ref="U75:U77"/>
    <mergeCell ref="V75:V77"/>
    <mergeCell ref="W75:W77"/>
    <mergeCell ref="G75:G77"/>
    <mergeCell ref="H75:H77"/>
    <mergeCell ref="K75:K77"/>
    <mergeCell ref="L75:L77"/>
    <mergeCell ref="M75:M77"/>
    <mergeCell ref="N75:N77"/>
    <mergeCell ref="A75:A77"/>
    <mergeCell ref="B75:B77"/>
    <mergeCell ref="C75:C77"/>
    <mergeCell ref="D75:D77"/>
    <mergeCell ref="E75:E77"/>
    <mergeCell ref="F75:F77"/>
    <mergeCell ref="DJ75:DJ77"/>
    <mergeCell ref="DK75:DK77"/>
    <mergeCell ref="DL75:DL77"/>
    <mergeCell ref="DM75:DM77"/>
    <mergeCell ref="DN75:DN77"/>
    <mergeCell ref="A78:A80"/>
    <mergeCell ref="B78:B80"/>
    <mergeCell ref="C78:C80"/>
    <mergeCell ref="D78:D80"/>
    <mergeCell ref="E78:E80"/>
    <mergeCell ref="AT75:AT77"/>
    <mergeCell ref="AU75:AU77"/>
    <mergeCell ref="AW75:AW77"/>
    <mergeCell ref="DG75:DG77"/>
    <mergeCell ref="DH75:DH77"/>
    <mergeCell ref="DI75:DI77"/>
    <mergeCell ref="AL75:AL77"/>
    <mergeCell ref="AN75:AN77"/>
    <mergeCell ref="AO75:AO77"/>
    <mergeCell ref="AP75:AP77"/>
    <mergeCell ref="AQ75:AQ77"/>
    <mergeCell ref="AS75:AS77"/>
    <mergeCell ref="AD75:AD77"/>
    <mergeCell ref="AF75:AF77"/>
    <mergeCell ref="AG75:AG77"/>
    <mergeCell ref="AI75:AI77"/>
    <mergeCell ref="AJ75:AJ77"/>
    <mergeCell ref="AK75:AK77"/>
    <mergeCell ref="X75:X77"/>
    <mergeCell ref="Y75:Y77"/>
    <mergeCell ref="Z75:Z77"/>
    <mergeCell ref="AA75:AA77"/>
    <mergeCell ref="W78:W80"/>
    <mergeCell ref="X78:X80"/>
    <mergeCell ref="Y78:Y80"/>
    <mergeCell ref="Z78:Z80"/>
    <mergeCell ref="AA78:AA80"/>
    <mergeCell ref="AB78:AB80"/>
    <mergeCell ref="Q78:Q80"/>
    <mergeCell ref="R78:R80"/>
    <mergeCell ref="S78:S80"/>
    <mergeCell ref="T78:T80"/>
    <mergeCell ref="U78:U80"/>
    <mergeCell ref="V78:V80"/>
    <mergeCell ref="F78:F80"/>
    <mergeCell ref="G78:G80"/>
    <mergeCell ref="H78:H80"/>
    <mergeCell ref="K78:K80"/>
    <mergeCell ref="L78:L80"/>
    <mergeCell ref="M78:M80"/>
    <mergeCell ref="AS78:AS80"/>
    <mergeCell ref="AT78:AT80"/>
    <mergeCell ref="AU78:AU80"/>
    <mergeCell ref="AW78:AW80"/>
    <mergeCell ref="DI78:DI80"/>
    <mergeCell ref="DG79:DG80"/>
    <mergeCell ref="DH79:DH80"/>
    <mergeCell ref="AK78:AK80"/>
    <mergeCell ref="AL78:AL80"/>
    <mergeCell ref="AN78:AN80"/>
    <mergeCell ref="AO78:AO80"/>
    <mergeCell ref="AP78:AP80"/>
    <mergeCell ref="AQ78:AQ80"/>
    <mergeCell ref="AC78:AC80"/>
    <mergeCell ref="AD78:AD80"/>
    <mergeCell ref="AF78:AF80"/>
    <mergeCell ref="AG78:AG80"/>
    <mergeCell ref="AI78:AI80"/>
    <mergeCell ref="AJ78:AJ80"/>
    <mergeCell ref="O81:O83"/>
    <mergeCell ref="Q81:Q83"/>
    <mergeCell ref="R81:R83"/>
    <mergeCell ref="S81:S83"/>
    <mergeCell ref="T81:T83"/>
    <mergeCell ref="U81:U83"/>
    <mergeCell ref="G81:G83"/>
    <mergeCell ref="H81:H83"/>
    <mergeCell ref="K81:K83"/>
    <mergeCell ref="L81:L83"/>
    <mergeCell ref="M81:M83"/>
    <mergeCell ref="N81:N83"/>
    <mergeCell ref="A81:A83"/>
    <mergeCell ref="B81:B83"/>
    <mergeCell ref="C81:C83"/>
    <mergeCell ref="D81:D83"/>
    <mergeCell ref="E81:E83"/>
    <mergeCell ref="F81:F83"/>
    <mergeCell ref="L89:L90"/>
    <mergeCell ref="M89:M90"/>
    <mergeCell ref="N89:N90"/>
    <mergeCell ref="O89:O90"/>
    <mergeCell ref="BB89:BB91"/>
    <mergeCell ref="BL89:BL91"/>
    <mergeCell ref="AQ81:AQ83"/>
    <mergeCell ref="AS81:AS83"/>
    <mergeCell ref="AT81:AT83"/>
    <mergeCell ref="AU81:AU83"/>
    <mergeCell ref="AW81:AW83"/>
    <mergeCell ref="DI81:DI83"/>
    <mergeCell ref="DG82:DG83"/>
    <mergeCell ref="DH82:DH83"/>
    <mergeCell ref="AJ81:AJ83"/>
    <mergeCell ref="AK81:AK83"/>
    <mergeCell ref="AL81:AL83"/>
    <mergeCell ref="AN81:AN83"/>
    <mergeCell ref="AO81:AO83"/>
    <mergeCell ref="AP81:AP83"/>
    <mergeCell ref="AB81:AB83"/>
    <mergeCell ref="AC81:AC83"/>
    <mergeCell ref="AD81:AD83"/>
    <mergeCell ref="AF81:AF83"/>
    <mergeCell ref="AG81:AG83"/>
    <mergeCell ref="AI81:AI83"/>
    <mergeCell ref="V81:V83"/>
    <mergeCell ref="W81:W83"/>
    <mergeCell ref="X81:X83"/>
    <mergeCell ref="Y81:Y83"/>
    <mergeCell ref="Z81:Z83"/>
    <mergeCell ref="AA81:AA83"/>
    <mergeCell ref="DB97:DB98"/>
    <mergeCell ref="DC105:DC120"/>
    <mergeCell ref="AX108:AX109"/>
    <mergeCell ref="AY108:AY109"/>
    <mergeCell ref="AZ108:AZ109"/>
    <mergeCell ref="BA108:BA109"/>
    <mergeCell ref="BB108:BB109"/>
    <mergeCell ref="BC108:BC109"/>
    <mergeCell ref="BD108:BD109"/>
    <mergeCell ref="BE108:BE109"/>
    <mergeCell ref="O97:O98"/>
    <mergeCell ref="BQ97:BQ98"/>
    <mergeCell ref="CA97:CA98"/>
    <mergeCell ref="CF97:CF98"/>
    <mergeCell ref="CP97:CP98"/>
    <mergeCell ref="CS97:CS98"/>
    <mergeCell ref="BQ89:BQ91"/>
    <mergeCell ref="CA89:CA91"/>
    <mergeCell ref="CF89:CF91"/>
    <mergeCell ref="CP89:CP91"/>
    <mergeCell ref="CS89:CS91"/>
    <mergeCell ref="DB89:DB91"/>
    <mergeCell ref="BR108:BR109"/>
    <mergeCell ref="BS108:BS109"/>
    <mergeCell ref="BT108:BT109"/>
    <mergeCell ref="BU108:BU109"/>
    <mergeCell ref="BV108:BV109"/>
    <mergeCell ref="BW108:BW109"/>
    <mergeCell ref="BL108:BL109"/>
    <mergeCell ref="BM108:BM109"/>
    <mergeCell ref="BN108:BN109"/>
    <mergeCell ref="BO108:BO109"/>
    <mergeCell ref="BP108:BP109"/>
    <mergeCell ref="BQ108:BQ109"/>
    <mergeCell ref="BF108:BF109"/>
    <mergeCell ref="BG108:BG109"/>
    <mergeCell ref="BH108:BH109"/>
    <mergeCell ref="BI108:BI109"/>
    <mergeCell ref="BJ108:BJ109"/>
    <mergeCell ref="BK108:BK109"/>
    <mergeCell ref="CK108:CK109"/>
    <mergeCell ref="CL108:CL109"/>
    <mergeCell ref="CM108:CM109"/>
    <mergeCell ref="CN108:CN109"/>
    <mergeCell ref="CO108:CO109"/>
    <mergeCell ref="CD108:CD109"/>
    <mergeCell ref="CE108:CE109"/>
    <mergeCell ref="CF108:CF109"/>
    <mergeCell ref="CG108:CG109"/>
    <mergeCell ref="CH108:CH109"/>
    <mergeCell ref="CI108:CI109"/>
    <mergeCell ref="BX108:BX109"/>
    <mergeCell ref="BY108:BY109"/>
    <mergeCell ref="BZ108:BZ109"/>
    <mergeCell ref="CA108:CA109"/>
    <mergeCell ref="CB108:CB109"/>
    <mergeCell ref="CC108:CC109"/>
    <mergeCell ref="BP110:BP114"/>
    <mergeCell ref="BQ110:BQ114"/>
    <mergeCell ref="BR110:BR114"/>
    <mergeCell ref="BG110:BG114"/>
    <mergeCell ref="BH110:BH114"/>
    <mergeCell ref="BI110:BI114"/>
    <mergeCell ref="BJ110:BJ114"/>
    <mergeCell ref="BK110:BK114"/>
    <mergeCell ref="BL110:BL114"/>
    <mergeCell ref="DB108:DB109"/>
    <mergeCell ref="AX110:AX114"/>
    <mergeCell ref="AY110:AY114"/>
    <mergeCell ref="AZ110:AZ114"/>
    <mergeCell ref="BA110:BA114"/>
    <mergeCell ref="BB110:BB114"/>
    <mergeCell ref="BC110:BC114"/>
    <mergeCell ref="BD110:BD114"/>
    <mergeCell ref="BE110:BE114"/>
    <mergeCell ref="BF110:BF114"/>
    <mergeCell ref="CV108:CV109"/>
    <mergeCell ref="CW108:CW109"/>
    <mergeCell ref="CX108:CX109"/>
    <mergeCell ref="CY108:CY109"/>
    <mergeCell ref="CZ108:CZ109"/>
    <mergeCell ref="DA108:DA109"/>
    <mergeCell ref="CP108:CP109"/>
    <mergeCell ref="CQ108:CQ109"/>
    <mergeCell ref="CR108:CR109"/>
    <mergeCell ref="CS108:CS109"/>
    <mergeCell ref="CT108:CT109"/>
    <mergeCell ref="CU108:CU109"/>
    <mergeCell ref="CJ108:CJ109"/>
    <mergeCell ref="DB110:DB114"/>
    <mergeCell ref="CQ110:CQ114"/>
    <mergeCell ref="CR110:CR114"/>
    <mergeCell ref="CS110:CS114"/>
    <mergeCell ref="CT110:CT114"/>
    <mergeCell ref="CU110:CU114"/>
    <mergeCell ref="CV110:CV114"/>
    <mergeCell ref="CK110:CK114"/>
    <mergeCell ref="CL110:CL114"/>
    <mergeCell ref="CM110:CM114"/>
    <mergeCell ref="CN110:CN114"/>
    <mergeCell ref="CO110:CO114"/>
    <mergeCell ref="CP110:CP114"/>
    <mergeCell ref="CE110:CE114"/>
    <mergeCell ref="CF110:CF114"/>
    <mergeCell ref="CG110:CG114"/>
    <mergeCell ref="CH110:CH114"/>
    <mergeCell ref="CI110:CI114"/>
    <mergeCell ref="CJ110:CJ114"/>
    <mergeCell ref="AZ115:AZ120"/>
    <mergeCell ref="BA115:BA120"/>
    <mergeCell ref="BB115:BB120"/>
    <mergeCell ref="BC115:BC120"/>
    <mergeCell ref="BD115:BD120"/>
    <mergeCell ref="BE115:BE120"/>
    <mergeCell ref="L113:L114"/>
    <mergeCell ref="M113:M114"/>
    <mergeCell ref="N113:N114"/>
    <mergeCell ref="O113:O114"/>
    <mergeCell ref="AX115:AX120"/>
    <mergeCell ref="AY115:AY120"/>
    <mergeCell ref="CW110:CW114"/>
    <mergeCell ref="CX110:CX114"/>
    <mergeCell ref="CY110:CY114"/>
    <mergeCell ref="CZ110:CZ114"/>
    <mergeCell ref="DA110:DA114"/>
    <mergeCell ref="BY110:BY114"/>
    <mergeCell ref="BZ110:BZ114"/>
    <mergeCell ref="CA110:CA114"/>
    <mergeCell ref="CB110:CB114"/>
    <mergeCell ref="CC110:CC114"/>
    <mergeCell ref="CD110:CD114"/>
    <mergeCell ref="BS110:BS114"/>
    <mergeCell ref="BT110:BT114"/>
    <mergeCell ref="BU110:BU114"/>
    <mergeCell ref="BV110:BV114"/>
    <mergeCell ref="BW110:BW114"/>
    <mergeCell ref="BX110:BX114"/>
    <mergeCell ref="BM110:BM114"/>
    <mergeCell ref="BN110:BN114"/>
    <mergeCell ref="BO110:BO114"/>
    <mergeCell ref="BR115:BR120"/>
    <mergeCell ref="BS115:BS120"/>
    <mergeCell ref="BT115:BT120"/>
    <mergeCell ref="BU115:BU120"/>
    <mergeCell ref="BV115:BV120"/>
    <mergeCell ref="BW115:BW120"/>
    <mergeCell ref="BL115:BL120"/>
    <mergeCell ref="BM115:BM120"/>
    <mergeCell ref="BN115:BN120"/>
    <mergeCell ref="BO115:BO120"/>
    <mergeCell ref="BP115:BP120"/>
    <mergeCell ref="BQ115:BQ120"/>
    <mergeCell ref="BF115:BF120"/>
    <mergeCell ref="BG115:BG120"/>
    <mergeCell ref="BH115:BH120"/>
    <mergeCell ref="BI115:BI120"/>
    <mergeCell ref="BJ115:BJ120"/>
    <mergeCell ref="BK115:BK120"/>
    <mergeCell ref="CT115:CT120"/>
    <mergeCell ref="CU115:CU120"/>
    <mergeCell ref="CJ115:CJ120"/>
    <mergeCell ref="CK115:CK120"/>
    <mergeCell ref="CL115:CL120"/>
    <mergeCell ref="CM115:CM120"/>
    <mergeCell ref="CN115:CN120"/>
    <mergeCell ref="CO115:CO120"/>
    <mergeCell ref="CD115:CD120"/>
    <mergeCell ref="CE115:CE120"/>
    <mergeCell ref="CF115:CF120"/>
    <mergeCell ref="CG115:CG120"/>
    <mergeCell ref="CH115:CH120"/>
    <mergeCell ref="CI115:CI120"/>
    <mergeCell ref="BX115:BX120"/>
    <mergeCell ref="BY115:BY120"/>
    <mergeCell ref="BZ115:BZ120"/>
    <mergeCell ref="CA115:CA120"/>
    <mergeCell ref="CB115:CB120"/>
    <mergeCell ref="CC115:CC120"/>
    <mergeCell ref="DC445:DC460"/>
    <mergeCell ref="L258:L259"/>
    <mergeCell ref="M258:M259"/>
    <mergeCell ref="N258:N259"/>
    <mergeCell ref="O258:O259"/>
    <mergeCell ref="L374:L375"/>
    <mergeCell ref="M374:M375"/>
    <mergeCell ref="N374:N375"/>
    <mergeCell ref="O374:O375"/>
    <mergeCell ref="DC151:DC167"/>
    <mergeCell ref="DC168:DC171"/>
    <mergeCell ref="L254:L255"/>
    <mergeCell ref="M254:M255"/>
    <mergeCell ref="N254:N255"/>
    <mergeCell ref="O254:O255"/>
    <mergeCell ref="DB115:DB120"/>
    <mergeCell ref="N121:N122"/>
    <mergeCell ref="DC123:DC133"/>
    <mergeCell ref="L135:L136"/>
    <mergeCell ref="M135:M136"/>
    <mergeCell ref="N135:N136"/>
    <mergeCell ref="O135:O136"/>
    <mergeCell ref="CV115:CV120"/>
    <mergeCell ref="CW115:CW120"/>
    <mergeCell ref="CX115:CX120"/>
    <mergeCell ref="CY115:CY120"/>
    <mergeCell ref="CZ115:CZ120"/>
    <mergeCell ref="DA115:DA120"/>
    <mergeCell ref="CP115:CP120"/>
    <mergeCell ref="CQ115:CQ120"/>
    <mergeCell ref="CR115:CR120"/>
    <mergeCell ref="CS115:CS120"/>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R393"/>
  <sheetViews>
    <sheetView zoomScale="90" zoomScaleNormal="90" workbookViewId="0"/>
  </sheetViews>
  <sheetFormatPr baseColWidth="10" defaultRowHeight="11.25"/>
  <cols>
    <col min="1" max="1" width="4.7109375" style="675" customWidth="1"/>
    <col min="2" max="2" width="5.7109375" style="675" customWidth="1"/>
    <col min="3" max="3" width="10.42578125" style="641" customWidth="1"/>
    <col min="4" max="4" width="3.5703125" style="676" customWidth="1"/>
    <col min="5" max="5" width="5.28515625" style="641" customWidth="1"/>
    <col min="6" max="6" width="8.140625" style="641" customWidth="1"/>
    <col min="7" max="7" width="7.7109375" style="677" customWidth="1"/>
    <col min="8" max="8" width="3.42578125" style="677" customWidth="1"/>
    <col min="9" max="9" width="4" style="677" customWidth="1"/>
    <col min="10" max="10" width="5" style="677" customWidth="1"/>
    <col min="11" max="11" width="3.85546875" style="677" customWidth="1"/>
    <col min="12" max="12" width="11.85546875" style="675" customWidth="1"/>
    <col min="13" max="13" width="10.28515625" style="675" customWidth="1"/>
    <col min="14" max="14" width="10.42578125" style="675" customWidth="1"/>
    <col min="15" max="15" width="21.140625" style="675" customWidth="1"/>
    <col min="16" max="16" width="9" style="642" customWidth="1"/>
    <col min="17" max="17" width="4.140625" style="642" customWidth="1"/>
    <col min="18" max="18" width="8.28515625" style="678" customWidth="1"/>
    <col min="19" max="20" width="13.42578125" style="678" customWidth="1"/>
    <col min="21" max="21" width="13.28515625" style="642" customWidth="1"/>
    <col min="22" max="22" width="12.140625" style="642" customWidth="1"/>
    <col min="23" max="23" width="8.28515625" style="642" customWidth="1"/>
    <col min="24" max="24" width="8.28515625" style="675" customWidth="1"/>
    <col min="25" max="25" width="8.28515625" style="641" customWidth="1"/>
    <col min="26" max="26" width="12.140625" style="641" customWidth="1"/>
    <col min="27" max="27" width="8.28515625" style="679" customWidth="1"/>
    <col min="28" max="28" width="8.28515625" style="640" customWidth="1"/>
    <col min="29" max="29" width="9.42578125" style="640" customWidth="1"/>
    <col min="30" max="30" width="11.42578125" style="640" customWidth="1"/>
    <col min="31" max="38" width="8.28515625" style="640" customWidth="1"/>
    <col min="39" max="39" width="8.28515625" style="641" customWidth="1"/>
    <col min="40" max="40" width="12.140625" style="641" customWidth="1"/>
    <col min="41" max="48" width="8.28515625" style="641" customWidth="1"/>
    <col min="49" max="49" width="8.5703125" style="641" customWidth="1"/>
    <col min="50" max="53" width="8.28515625" style="642" customWidth="1"/>
    <col min="54" max="54" width="10" style="642" customWidth="1"/>
    <col min="55" max="61" width="8.28515625" style="642" customWidth="1"/>
    <col min="62" max="62" width="10" style="642" customWidth="1"/>
    <col min="63" max="63" width="8.28515625" style="642" customWidth="1"/>
    <col min="64" max="64" width="10.42578125" style="642" customWidth="1"/>
    <col min="65" max="68" width="8.28515625" style="642" customWidth="1"/>
    <col min="69" max="69" width="9.7109375" style="642" customWidth="1"/>
    <col min="70" max="76" width="8.28515625" style="642" customWidth="1"/>
    <col min="77" max="77" width="12" style="642" customWidth="1"/>
    <col min="78" max="110" width="8.28515625" style="642" customWidth="1"/>
    <col min="111" max="111" width="13.28515625" style="641" customWidth="1"/>
    <col min="112" max="112" width="10.7109375" style="642" customWidth="1"/>
    <col min="113" max="113" width="10.42578125" style="642" customWidth="1"/>
    <col min="114" max="114" width="11.7109375" style="642" customWidth="1"/>
    <col min="115" max="115" width="5.5703125" style="642" customWidth="1"/>
    <col min="116" max="117" width="11.42578125" style="642" customWidth="1"/>
    <col min="118" max="119" width="8.28515625" style="642" customWidth="1"/>
    <col min="120" max="120" width="16" style="642" customWidth="1"/>
    <col min="121" max="122" width="8.28515625" style="642" customWidth="1"/>
    <col min="123" max="256" width="11.42578125" style="642"/>
    <col min="257" max="263" width="11.42578125" style="642" customWidth="1"/>
    <col min="264" max="264" width="3.42578125" style="642" customWidth="1"/>
    <col min="265" max="265" width="4" style="642" customWidth="1"/>
    <col min="266" max="271" width="11.42578125" style="642" customWidth="1"/>
    <col min="272" max="272" width="9" style="642" customWidth="1"/>
    <col min="273" max="276" width="11.42578125" style="642" customWidth="1"/>
    <col min="277" max="277" width="13.28515625" style="642" customWidth="1"/>
    <col min="278" max="278" width="12.140625" style="642" customWidth="1"/>
    <col min="279" max="280" width="11.42578125" style="642" customWidth="1"/>
    <col min="281" max="281" width="8.28515625" style="642" customWidth="1"/>
    <col min="282" max="282" width="12.140625" style="642" customWidth="1"/>
    <col min="283" max="287" width="11.42578125" style="642" customWidth="1"/>
    <col min="288" max="289" width="8.28515625" style="642" customWidth="1"/>
    <col min="290" max="304" width="11.42578125" style="642" customWidth="1"/>
    <col min="305" max="305" width="8.5703125" style="642" customWidth="1"/>
    <col min="306" max="366" width="11.42578125" style="642" customWidth="1"/>
    <col min="367" max="367" width="13.28515625" style="642" customWidth="1"/>
    <col min="368" max="368" width="10.7109375" style="642" customWidth="1"/>
    <col min="369" max="369" width="10.42578125" style="642" customWidth="1"/>
    <col min="370" max="370" width="11.7109375" style="642" customWidth="1"/>
    <col min="371" max="371" width="5.5703125" style="642" customWidth="1"/>
    <col min="372" max="373" width="11.42578125" style="642" customWidth="1"/>
    <col min="374" max="375" width="8.28515625" style="642" customWidth="1"/>
    <col min="376" max="378" width="11.42578125" style="642" customWidth="1"/>
    <col min="379" max="512" width="11.42578125" style="642"/>
    <col min="513" max="519" width="11.42578125" style="642" customWidth="1"/>
    <col min="520" max="520" width="3.42578125" style="642" customWidth="1"/>
    <col min="521" max="521" width="4" style="642" customWidth="1"/>
    <col min="522" max="527" width="11.42578125" style="642" customWidth="1"/>
    <col min="528" max="528" width="9" style="642" customWidth="1"/>
    <col min="529" max="532" width="11.42578125" style="642" customWidth="1"/>
    <col min="533" max="533" width="13.28515625" style="642" customWidth="1"/>
    <col min="534" max="534" width="12.140625" style="642" customWidth="1"/>
    <col min="535" max="536" width="11.42578125" style="642" customWidth="1"/>
    <col min="537" max="537" width="8.28515625" style="642" customWidth="1"/>
    <col min="538" max="538" width="12.140625" style="642" customWidth="1"/>
    <col min="539" max="543" width="11.42578125" style="642" customWidth="1"/>
    <col min="544" max="545" width="8.28515625" style="642" customWidth="1"/>
    <col min="546" max="560" width="11.42578125" style="642" customWidth="1"/>
    <col min="561" max="561" width="8.5703125" style="642" customWidth="1"/>
    <col min="562" max="622" width="11.42578125" style="642" customWidth="1"/>
    <col min="623" max="623" width="13.28515625" style="642" customWidth="1"/>
    <col min="624" max="624" width="10.7109375" style="642" customWidth="1"/>
    <col min="625" max="625" width="10.42578125" style="642" customWidth="1"/>
    <col min="626" max="626" width="11.7109375" style="642" customWidth="1"/>
    <col min="627" max="627" width="5.5703125" style="642" customWidth="1"/>
    <col min="628" max="629" width="11.42578125" style="642" customWidth="1"/>
    <col min="630" max="631" width="8.28515625" style="642" customWidth="1"/>
    <col min="632" max="634" width="11.42578125" style="642" customWidth="1"/>
    <col min="635" max="768" width="11.42578125" style="642"/>
    <col min="769" max="775" width="11.42578125" style="642" customWidth="1"/>
    <col min="776" max="776" width="3.42578125" style="642" customWidth="1"/>
    <col min="777" max="777" width="4" style="642" customWidth="1"/>
    <col min="778" max="783" width="11.42578125" style="642" customWidth="1"/>
    <col min="784" max="784" width="9" style="642" customWidth="1"/>
    <col min="785" max="788" width="11.42578125" style="642" customWidth="1"/>
    <col min="789" max="789" width="13.28515625" style="642" customWidth="1"/>
    <col min="790" max="790" width="12.140625" style="642" customWidth="1"/>
    <col min="791" max="792" width="11.42578125" style="642" customWidth="1"/>
    <col min="793" max="793" width="8.28515625" style="642" customWidth="1"/>
    <col min="794" max="794" width="12.140625" style="642" customWidth="1"/>
    <col min="795" max="799" width="11.42578125" style="642" customWidth="1"/>
    <col min="800" max="801" width="8.28515625" style="642" customWidth="1"/>
    <col min="802" max="816" width="11.42578125" style="642" customWidth="1"/>
    <col min="817" max="817" width="8.5703125" style="642" customWidth="1"/>
    <col min="818" max="878" width="11.42578125" style="642" customWidth="1"/>
    <col min="879" max="879" width="13.28515625" style="642" customWidth="1"/>
    <col min="880" max="880" width="10.7109375" style="642" customWidth="1"/>
    <col min="881" max="881" width="10.42578125" style="642" customWidth="1"/>
    <col min="882" max="882" width="11.7109375" style="642" customWidth="1"/>
    <col min="883" max="883" width="5.5703125" style="642" customWidth="1"/>
    <col min="884" max="885" width="11.42578125" style="642" customWidth="1"/>
    <col min="886" max="887" width="8.28515625" style="642" customWidth="1"/>
    <col min="888" max="890" width="11.42578125" style="642" customWidth="1"/>
    <col min="891" max="1024" width="11.42578125" style="642"/>
    <col min="1025" max="1031" width="11.42578125" style="642" customWidth="1"/>
    <col min="1032" max="1032" width="3.42578125" style="642" customWidth="1"/>
    <col min="1033" max="1033" width="4" style="642" customWidth="1"/>
    <col min="1034" max="1039" width="11.42578125" style="642" customWidth="1"/>
    <col min="1040" max="1040" width="9" style="642" customWidth="1"/>
    <col min="1041" max="1044" width="11.42578125" style="642" customWidth="1"/>
    <col min="1045" max="1045" width="13.28515625" style="642" customWidth="1"/>
    <col min="1046" max="1046" width="12.140625" style="642" customWidth="1"/>
    <col min="1047" max="1048" width="11.42578125" style="642" customWidth="1"/>
    <col min="1049" max="1049" width="8.28515625" style="642" customWidth="1"/>
    <col min="1050" max="1050" width="12.140625" style="642" customWidth="1"/>
    <col min="1051" max="1055" width="11.42578125" style="642" customWidth="1"/>
    <col min="1056" max="1057" width="8.28515625" style="642" customWidth="1"/>
    <col min="1058" max="1072" width="11.42578125" style="642" customWidth="1"/>
    <col min="1073" max="1073" width="8.5703125" style="642" customWidth="1"/>
    <col min="1074" max="1134" width="11.42578125" style="642" customWidth="1"/>
    <col min="1135" max="1135" width="13.28515625" style="642" customWidth="1"/>
    <col min="1136" max="1136" width="10.7109375" style="642" customWidth="1"/>
    <col min="1137" max="1137" width="10.42578125" style="642" customWidth="1"/>
    <col min="1138" max="1138" width="11.7109375" style="642" customWidth="1"/>
    <col min="1139" max="1139" width="5.5703125" style="642" customWidth="1"/>
    <col min="1140" max="1141" width="11.42578125" style="642" customWidth="1"/>
    <col min="1142" max="1143" width="8.28515625" style="642" customWidth="1"/>
    <col min="1144" max="1146" width="11.42578125" style="642" customWidth="1"/>
    <col min="1147" max="1280" width="11.42578125" style="642"/>
    <col min="1281" max="1287" width="11.42578125" style="642" customWidth="1"/>
    <col min="1288" max="1288" width="3.42578125" style="642" customWidth="1"/>
    <col min="1289" max="1289" width="4" style="642" customWidth="1"/>
    <col min="1290" max="1295" width="11.42578125" style="642" customWidth="1"/>
    <col min="1296" max="1296" width="9" style="642" customWidth="1"/>
    <col min="1297" max="1300" width="11.42578125" style="642" customWidth="1"/>
    <col min="1301" max="1301" width="13.28515625" style="642" customWidth="1"/>
    <col min="1302" max="1302" width="12.140625" style="642" customWidth="1"/>
    <col min="1303" max="1304" width="11.42578125" style="642" customWidth="1"/>
    <col min="1305" max="1305" width="8.28515625" style="642" customWidth="1"/>
    <col min="1306" max="1306" width="12.140625" style="642" customWidth="1"/>
    <col min="1307" max="1311" width="11.42578125" style="642" customWidth="1"/>
    <col min="1312" max="1313" width="8.28515625" style="642" customWidth="1"/>
    <col min="1314" max="1328" width="11.42578125" style="642" customWidth="1"/>
    <col min="1329" max="1329" width="8.5703125" style="642" customWidth="1"/>
    <col min="1330" max="1390" width="11.42578125" style="642" customWidth="1"/>
    <col min="1391" max="1391" width="13.28515625" style="642" customWidth="1"/>
    <col min="1392" max="1392" width="10.7109375" style="642" customWidth="1"/>
    <col min="1393" max="1393" width="10.42578125" style="642" customWidth="1"/>
    <col min="1394" max="1394" width="11.7109375" style="642" customWidth="1"/>
    <col min="1395" max="1395" width="5.5703125" style="642" customWidth="1"/>
    <col min="1396" max="1397" width="11.42578125" style="642" customWidth="1"/>
    <col min="1398" max="1399" width="8.28515625" style="642" customWidth="1"/>
    <col min="1400" max="1402" width="11.42578125" style="642" customWidth="1"/>
    <col min="1403" max="1536" width="11.42578125" style="642"/>
    <col min="1537" max="1543" width="11.42578125" style="642" customWidth="1"/>
    <col min="1544" max="1544" width="3.42578125" style="642" customWidth="1"/>
    <col min="1545" max="1545" width="4" style="642" customWidth="1"/>
    <col min="1546" max="1551" width="11.42578125" style="642" customWidth="1"/>
    <col min="1552" max="1552" width="9" style="642" customWidth="1"/>
    <col min="1553" max="1556" width="11.42578125" style="642" customWidth="1"/>
    <col min="1557" max="1557" width="13.28515625" style="642" customWidth="1"/>
    <col min="1558" max="1558" width="12.140625" style="642" customWidth="1"/>
    <col min="1559" max="1560" width="11.42578125" style="642" customWidth="1"/>
    <col min="1561" max="1561" width="8.28515625" style="642" customWidth="1"/>
    <col min="1562" max="1562" width="12.140625" style="642" customWidth="1"/>
    <col min="1563" max="1567" width="11.42578125" style="642" customWidth="1"/>
    <col min="1568" max="1569" width="8.28515625" style="642" customWidth="1"/>
    <col min="1570" max="1584" width="11.42578125" style="642" customWidth="1"/>
    <col min="1585" max="1585" width="8.5703125" style="642" customWidth="1"/>
    <col min="1586" max="1646" width="11.42578125" style="642" customWidth="1"/>
    <col min="1647" max="1647" width="13.28515625" style="642" customWidth="1"/>
    <col min="1648" max="1648" width="10.7109375" style="642" customWidth="1"/>
    <col min="1649" max="1649" width="10.42578125" style="642" customWidth="1"/>
    <col min="1650" max="1650" width="11.7109375" style="642" customWidth="1"/>
    <col min="1651" max="1651" width="5.5703125" style="642" customWidth="1"/>
    <col min="1652" max="1653" width="11.42578125" style="642" customWidth="1"/>
    <col min="1654" max="1655" width="8.28515625" style="642" customWidth="1"/>
    <col min="1656" max="1658" width="11.42578125" style="642" customWidth="1"/>
    <col min="1659" max="1792" width="11.42578125" style="642"/>
    <col min="1793" max="1799" width="11.42578125" style="642" customWidth="1"/>
    <col min="1800" max="1800" width="3.42578125" style="642" customWidth="1"/>
    <col min="1801" max="1801" width="4" style="642" customWidth="1"/>
    <col min="1802" max="1807" width="11.42578125" style="642" customWidth="1"/>
    <col min="1808" max="1808" width="9" style="642" customWidth="1"/>
    <col min="1809" max="1812" width="11.42578125" style="642" customWidth="1"/>
    <col min="1813" max="1813" width="13.28515625" style="642" customWidth="1"/>
    <col min="1814" max="1814" width="12.140625" style="642" customWidth="1"/>
    <col min="1815" max="1816" width="11.42578125" style="642" customWidth="1"/>
    <col min="1817" max="1817" width="8.28515625" style="642" customWidth="1"/>
    <col min="1818" max="1818" width="12.140625" style="642" customWidth="1"/>
    <col min="1819" max="1823" width="11.42578125" style="642" customWidth="1"/>
    <col min="1824" max="1825" width="8.28515625" style="642" customWidth="1"/>
    <col min="1826" max="1840" width="11.42578125" style="642" customWidth="1"/>
    <col min="1841" max="1841" width="8.5703125" style="642" customWidth="1"/>
    <col min="1842" max="1902" width="11.42578125" style="642" customWidth="1"/>
    <col min="1903" max="1903" width="13.28515625" style="642" customWidth="1"/>
    <col min="1904" max="1904" width="10.7109375" style="642" customWidth="1"/>
    <col min="1905" max="1905" width="10.42578125" style="642" customWidth="1"/>
    <col min="1906" max="1906" width="11.7109375" style="642" customWidth="1"/>
    <col min="1907" max="1907" width="5.5703125" style="642" customWidth="1"/>
    <col min="1908" max="1909" width="11.42578125" style="642" customWidth="1"/>
    <col min="1910" max="1911" width="8.28515625" style="642" customWidth="1"/>
    <col min="1912" max="1914" width="11.42578125" style="642" customWidth="1"/>
    <col min="1915" max="2048" width="11.42578125" style="642"/>
    <col min="2049" max="2055" width="11.42578125" style="642" customWidth="1"/>
    <col min="2056" max="2056" width="3.42578125" style="642" customWidth="1"/>
    <col min="2057" max="2057" width="4" style="642" customWidth="1"/>
    <col min="2058" max="2063" width="11.42578125" style="642" customWidth="1"/>
    <col min="2064" max="2064" width="9" style="642" customWidth="1"/>
    <col min="2065" max="2068" width="11.42578125" style="642" customWidth="1"/>
    <col min="2069" max="2069" width="13.28515625" style="642" customWidth="1"/>
    <col min="2070" max="2070" width="12.140625" style="642" customWidth="1"/>
    <col min="2071" max="2072" width="11.42578125" style="642" customWidth="1"/>
    <col min="2073" max="2073" width="8.28515625" style="642" customWidth="1"/>
    <col min="2074" max="2074" width="12.140625" style="642" customWidth="1"/>
    <col min="2075" max="2079" width="11.42578125" style="642" customWidth="1"/>
    <col min="2080" max="2081" width="8.28515625" style="642" customWidth="1"/>
    <col min="2082" max="2096" width="11.42578125" style="642" customWidth="1"/>
    <col min="2097" max="2097" width="8.5703125" style="642" customWidth="1"/>
    <col min="2098" max="2158" width="11.42578125" style="642" customWidth="1"/>
    <col min="2159" max="2159" width="13.28515625" style="642" customWidth="1"/>
    <col min="2160" max="2160" width="10.7109375" style="642" customWidth="1"/>
    <col min="2161" max="2161" width="10.42578125" style="642" customWidth="1"/>
    <col min="2162" max="2162" width="11.7109375" style="642" customWidth="1"/>
    <col min="2163" max="2163" width="5.5703125" style="642" customWidth="1"/>
    <col min="2164" max="2165" width="11.42578125" style="642" customWidth="1"/>
    <col min="2166" max="2167" width="8.28515625" style="642" customWidth="1"/>
    <col min="2168" max="2170" width="11.42578125" style="642" customWidth="1"/>
    <col min="2171" max="2304" width="11.42578125" style="642"/>
    <col min="2305" max="2311" width="11.42578125" style="642" customWidth="1"/>
    <col min="2312" max="2312" width="3.42578125" style="642" customWidth="1"/>
    <col min="2313" max="2313" width="4" style="642" customWidth="1"/>
    <col min="2314" max="2319" width="11.42578125" style="642" customWidth="1"/>
    <col min="2320" max="2320" width="9" style="642" customWidth="1"/>
    <col min="2321" max="2324" width="11.42578125" style="642" customWidth="1"/>
    <col min="2325" max="2325" width="13.28515625" style="642" customWidth="1"/>
    <col min="2326" max="2326" width="12.140625" style="642" customWidth="1"/>
    <col min="2327" max="2328" width="11.42578125" style="642" customWidth="1"/>
    <col min="2329" max="2329" width="8.28515625" style="642" customWidth="1"/>
    <col min="2330" max="2330" width="12.140625" style="642" customWidth="1"/>
    <col min="2331" max="2335" width="11.42578125" style="642" customWidth="1"/>
    <col min="2336" max="2337" width="8.28515625" style="642" customWidth="1"/>
    <col min="2338" max="2352" width="11.42578125" style="642" customWidth="1"/>
    <col min="2353" max="2353" width="8.5703125" style="642" customWidth="1"/>
    <col min="2354" max="2414" width="11.42578125" style="642" customWidth="1"/>
    <col min="2415" max="2415" width="13.28515625" style="642" customWidth="1"/>
    <col min="2416" max="2416" width="10.7109375" style="642" customWidth="1"/>
    <col min="2417" max="2417" width="10.42578125" style="642" customWidth="1"/>
    <col min="2418" max="2418" width="11.7109375" style="642" customWidth="1"/>
    <col min="2419" max="2419" width="5.5703125" style="642" customWidth="1"/>
    <col min="2420" max="2421" width="11.42578125" style="642" customWidth="1"/>
    <col min="2422" max="2423" width="8.28515625" style="642" customWidth="1"/>
    <col min="2424" max="2426" width="11.42578125" style="642" customWidth="1"/>
    <col min="2427" max="2560" width="11.42578125" style="642"/>
    <col min="2561" max="2567" width="11.42578125" style="642" customWidth="1"/>
    <col min="2568" max="2568" width="3.42578125" style="642" customWidth="1"/>
    <col min="2569" max="2569" width="4" style="642" customWidth="1"/>
    <col min="2570" max="2575" width="11.42578125" style="642" customWidth="1"/>
    <col min="2576" max="2576" width="9" style="642" customWidth="1"/>
    <col min="2577" max="2580" width="11.42578125" style="642" customWidth="1"/>
    <col min="2581" max="2581" width="13.28515625" style="642" customWidth="1"/>
    <col min="2582" max="2582" width="12.140625" style="642" customWidth="1"/>
    <col min="2583" max="2584" width="11.42578125" style="642" customWidth="1"/>
    <col min="2585" max="2585" width="8.28515625" style="642" customWidth="1"/>
    <col min="2586" max="2586" width="12.140625" style="642" customWidth="1"/>
    <col min="2587" max="2591" width="11.42578125" style="642" customWidth="1"/>
    <col min="2592" max="2593" width="8.28515625" style="642" customWidth="1"/>
    <col min="2594" max="2608" width="11.42578125" style="642" customWidth="1"/>
    <col min="2609" max="2609" width="8.5703125" style="642" customWidth="1"/>
    <col min="2610" max="2670" width="11.42578125" style="642" customWidth="1"/>
    <col min="2671" max="2671" width="13.28515625" style="642" customWidth="1"/>
    <col min="2672" max="2672" width="10.7109375" style="642" customWidth="1"/>
    <col min="2673" max="2673" width="10.42578125" style="642" customWidth="1"/>
    <col min="2674" max="2674" width="11.7109375" style="642" customWidth="1"/>
    <col min="2675" max="2675" width="5.5703125" style="642" customWidth="1"/>
    <col min="2676" max="2677" width="11.42578125" style="642" customWidth="1"/>
    <col min="2678" max="2679" width="8.28515625" style="642" customWidth="1"/>
    <col min="2680" max="2682" width="11.42578125" style="642" customWidth="1"/>
    <col min="2683" max="2816" width="11.42578125" style="642"/>
    <col min="2817" max="2823" width="11.42578125" style="642" customWidth="1"/>
    <col min="2824" max="2824" width="3.42578125" style="642" customWidth="1"/>
    <col min="2825" max="2825" width="4" style="642" customWidth="1"/>
    <col min="2826" max="2831" width="11.42578125" style="642" customWidth="1"/>
    <col min="2832" max="2832" width="9" style="642" customWidth="1"/>
    <col min="2833" max="2836" width="11.42578125" style="642" customWidth="1"/>
    <col min="2837" max="2837" width="13.28515625" style="642" customWidth="1"/>
    <col min="2838" max="2838" width="12.140625" style="642" customWidth="1"/>
    <col min="2839" max="2840" width="11.42578125" style="642" customWidth="1"/>
    <col min="2841" max="2841" width="8.28515625" style="642" customWidth="1"/>
    <col min="2842" max="2842" width="12.140625" style="642" customWidth="1"/>
    <col min="2843" max="2847" width="11.42578125" style="642" customWidth="1"/>
    <col min="2848" max="2849" width="8.28515625" style="642" customWidth="1"/>
    <col min="2850" max="2864" width="11.42578125" style="642" customWidth="1"/>
    <col min="2865" max="2865" width="8.5703125" style="642" customWidth="1"/>
    <col min="2866" max="2926" width="11.42578125" style="642" customWidth="1"/>
    <col min="2927" max="2927" width="13.28515625" style="642" customWidth="1"/>
    <col min="2928" max="2928" width="10.7109375" style="642" customWidth="1"/>
    <col min="2929" max="2929" width="10.42578125" style="642" customWidth="1"/>
    <col min="2930" max="2930" width="11.7109375" style="642" customWidth="1"/>
    <col min="2931" max="2931" width="5.5703125" style="642" customWidth="1"/>
    <col min="2932" max="2933" width="11.42578125" style="642" customWidth="1"/>
    <col min="2934" max="2935" width="8.28515625" style="642" customWidth="1"/>
    <col min="2936" max="2938" width="11.42578125" style="642" customWidth="1"/>
    <col min="2939" max="3072" width="11.42578125" style="642"/>
    <col min="3073" max="3079" width="11.42578125" style="642" customWidth="1"/>
    <col min="3080" max="3080" width="3.42578125" style="642" customWidth="1"/>
    <col min="3081" max="3081" width="4" style="642" customWidth="1"/>
    <col min="3082" max="3087" width="11.42578125" style="642" customWidth="1"/>
    <col min="3088" max="3088" width="9" style="642" customWidth="1"/>
    <col min="3089" max="3092" width="11.42578125" style="642" customWidth="1"/>
    <col min="3093" max="3093" width="13.28515625" style="642" customWidth="1"/>
    <col min="3094" max="3094" width="12.140625" style="642" customWidth="1"/>
    <col min="3095" max="3096" width="11.42578125" style="642" customWidth="1"/>
    <col min="3097" max="3097" width="8.28515625" style="642" customWidth="1"/>
    <col min="3098" max="3098" width="12.140625" style="642" customWidth="1"/>
    <col min="3099" max="3103" width="11.42578125" style="642" customWidth="1"/>
    <col min="3104" max="3105" width="8.28515625" style="642" customWidth="1"/>
    <col min="3106" max="3120" width="11.42578125" style="642" customWidth="1"/>
    <col min="3121" max="3121" width="8.5703125" style="642" customWidth="1"/>
    <col min="3122" max="3182" width="11.42578125" style="642" customWidth="1"/>
    <col min="3183" max="3183" width="13.28515625" style="642" customWidth="1"/>
    <col min="3184" max="3184" width="10.7109375" style="642" customWidth="1"/>
    <col min="3185" max="3185" width="10.42578125" style="642" customWidth="1"/>
    <col min="3186" max="3186" width="11.7109375" style="642" customWidth="1"/>
    <col min="3187" max="3187" width="5.5703125" style="642" customWidth="1"/>
    <col min="3188" max="3189" width="11.42578125" style="642" customWidth="1"/>
    <col min="3190" max="3191" width="8.28515625" style="642" customWidth="1"/>
    <col min="3192" max="3194" width="11.42578125" style="642" customWidth="1"/>
    <col min="3195" max="3328" width="11.42578125" style="642"/>
    <col min="3329" max="3335" width="11.42578125" style="642" customWidth="1"/>
    <col min="3336" max="3336" width="3.42578125" style="642" customWidth="1"/>
    <col min="3337" max="3337" width="4" style="642" customWidth="1"/>
    <col min="3338" max="3343" width="11.42578125" style="642" customWidth="1"/>
    <col min="3344" max="3344" width="9" style="642" customWidth="1"/>
    <col min="3345" max="3348" width="11.42578125" style="642" customWidth="1"/>
    <col min="3349" max="3349" width="13.28515625" style="642" customWidth="1"/>
    <col min="3350" max="3350" width="12.140625" style="642" customWidth="1"/>
    <col min="3351" max="3352" width="11.42578125" style="642" customWidth="1"/>
    <col min="3353" max="3353" width="8.28515625" style="642" customWidth="1"/>
    <col min="3354" max="3354" width="12.140625" style="642" customWidth="1"/>
    <col min="3355" max="3359" width="11.42578125" style="642" customWidth="1"/>
    <col min="3360" max="3361" width="8.28515625" style="642" customWidth="1"/>
    <col min="3362" max="3376" width="11.42578125" style="642" customWidth="1"/>
    <col min="3377" max="3377" width="8.5703125" style="642" customWidth="1"/>
    <col min="3378" max="3438" width="11.42578125" style="642" customWidth="1"/>
    <col min="3439" max="3439" width="13.28515625" style="642" customWidth="1"/>
    <col min="3440" max="3440" width="10.7109375" style="642" customWidth="1"/>
    <col min="3441" max="3441" width="10.42578125" style="642" customWidth="1"/>
    <col min="3442" max="3442" width="11.7109375" style="642" customWidth="1"/>
    <col min="3443" max="3443" width="5.5703125" style="642" customWidth="1"/>
    <col min="3444" max="3445" width="11.42578125" style="642" customWidth="1"/>
    <col min="3446" max="3447" width="8.28515625" style="642" customWidth="1"/>
    <col min="3448" max="3450" width="11.42578125" style="642" customWidth="1"/>
    <col min="3451" max="3584" width="11.42578125" style="642"/>
    <col min="3585" max="3591" width="11.42578125" style="642" customWidth="1"/>
    <col min="3592" max="3592" width="3.42578125" style="642" customWidth="1"/>
    <col min="3593" max="3593" width="4" style="642" customWidth="1"/>
    <col min="3594" max="3599" width="11.42578125" style="642" customWidth="1"/>
    <col min="3600" max="3600" width="9" style="642" customWidth="1"/>
    <col min="3601" max="3604" width="11.42578125" style="642" customWidth="1"/>
    <col min="3605" max="3605" width="13.28515625" style="642" customWidth="1"/>
    <col min="3606" max="3606" width="12.140625" style="642" customWidth="1"/>
    <col min="3607" max="3608" width="11.42578125" style="642" customWidth="1"/>
    <col min="3609" max="3609" width="8.28515625" style="642" customWidth="1"/>
    <col min="3610" max="3610" width="12.140625" style="642" customWidth="1"/>
    <col min="3611" max="3615" width="11.42578125" style="642" customWidth="1"/>
    <col min="3616" max="3617" width="8.28515625" style="642" customWidth="1"/>
    <col min="3618" max="3632" width="11.42578125" style="642" customWidth="1"/>
    <col min="3633" max="3633" width="8.5703125" style="642" customWidth="1"/>
    <col min="3634" max="3694" width="11.42578125" style="642" customWidth="1"/>
    <col min="3695" max="3695" width="13.28515625" style="642" customWidth="1"/>
    <col min="3696" max="3696" width="10.7109375" style="642" customWidth="1"/>
    <col min="3697" max="3697" width="10.42578125" style="642" customWidth="1"/>
    <col min="3698" max="3698" width="11.7109375" style="642" customWidth="1"/>
    <col min="3699" max="3699" width="5.5703125" style="642" customWidth="1"/>
    <col min="3700" max="3701" width="11.42578125" style="642" customWidth="1"/>
    <col min="3702" max="3703" width="8.28515625" style="642" customWidth="1"/>
    <col min="3704" max="3706" width="11.42578125" style="642" customWidth="1"/>
    <col min="3707" max="3840" width="11.42578125" style="642"/>
    <col min="3841" max="3847" width="11.42578125" style="642" customWidth="1"/>
    <col min="3848" max="3848" width="3.42578125" style="642" customWidth="1"/>
    <col min="3849" max="3849" width="4" style="642" customWidth="1"/>
    <col min="3850" max="3855" width="11.42578125" style="642" customWidth="1"/>
    <col min="3856" max="3856" width="9" style="642" customWidth="1"/>
    <col min="3857" max="3860" width="11.42578125" style="642" customWidth="1"/>
    <col min="3861" max="3861" width="13.28515625" style="642" customWidth="1"/>
    <col min="3862" max="3862" width="12.140625" style="642" customWidth="1"/>
    <col min="3863" max="3864" width="11.42578125" style="642" customWidth="1"/>
    <col min="3865" max="3865" width="8.28515625" style="642" customWidth="1"/>
    <col min="3866" max="3866" width="12.140625" style="642" customWidth="1"/>
    <col min="3867" max="3871" width="11.42578125" style="642" customWidth="1"/>
    <col min="3872" max="3873" width="8.28515625" style="642" customWidth="1"/>
    <col min="3874" max="3888" width="11.42578125" style="642" customWidth="1"/>
    <col min="3889" max="3889" width="8.5703125" style="642" customWidth="1"/>
    <col min="3890" max="3950" width="11.42578125" style="642" customWidth="1"/>
    <col min="3951" max="3951" width="13.28515625" style="642" customWidth="1"/>
    <col min="3952" max="3952" width="10.7109375" style="642" customWidth="1"/>
    <col min="3953" max="3953" width="10.42578125" style="642" customWidth="1"/>
    <col min="3954" max="3954" width="11.7109375" style="642" customWidth="1"/>
    <col min="3955" max="3955" width="5.5703125" style="642" customWidth="1"/>
    <col min="3956" max="3957" width="11.42578125" style="642" customWidth="1"/>
    <col min="3958" max="3959" width="8.28515625" style="642" customWidth="1"/>
    <col min="3960" max="3962" width="11.42578125" style="642" customWidth="1"/>
    <col min="3963" max="4096" width="11.42578125" style="642"/>
    <col min="4097" max="4103" width="11.42578125" style="642" customWidth="1"/>
    <col min="4104" max="4104" width="3.42578125" style="642" customWidth="1"/>
    <col min="4105" max="4105" width="4" style="642" customWidth="1"/>
    <col min="4106" max="4111" width="11.42578125" style="642" customWidth="1"/>
    <col min="4112" max="4112" width="9" style="642" customWidth="1"/>
    <col min="4113" max="4116" width="11.42578125" style="642" customWidth="1"/>
    <col min="4117" max="4117" width="13.28515625" style="642" customWidth="1"/>
    <col min="4118" max="4118" width="12.140625" style="642" customWidth="1"/>
    <col min="4119" max="4120" width="11.42578125" style="642" customWidth="1"/>
    <col min="4121" max="4121" width="8.28515625" style="642" customWidth="1"/>
    <col min="4122" max="4122" width="12.140625" style="642" customWidth="1"/>
    <col min="4123" max="4127" width="11.42578125" style="642" customWidth="1"/>
    <col min="4128" max="4129" width="8.28515625" style="642" customWidth="1"/>
    <col min="4130" max="4144" width="11.42578125" style="642" customWidth="1"/>
    <col min="4145" max="4145" width="8.5703125" style="642" customWidth="1"/>
    <col min="4146" max="4206" width="11.42578125" style="642" customWidth="1"/>
    <col min="4207" max="4207" width="13.28515625" style="642" customWidth="1"/>
    <col min="4208" max="4208" width="10.7109375" style="642" customWidth="1"/>
    <col min="4209" max="4209" width="10.42578125" style="642" customWidth="1"/>
    <col min="4210" max="4210" width="11.7109375" style="642" customWidth="1"/>
    <col min="4211" max="4211" width="5.5703125" style="642" customWidth="1"/>
    <col min="4212" max="4213" width="11.42578125" style="642" customWidth="1"/>
    <col min="4214" max="4215" width="8.28515625" style="642" customWidth="1"/>
    <col min="4216" max="4218" width="11.42578125" style="642" customWidth="1"/>
    <col min="4219" max="4352" width="11.42578125" style="642"/>
    <col min="4353" max="4359" width="11.42578125" style="642" customWidth="1"/>
    <col min="4360" max="4360" width="3.42578125" style="642" customWidth="1"/>
    <col min="4361" max="4361" width="4" style="642" customWidth="1"/>
    <col min="4362" max="4367" width="11.42578125" style="642" customWidth="1"/>
    <col min="4368" max="4368" width="9" style="642" customWidth="1"/>
    <col min="4369" max="4372" width="11.42578125" style="642" customWidth="1"/>
    <col min="4373" max="4373" width="13.28515625" style="642" customWidth="1"/>
    <col min="4374" max="4374" width="12.140625" style="642" customWidth="1"/>
    <col min="4375" max="4376" width="11.42578125" style="642" customWidth="1"/>
    <col min="4377" max="4377" width="8.28515625" style="642" customWidth="1"/>
    <col min="4378" max="4378" width="12.140625" style="642" customWidth="1"/>
    <col min="4379" max="4383" width="11.42578125" style="642" customWidth="1"/>
    <col min="4384" max="4385" width="8.28515625" style="642" customWidth="1"/>
    <col min="4386" max="4400" width="11.42578125" style="642" customWidth="1"/>
    <col min="4401" max="4401" width="8.5703125" style="642" customWidth="1"/>
    <col min="4402" max="4462" width="11.42578125" style="642" customWidth="1"/>
    <col min="4463" max="4463" width="13.28515625" style="642" customWidth="1"/>
    <col min="4464" max="4464" width="10.7109375" style="642" customWidth="1"/>
    <col min="4465" max="4465" width="10.42578125" style="642" customWidth="1"/>
    <col min="4466" max="4466" width="11.7109375" style="642" customWidth="1"/>
    <col min="4467" max="4467" width="5.5703125" style="642" customWidth="1"/>
    <col min="4468" max="4469" width="11.42578125" style="642" customWidth="1"/>
    <col min="4470" max="4471" width="8.28515625" style="642" customWidth="1"/>
    <col min="4472" max="4474" width="11.42578125" style="642" customWidth="1"/>
    <col min="4475" max="4608" width="11.42578125" style="642"/>
    <col min="4609" max="4615" width="11.42578125" style="642" customWidth="1"/>
    <col min="4616" max="4616" width="3.42578125" style="642" customWidth="1"/>
    <col min="4617" max="4617" width="4" style="642" customWidth="1"/>
    <col min="4618" max="4623" width="11.42578125" style="642" customWidth="1"/>
    <col min="4624" max="4624" width="9" style="642" customWidth="1"/>
    <col min="4625" max="4628" width="11.42578125" style="642" customWidth="1"/>
    <col min="4629" max="4629" width="13.28515625" style="642" customWidth="1"/>
    <col min="4630" max="4630" width="12.140625" style="642" customWidth="1"/>
    <col min="4631" max="4632" width="11.42578125" style="642" customWidth="1"/>
    <col min="4633" max="4633" width="8.28515625" style="642" customWidth="1"/>
    <col min="4634" max="4634" width="12.140625" style="642" customWidth="1"/>
    <col min="4635" max="4639" width="11.42578125" style="642" customWidth="1"/>
    <col min="4640" max="4641" width="8.28515625" style="642" customWidth="1"/>
    <col min="4642" max="4656" width="11.42578125" style="642" customWidth="1"/>
    <col min="4657" max="4657" width="8.5703125" style="642" customWidth="1"/>
    <col min="4658" max="4718" width="11.42578125" style="642" customWidth="1"/>
    <col min="4719" max="4719" width="13.28515625" style="642" customWidth="1"/>
    <col min="4720" max="4720" width="10.7109375" style="642" customWidth="1"/>
    <col min="4721" max="4721" width="10.42578125" style="642" customWidth="1"/>
    <col min="4722" max="4722" width="11.7109375" style="642" customWidth="1"/>
    <col min="4723" max="4723" width="5.5703125" style="642" customWidth="1"/>
    <col min="4724" max="4725" width="11.42578125" style="642" customWidth="1"/>
    <col min="4726" max="4727" width="8.28515625" style="642" customWidth="1"/>
    <col min="4728" max="4730" width="11.42578125" style="642" customWidth="1"/>
    <col min="4731" max="4864" width="11.42578125" style="642"/>
    <col min="4865" max="4871" width="11.42578125" style="642" customWidth="1"/>
    <col min="4872" max="4872" width="3.42578125" style="642" customWidth="1"/>
    <col min="4873" max="4873" width="4" style="642" customWidth="1"/>
    <col min="4874" max="4879" width="11.42578125" style="642" customWidth="1"/>
    <col min="4880" max="4880" width="9" style="642" customWidth="1"/>
    <col min="4881" max="4884" width="11.42578125" style="642" customWidth="1"/>
    <col min="4885" max="4885" width="13.28515625" style="642" customWidth="1"/>
    <col min="4886" max="4886" width="12.140625" style="642" customWidth="1"/>
    <col min="4887" max="4888" width="11.42578125" style="642" customWidth="1"/>
    <col min="4889" max="4889" width="8.28515625" style="642" customWidth="1"/>
    <col min="4890" max="4890" width="12.140625" style="642" customWidth="1"/>
    <col min="4891" max="4895" width="11.42578125" style="642" customWidth="1"/>
    <col min="4896" max="4897" width="8.28515625" style="642" customWidth="1"/>
    <col min="4898" max="4912" width="11.42578125" style="642" customWidth="1"/>
    <col min="4913" max="4913" width="8.5703125" style="642" customWidth="1"/>
    <col min="4914" max="4974" width="11.42578125" style="642" customWidth="1"/>
    <col min="4975" max="4975" width="13.28515625" style="642" customWidth="1"/>
    <col min="4976" max="4976" width="10.7109375" style="642" customWidth="1"/>
    <col min="4977" max="4977" width="10.42578125" style="642" customWidth="1"/>
    <col min="4978" max="4978" width="11.7109375" style="642" customWidth="1"/>
    <col min="4979" max="4979" width="5.5703125" style="642" customWidth="1"/>
    <col min="4980" max="4981" width="11.42578125" style="642" customWidth="1"/>
    <col min="4982" max="4983" width="8.28515625" style="642" customWidth="1"/>
    <col min="4984" max="4986" width="11.42578125" style="642" customWidth="1"/>
    <col min="4987" max="5120" width="11.42578125" style="642"/>
    <col min="5121" max="5127" width="11.42578125" style="642" customWidth="1"/>
    <col min="5128" max="5128" width="3.42578125" style="642" customWidth="1"/>
    <col min="5129" max="5129" width="4" style="642" customWidth="1"/>
    <col min="5130" max="5135" width="11.42578125" style="642" customWidth="1"/>
    <col min="5136" max="5136" width="9" style="642" customWidth="1"/>
    <col min="5137" max="5140" width="11.42578125" style="642" customWidth="1"/>
    <col min="5141" max="5141" width="13.28515625" style="642" customWidth="1"/>
    <col min="5142" max="5142" width="12.140625" style="642" customWidth="1"/>
    <col min="5143" max="5144" width="11.42578125" style="642" customWidth="1"/>
    <col min="5145" max="5145" width="8.28515625" style="642" customWidth="1"/>
    <col min="5146" max="5146" width="12.140625" style="642" customWidth="1"/>
    <col min="5147" max="5151" width="11.42578125" style="642" customWidth="1"/>
    <col min="5152" max="5153" width="8.28515625" style="642" customWidth="1"/>
    <col min="5154" max="5168" width="11.42578125" style="642" customWidth="1"/>
    <col min="5169" max="5169" width="8.5703125" style="642" customWidth="1"/>
    <col min="5170" max="5230" width="11.42578125" style="642" customWidth="1"/>
    <col min="5231" max="5231" width="13.28515625" style="642" customWidth="1"/>
    <col min="5232" max="5232" width="10.7109375" style="642" customWidth="1"/>
    <col min="5233" max="5233" width="10.42578125" style="642" customWidth="1"/>
    <col min="5234" max="5234" width="11.7109375" style="642" customWidth="1"/>
    <col min="5235" max="5235" width="5.5703125" style="642" customWidth="1"/>
    <col min="5236" max="5237" width="11.42578125" style="642" customWidth="1"/>
    <col min="5238" max="5239" width="8.28515625" style="642" customWidth="1"/>
    <col min="5240" max="5242" width="11.42578125" style="642" customWidth="1"/>
    <col min="5243" max="5376" width="11.42578125" style="642"/>
    <col min="5377" max="5383" width="11.42578125" style="642" customWidth="1"/>
    <col min="5384" max="5384" width="3.42578125" style="642" customWidth="1"/>
    <col min="5385" max="5385" width="4" style="642" customWidth="1"/>
    <col min="5386" max="5391" width="11.42578125" style="642" customWidth="1"/>
    <col min="5392" max="5392" width="9" style="642" customWidth="1"/>
    <col min="5393" max="5396" width="11.42578125" style="642" customWidth="1"/>
    <col min="5397" max="5397" width="13.28515625" style="642" customWidth="1"/>
    <col min="5398" max="5398" width="12.140625" style="642" customWidth="1"/>
    <col min="5399" max="5400" width="11.42578125" style="642" customWidth="1"/>
    <col min="5401" max="5401" width="8.28515625" style="642" customWidth="1"/>
    <col min="5402" max="5402" width="12.140625" style="642" customWidth="1"/>
    <col min="5403" max="5407" width="11.42578125" style="642" customWidth="1"/>
    <col min="5408" max="5409" width="8.28515625" style="642" customWidth="1"/>
    <col min="5410" max="5424" width="11.42578125" style="642" customWidth="1"/>
    <col min="5425" max="5425" width="8.5703125" style="642" customWidth="1"/>
    <col min="5426" max="5486" width="11.42578125" style="642" customWidth="1"/>
    <col min="5487" max="5487" width="13.28515625" style="642" customWidth="1"/>
    <col min="5488" max="5488" width="10.7109375" style="642" customWidth="1"/>
    <col min="5489" max="5489" width="10.42578125" style="642" customWidth="1"/>
    <col min="5490" max="5490" width="11.7109375" style="642" customWidth="1"/>
    <col min="5491" max="5491" width="5.5703125" style="642" customWidth="1"/>
    <col min="5492" max="5493" width="11.42578125" style="642" customWidth="1"/>
    <col min="5494" max="5495" width="8.28515625" style="642" customWidth="1"/>
    <col min="5496" max="5498" width="11.42578125" style="642" customWidth="1"/>
    <col min="5499" max="5632" width="11.42578125" style="642"/>
    <col min="5633" max="5639" width="11.42578125" style="642" customWidth="1"/>
    <col min="5640" max="5640" width="3.42578125" style="642" customWidth="1"/>
    <col min="5641" max="5641" width="4" style="642" customWidth="1"/>
    <col min="5642" max="5647" width="11.42578125" style="642" customWidth="1"/>
    <col min="5648" max="5648" width="9" style="642" customWidth="1"/>
    <col min="5649" max="5652" width="11.42578125" style="642" customWidth="1"/>
    <col min="5653" max="5653" width="13.28515625" style="642" customWidth="1"/>
    <col min="5654" max="5654" width="12.140625" style="642" customWidth="1"/>
    <col min="5655" max="5656" width="11.42578125" style="642" customWidth="1"/>
    <col min="5657" max="5657" width="8.28515625" style="642" customWidth="1"/>
    <col min="5658" max="5658" width="12.140625" style="642" customWidth="1"/>
    <col min="5659" max="5663" width="11.42578125" style="642" customWidth="1"/>
    <col min="5664" max="5665" width="8.28515625" style="642" customWidth="1"/>
    <col min="5666" max="5680" width="11.42578125" style="642" customWidth="1"/>
    <col min="5681" max="5681" width="8.5703125" style="642" customWidth="1"/>
    <col min="5682" max="5742" width="11.42578125" style="642" customWidth="1"/>
    <col min="5743" max="5743" width="13.28515625" style="642" customWidth="1"/>
    <col min="5744" max="5744" width="10.7109375" style="642" customWidth="1"/>
    <col min="5745" max="5745" width="10.42578125" style="642" customWidth="1"/>
    <col min="5746" max="5746" width="11.7109375" style="642" customWidth="1"/>
    <col min="5747" max="5747" width="5.5703125" style="642" customWidth="1"/>
    <col min="5748" max="5749" width="11.42578125" style="642" customWidth="1"/>
    <col min="5750" max="5751" width="8.28515625" style="642" customWidth="1"/>
    <col min="5752" max="5754" width="11.42578125" style="642" customWidth="1"/>
    <col min="5755" max="5888" width="11.42578125" style="642"/>
    <col min="5889" max="5895" width="11.42578125" style="642" customWidth="1"/>
    <col min="5896" max="5896" width="3.42578125" style="642" customWidth="1"/>
    <col min="5897" max="5897" width="4" style="642" customWidth="1"/>
    <col min="5898" max="5903" width="11.42578125" style="642" customWidth="1"/>
    <col min="5904" max="5904" width="9" style="642" customWidth="1"/>
    <col min="5905" max="5908" width="11.42578125" style="642" customWidth="1"/>
    <col min="5909" max="5909" width="13.28515625" style="642" customWidth="1"/>
    <col min="5910" max="5910" width="12.140625" style="642" customWidth="1"/>
    <col min="5911" max="5912" width="11.42578125" style="642" customWidth="1"/>
    <col min="5913" max="5913" width="8.28515625" style="642" customWidth="1"/>
    <col min="5914" max="5914" width="12.140625" style="642" customWidth="1"/>
    <col min="5915" max="5919" width="11.42578125" style="642" customWidth="1"/>
    <col min="5920" max="5921" width="8.28515625" style="642" customWidth="1"/>
    <col min="5922" max="5936" width="11.42578125" style="642" customWidth="1"/>
    <col min="5937" max="5937" width="8.5703125" style="642" customWidth="1"/>
    <col min="5938" max="5998" width="11.42578125" style="642" customWidth="1"/>
    <col min="5999" max="5999" width="13.28515625" style="642" customWidth="1"/>
    <col min="6000" max="6000" width="10.7109375" style="642" customWidth="1"/>
    <col min="6001" max="6001" width="10.42578125" style="642" customWidth="1"/>
    <col min="6002" max="6002" width="11.7109375" style="642" customWidth="1"/>
    <col min="6003" max="6003" width="5.5703125" style="642" customWidth="1"/>
    <col min="6004" max="6005" width="11.42578125" style="642" customWidth="1"/>
    <col min="6006" max="6007" width="8.28515625" style="642" customWidth="1"/>
    <col min="6008" max="6010" width="11.42578125" style="642" customWidth="1"/>
    <col min="6011" max="6144" width="11.42578125" style="642"/>
    <col min="6145" max="6151" width="11.42578125" style="642" customWidth="1"/>
    <col min="6152" max="6152" width="3.42578125" style="642" customWidth="1"/>
    <col min="6153" max="6153" width="4" style="642" customWidth="1"/>
    <col min="6154" max="6159" width="11.42578125" style="642" customWidth="1"/>
    <col min="6160" max="6160" width="9" style="642" customWidth="1"/>
    <col min="6161" max="6164" width="11.42578125" style="642" customWidth="1"/>
    <col min="6165" max="6165" width="13.28515625" style="642" customWidth="1"/>
    <col min="6166" max="6166" width="12.140625" style="642" customWidth="1"/>
    <col min="6167" max="6168" width="11.42578125" style="642" customWidth="1"/>
    <col min="6169" max="6169" width="8.28515625" style="642" customWidth="1"/>
    <col min="6170" max="6170" width="12.140625" style="642" customWidth="1"/>
    <col min="6171" max="6175" width="11.42578125" style="642" customWidth="1"/>
    <col min="6176" max="6177" width="8.28515625" style="642" customWidth="1"/>
    <col min="6178" max="6192" width="11.42578125" style="642" customWidth="1"/>
    <col min="6193" max="6193" width="8.5703125" style="642" customWidth="1"/>
    <col min="6194" max="6254" width="11.42578125" style="642" customWidth="1"/>
    <col min="6255" max="6255" width="13.28515625" style="642" customWidth="1"/>
    <col min="6256" max="6256" width="10.7109375" style="642" customWidth="1"/>
    <col min="6257" max="6257" width="10.42578125" style="642" customWidth="1"/>
    <col min="6258" max="6258" width="11.7109375" style="642" customWidth="1"/>
    <col min="6259" max="6259" width="5.5703125" style="642" customWidth="1"/>
    <col min="6260" max="6261" width="11.42578125" style="642" customWidth="1"/>
    <col min="6262" max="6263" width="8.28515625" style="642" customWidth="1"/>
    <col min="6264" max="6266" width="11.42578125" style="642" customWidth="1"/>
    <col min="6267" max="6400" width="11.42578125" style="642"/>
    <col min="6401" max="6407" width="11.42578125" style="642" customWidth="1"/>
    <col min="6408" max="6408" width="3.42578125" style="642" customWidth="1"/>
    <col min="6409" max="6409" width="4" style="642" customWidth="1"/>
    <col min="6410" max="6415" width="11.42578125" style="642" customWidth="1"/>
    <col min="6416" max="6416" width="9" style="642" customWidth="1"/>
    <col min="6417" max="6420" width="11.42578125" style="642" customWidth="1"/>
    <col min="6421" max="6421" width="13.28515625" style="642" customWidth="1"/>
    <col min="6422" max="6422" width="12.140625" style="642" customWidth="1"/>
    <col min="6423" max="6424" width="11.42578125" style="642" customWidth="1"/>
    <col min="6425" max="6425" width="8.28515625" style="642" customWidth="1"/>
    <col min="6426" max="6426" width="12.140625" style="642" customWidth="1"/>
    <col min="6427" max="6431" width="11.42578125" style="642" customWidth="1"/>
    <col min="6432" max="6433" width="8.28515625" style="642" customWidth="1"/>
    <col min="6434" max="6448" width="11.42578125" style="642" customWidth="1"/>
    <col min="6449" max="6449" width="8.5703125" style="642" customWidth="1"/>
    <col min="6450" max="6510" width="11.42578125" style="642" customWidth="1"/>
    <col min="6511" max="6511" width="13.28515625" style="642" customWidth="1"/>
    <col min="6512" max="6512" width="10.7109375" style="642" customWidth="1"/>
    <col min="6513" max="6513" width="10.42578125" style="642" customWidth="1"/>
    <col min="6514" max="6514" width="11.7109375" style="642" customWidth="1"/>
    <col min="6515" max="6515" width="5.5703125" style="642" customWidth="1"/>
    <col min="6516" max="6517" width="11.42578125" style="642" customWidth="1"/>
    <col min="6518" max="6519" width="8.28515625" style="642" customWidth="1"/>
    <col min="6520" max="6522" width="11.42578125" style="642" customWidth="1"/>
    <col min="6523" max="6656" width="11.42578125" style="642"/>
    <col min="6657" max="6663" width="11.42578125" style="642" customWidth="1"/>
    <col min="6664" max="6664" width="3.42578125" style="642" customWidth="1"/>
    <col min="6665" max="6665" width="4" style="642" customWidth="1"/>
    <col min="6666" max="6671" width="11.42578125" style="642" customWidth="1"/>
    <col min="6672" max="6672" width="9" style="642" customWidth="1"/>
    <col min="6673" max="6676" width="11.42578125" style="642" customWidth="1"/>
    <col min="6677" max="6677" width="13.28515625" style="642" customWidth="1"/>
    <col min="6678" max="6678" width="12.140625" style="642" customWidth="1"/>
    <col min="6679" max="6680" width="11.42578125" style="642" customWidth="1"/>
    <col min="6681" max="6681" width="8.28515625" style="642" customWidth="1"/>
    <col min="6682" max="6682" width="12.140625" style="642" customWidth="1"/>
    <col min="6683" max="6687" width="11.42578125" style="642" customWidth="1"/>
    <col min="6688" max="6689" width="8.28515625" style="642" customWidth="1"/>
    <col min="6690" max="6704" width="11.42578125" style="642" customWidth="1"/>
    <col min="6705" max="6705" width="8.5703125" style="642" customWidth="1"/>
    <col min="6706" max="6766" width="11.42578125" style="642" customWidth="1"/>
    <col min="6767" max="6767" width="13.28515625" style="642" customWidth="1"/>
    <col min="6768" max="6768" width="10.7109375" style="642" customWidth="1"/>
    <col min="6769" max="6769" width="10.42578125" style="642" customWidth="1"/>
    <col min="6770" max="6770" width="11.7109375" style="642" customWidth="1"/>
    <col min="6771" max="6771" width="5.5703125" style="642" customWidth="1"/>
    <col min="6772" max="6773" width="11.42578125" style="642" customWidth="1"/>
    <col min="6774" max="6775" width="8.28515625" style="642" customWidth="1"/>
    <col min="6776" max="6778" width="11.42578125" style="642" customWidth="1"/>
    <col min="6779" max="6912" width="11.42578125" style="642"/>
    <col min="6913" max="6919" width="11.42578125" style="642" customWidth="1"/>
    <col min="6920" max="6920" width="3.42578125" style="642" customWidth="1"/>
    <col min="6921" max="6921" width="4" style="642" customWidth="1"/>
    <col min="6922" max="6927" width="11.42578125" style="642" customWidth="1"/>
    <col min="6928" max="6928" width="9" style="642" customWidth="1"/>
    <col min="6929" max="6932" width="11.42578125" style="642" customWidth="1"/>
    <col min="6933" max="6933" width="13.28515625" style="642" customWidth="1"/>
    <col min="6934" max="6934" width="12.140625" style="642" customWidth="1"/>
    <col min="6935" max="6936" width="11.42578125" style="642" customWidth="1"/>
    <col min="6937" max="6937" width="8.28515625" style="642" customWidth="1"/>
    <col min="6938" max="6938" width="12.140625" style="642" customWidth="1"/>
    <col min="6939" max="6943" width="11.42578125" style="642" customWidth="1"/>
    <col min="6944" max="6945" width="8.28515625" style="642" customWidth="1"/>
    <col min="6946" max="6960" width="11.42578125" style="642" customWidth="1"/>
    <col min="6961" max="6961" width="8.5703125" style="642" customWidth="1"/>
    <col min="6962" max="7022" width="11.42578125" style="642" customWidth="1"/>
    <col min="7023" max="7023" width="13.28515625" style="642" customWidth="1"/>
    <col min="7024" max="7024" width="10.7109375" style="642" customWidth="1"/>
    <col min="7025" max="7025" width="10.42578125" style="642" customWidth="1"/>
    <col min="7026" max="7026" width="11.7109375" style="642" customWidth="1"/>
    <col min="7027" max="7027" width="5.5703125" style="642" customWidth="1"/>
    <col min="7028" max="7029" width="11.42578125" style="642" customWidth="1"/>
    <col min="7030" max="7031" width="8.28515625" style="642" customWidth="1"/>
    <col min="7032" max="7034" width="11.42578125" style="642" customWidth="1"/>
    <col min="7035" max="7168" width="11.42578125" style="642"/>
    <col min="7169" max="7175" width="11.42578125" style="642" customWidth="1"/>
    <col min="7176" max="7176" width="3.42578125" style="642" customWidth="1"/>
    <col min="7177" max="7177" width="4" style="642" customWidth="1"/>
    <col min="7178" max="7183" width="11.42578125" style="642" customWidth="1"/>
    <col min="7184" max="7184" width="9" style="642" customWidth="1"/>
    <col min="7185" max="7188" width="11.42578125" style="642" customWidth="1"/>
    <col min="7189" max="7189" width="13.28515625" style="642" customWidth="1"/>
    <col min="7190" max="7190" width="12.140625" style="642" customWidth="1"/>
    <col min="7191" max="7192" width="11.42578125" style="642" customWidth="1"/>
    <col min="7193" max="7193" width="8.28515625" style="642" customWidth="1"/>
    <col min="7194" max="7194" width="12.140625" style="642" customWidth="1"/>
    <col min="7195" max="7199" width="11.42578125" style="642" customWidth="1"/>
    <col min="7200" max="7201" width="8.28515625" style="642" customWidth="1"/>
    <col min="7202" max="7216" width="11.42578125" style="642" customWidth="1"/>
    <col min="7217" max="7217" width="8.5703125" style="642" customWidth="1"/>
    <col min="7218" max="7278" width="11.42578125" style="642" customWidth="1"/>
    <col min="7279" max="7279" width="13.28515625" style="642" customWidth="1"/>
    <col min="7280" max="7280" width="10.7109375" style="642" customWidth="1"/>
    <col min="7281" max="7281" width="10.42578125" style="642" customWidth="1"/>
    <col min="7282" max="7282" width="11.7109375" style="642" customWidth="1"/>
    <col min="7283" max="7283" width="5.5703125" style="642" customWidth="1"/>
    <col min="7284" max="7285" width="11.42578125" style="642" customWidth="1"/>
    <col min="7286" max="7287" width="8.28515625" style="642" customWidth="1"/>
    <col min="7288" max="7290" width="11.42578125" style="642" customWidth="1"/>
    <col min="7291" max="7424" width="11.42578125" style="642"/>
    <col min="7425" max="7431" width="11.42578125" style="642" customWidth="1"/>
    <col min="7432" max="7432" width="3.42578125" style="642" customWidth="1"/>
    <col min="7433" max="7433" width="4" style="642" customWidth="1"/>
    <col min="7434" max="7439" width="11.42578125" style="642" customWidth="1"/>
    <col min="7440" max="7440" width="9" style="642" customWidth="1"/>
    <col min="7441" max="7444" width="11.42578125" style="642" customWidth="1"/>
    <col min="7445" max="7445" width="13.28515625" style="642" customWidth="1"/>
    <col min="7446" max="7446" width="12.140625" style="642" customWidth="1"/>
    <col min="7447" max="7448" width="11.42578125" style="642" customWidth="1"/>
    <col min="7449" max="7449" width="8.28515625" style="642" customWidth="1"/>
    <col min="7450" max="7450" width="12.140625" style="642" customWidth="1"/>
    <col min="7451" max="7455" width="11.42578125" style="642" customWidth="1"/>
    <col min="7456" max="7457" width="8.28515625" style="642" customWidth="1"/>
    <col min="7458" max="7472" width="11.42578125" style="642" customWidth="1"/>
    <col min="7473" max="7473" width="8.5703125" style="642" customWidth="1"/>
    <col min="7474" max="7534" width="11.42578125" style="642" customWidth="1"/>
    <col min="7535" max="7535" width="13.28515625" style="642" customWidth="1"/>
    <col min="7536" max="7536" width="10.7109375" style="642" customWidth="1"/>
    <col min="7537" max="7537" width="10.42578125" style="642" customWidth="1"/>
    <col min="7538" max="7538" width="11.7109375" style="642" customWidth="1"/>
    <col min="7539" max="7539" width="5.5703125" style="642" customWidth="1"/>
    <col min="7540" max="7541" width="11.42578125" style="642" customWidth="1"/>
    <col min="7542" max="7543" width="8.28515625" style="642" customWidth="1"/>
    <col min="7544" max="7546" width="11.42578125" style="642" customWidth="1"/>
    <col min="7547" max="7680" width="11.42578125" style="642"/>
    <col min="7681" max="7687" width="11.42578125" style="642" customWidth="1"/>
    <col min="7688" max="7688" width="3.42578125" style="642" customWidth="1"/>
    <col min="7689" max="7689" width="4" style="642" customWidth="1"/>
    <col min="7690" max="7695" width="11.42578125" style="642" customWidth="1"/>
    <col min="7696" max="7696" width="9" style="642" customWidth="1"/>
    <col min="7697" max="7700" width="11.42578125" style="642" customWidth="1"/>
    <col min="7701" max="7701" width="13.28515625" style="642" customWidth="1"/>
    <col min="7702" max="7702" width="12.140625" style="642" customWidth="1"/>
    <col min="7703" max="7704" width="11.42578125" style="642" customWidth="1"/>
    <col min="7705" max="7705" width="8.28515625" style="642" customWidth="1"/>
    <col min="7706" max="7706" width="12.140625" style="642" customWidth="1"/>
    <col min="7707" max="7711" width="11.42578125" style="642" customWidth="1"/>
    <col min="7712" max="7713" width="8.28515625" style="642" customWidth="1"/>
    <col min="7714" max="7728" width="11.42578125" style="642" customWidth="1"/>
    <col min="7729" max="7729" width="8.5703125" style="642" customWidth="1"/>
    <col min="7730" max="7790" width="11.42578125" style="642" customWidth="1"/>
    <col min="7791" max="7791" width="13.28515625" style="642" customWidth="1"/>
    <col min="7792" max="7792" width="10.7109375" style="642" customWidth="1"/>
    <col min="7793" max="7793" width="10.42578125" style="642" customWidth="1"/>
    <col min="7794" max="7794" width="11.7109375" style="642" customWidth="1"/>
    <col min="7795" max="7795" width="5.5703125" style="642" customWidth="1"/>
    <col min="7796" max="7797" width="11.42578125" style="642" customWidth="1"/>
    <col min="7798" max="7799" width="8.28515625" style="642" customWidth="1"/>
    <col min="7800" max="7802" width="11.42578125" style="642" customWidth="1"/>
    <col min="7803" max="7936" width="11.42578125" style="642"/>
    <col min="7937" max="7943" width="11.42578125" style="642" customWidth="1"/>
    <col min="7944" max="7944" width="3.42578125" style="642" customWidth="1"/>
    <col min="7945" max="7945" width="4" style="642" customWidth="1"/>
    <col min="7946" max="7951" width="11.42578125" style="642" customWidth="1"/>
    <col min="7952" max="7952" width="9" style="642" customWidth="1"/>
    <col min="7953" max="7956" width="11.42578125" style="642" customWidth="1"/>
    <col min="7957" max="7957" width="13.28515625" style="642" customWidth="1"/>
    <col min="7958" max="7958" width="12.140625" style="642" customWidth="1"/>
    <col min="7959" max="7960" width="11.42578125" style="642" customWidth="1"/>
    <col min="7961" max="7961" width="8.28515625" style="642" customWidth="1"/>
    <col min="7962" max="7962" width="12.140625" style="642" customWidth="1"/>
    <col min="7963" max="7967" width="11.42578125" style="642" customWidth="1"/>
    <col min="7968" max="7969" width="8.28515625" style="642" customWidth="1"/>
    <col min="7970" max="7984" width="11.42578125" style="642" customWidth="1"/>
    <col min="7985" max="7985" width="8.5703125" style="642" customWidth="1"/>
    <col min="7986" max="8046" width="11.42578125" style="642" customWidth="1"/>
    <col min="8047" max="8047" width="13.28515625" style="642" customWidth="1"/>
    <col min="8048" max="8048" width="10.7109375" style="642" customWidth="1"/>
    <col min="8049" max="8049" width="10.42578125" style="642" customWidth="1"/>
    <col min="8050" max="8050" width="11.7109375" style="642" customWidth="1"/>
    <col min="8051" max="8051" width="5.5703125" style="642" customWidth="1"/>
    <col min="8052" max="8053" width="11.42578125" style="642" customWidth="1"/>
    <col min="8054" max="8055" width="8.28515625" style="642" customWidth="1"/>
    <col min="8056" max="8058" width="11.42578125" style="642" customWidth="1"/>
    <col min="8059" max="8192" width="11.42578125" style="642"/>
    <col min="8193" max="8199" width="11.42578125" style="642" customWidth="1"/>
    <col min="8200" max="8200" width="3.42578125" style="642" customWidth="1"/>
    <col min="8201" max="8201" width="4" style="642" customWidth="1"/>
    <col min="8202" max="8207" width="11.42578125" style="642" customWidth="1"/>
    <col min="8208" max="8208" width="9" style="642" customWidth="1"/>
    <col min="8209" max="8212" width="11.42578125" style="642" customWidth="1"/>
    <col min="8213" max="8213" width="13.28515625" style="642" customWidth="1"/>
    <col min="8214" max="8214" width="12.140625" style="642" customWidth="1"/>
    <col min="8215" max="8216" width="11.42578125" style="642" customWidth="1"/>
    <col min="8217" max="8217" width="8.28515625" style="642" customWidth="1"/>
    <col min="8218" max="8218" width="12.140625" style="642" customWidth="1"/>
    <col min="8219" max="8223" width="11.42578125" style="642" customWidth="1"/>
    <col min="8224" max="8225" width="8.28515625" style="642" customWidth="1"/>
    <col min="8226" max="8240" width="11.42578125" style="642" customWidth="1"/>
    <col min="8241" max="8241" width="8.5703125" style="642" customWidth="1"/>
    <col min="8242" max="8302" width="11.42578125" style="642" customWidth="1"/>
    <col min="8303" max="8303" width="13.28515625" style="642" customWidth="1"/>
    <col min="8304" max="8304" width="10.7109375" style="642" customWidth="1"/>
    <col min="8305" max="8305" width="10.42578125" style="642" customWidth="1"/>
    <col min="8306" max="8306" width="11.7109375" style="642" customWidth="1"/>
    <col min="8307" max="8307" width="5.5703125" style="642" customWidth="1"/>
    <col min="8308" max="8309" width="11.42578125" style="642" customWidth="1"/>
    <col min="8310" max="8311" width="8.28515625" style="642" customWidth="1"/>
    <col min="8312" max="8314" width="11.42578125" style="642" customWidth="1"/>
    <col min="8315" max="8448" width="11.42578125" style="642"/>
    <col min="8449" max="8455" width="11.42578125" style="642" customWidth="1"/>
    <col min="8456" max="8456" width="3.42578125" style="642" customWidth="1"/>
    <col min="8457" max="8457" width="4" style="642" customWidth="1"/>
    <col min="8458" max="8463" width="11.42578125" style="642" customWidth="1"/>
    <col min="8464" max="8464" width="9" style="642" customWidth="1"/>
    <col min="8465" max="8468" width="11.42578125" style="642" customWidth="1"/>
    <col min="8469" max="8469" width="13.28515625" style="642" customWidth="1"/>
    <col min="8470" max="8470" width="12.140625" style="642" customWidth="1"/>
    <col min="8471" max="8472" width="11.42578125" style="642" customWidth="1"/>
    <col min="8473" max="8473" width="8.28515625" style="642" customWidth="1"/>
    <col min="8474" max="8474" width="12.140625" style="642" customWidth="1"/>
    <col min="8475" max="8479" width="11.42578125" style="642" customWidth="1"/>
    <col min="8480" max="8481" width="8.28515625" style="642" customWidth="1"/>
    <col min="8482" max="8496" width="11.42578125" style="642" customWidth="1"/>
    <col min="8497" max="8497" width="8.5703125" style="642" customWidth="1"/>
    <col min="8498" max="8558" width="11.42578125" style="642" customWidth="1"/>
    <col min="8559" max="8559" width="13.28515625" style="642" customWidth="1"/>
    <col min="8560" max="8560" width="10.7109375" style="642" customWidth="1"/>
    <col min="8561" max="8561" width="10.42578125" style="642" customWidth="1"/>
    <col min="8562" max="8562" width="11.7109375" style="642" customWidth="1"/>
    <col min="8563" max="8563" width="5.5703125" style="642" customWidth="1"/>
    <col min="8564" max="8565" width="11.42578125" style="642" customWidth="1"/>
    <col min="8566" max="8567" width="8.28515625" style="642" customWidth="1"/>
    <col min="8568" max="8570" width="11.42578125" style="642" customWidth="1"/>
    <col min="8571" max="8704" width="11.42578125" style="642"/>
    <col min="8705" max="8711" width="11.42578125" style="642" customWidth="1"/>
    <col min="8712" max="8712" width="3.42578125" style="642" customWidth="1"/>
    <col min="8713" max="8713" width="4" style="642" customWidth="1"/>
    <col min="8714" max="8719" width="11.42578125" style="642" customWidth="1"/>
    <col min="8720" max="8720" width="9" style="642" customWidth="1"/>
    <col min="8721" max="8724" width="11.42578125" style="642" customWidth="1"/>
    <col min="8725" max="8725" width="13.28515625" style="642" customWidth="1"/>
    <col min="8726" max="8726" width="12.140625" style="642" customWidth="1"/>
    <col min="8727" max="8728" width="11.42578125" style="642" customWidth="1"/>
    <col min="8729" max="8729" width="8.28515625" style="642" customWidth="1"/>
    <col min="8730" max="8730" width="12.140625" style="642" customWidth="1"/>
    <col min="8731" max="8735" width="11.42578125" style="642" customWidth="1"/>
    <col min="8736" max="8737" width="8.28515625" style="642" customWidth="1"/>
    <col min="8738" max="8752" width="11.42578125" style="642" customWidth="1"/>
    <col min="8753" max="8753" width="8.5703125" style="642" customWidth="1"/>
    <col min="8754" max="8814" width="11.42578125" style="642" customWidth="1"/>
    <col min="8815" max="8815" width="13.28515625" style="642" customWidth="1"/>
    <col min="8816" max="8816" width="10.7109375" style="642" customWidth="1"/>
    <col min="8817" max="8817" width="10.42578125" style="642" customWidth="1"/>
    <col min="8818" max="8818" width="11.7109375" style="642" customWidth="1"/>
    <col min="8819" max="8819" width="5.5703125" style="642" customWidth="1"/>
    <col min="8820" max="8821" width="11.42578125" style="642" customWidth="1"/>
    <col min="8822" max="8823" width="8.28515625" style="642" customWidth="1"/>
    <col min="8824" max="8826" width="11.42578125" style="642" customWidth="1"/>
    <col min="8827" max="8960" width="11.42578125" style="642"/>
    <col min="8961" max="8967" width="11.42578125" style="642" customWidth="1"/>
    <col min="8968" max="8968" width="3.42578125" style="642" customWidth="1"/>
    <col min="8969" max="8969" width="4" style="642" customWidth="1"/>
    <col min="8970" max="8975" width="11.42578125" style="642" customWidth="1"/>
    <col min="8976" max="8976" width="9" style="642" customWidth="1"/>
    <col min="8977" max="8980" width="11.42578125" style="642" customWidth="1"/>
    <col min="8981" max="8981" width="13.28515625" style="642" customWidth="1"/>
    <col min="8982" max="8982" width="12.140625" style="642" customWidth="1"/>
    <col min="8983" max="8984" width="11.42578125" style="642" customWidth="1"/>
    <col min="8985" max="8985" width="8.28515625" style="642" customWidth="1"/>
    <col min="8986" max="8986" width="12.140625" style="642" customWidth="1"/>
    <col min="8987" max="8991" width="11.42578125" style="642" customWidth="1"/>
    <col min="8992" max="8993" width="8.28515625" style="642" customWidth="1"/>
    <col min="8994" max="9008" width="11.42578125" style="642" customWidth="1"/>
    <col min="9009" max="9009" width="8.5703125" style="642" customWidth="1"/>
    <col min="9010" max="9070" width="11.42578125" style="642" customWidth="1"/>
    <col min="9071" max="9071" width="13.28515625" style="642" customWidth="1"/>
    <col min="9072" max="9072" width="10.7109375" style="642" customWidth="1"/>
    <col min="9073" max="9073" width="10.42578125" style="642" customWidth="1"/>
    <col min="9074" max="9074" width="11.7109375" style="642" customWidth="1"/>
    <col min="9075" max="9075" width="5.5703125" style="642" customWidth="1"/>
    <col min="9076" max="9077" width="11.42578125" style="642" customWidth="1"/>
    <col min="9078" max="9079" width="8.28515625" style="642" customWidth="1"/>
    <col min="9080" max="9082" width="11.42578125" style="642" customWidth="1"/>
    <col min="9083" max="9216" width="11.42578125" style="642"/>
    <col min="9217" max="9223" width="11.42578125" style="642" customWidth="1"/>
    <col min="9224" max="9224" width="3.42578125" style="642" customWidth="1"/>
    <col min="9225" max="9225" width="4" style="642" customWidth="1"/>
    <col min="9226" max="9231" width="11.42578125" style="642" customWidth="1"/>
    <col min="9232" max="9232" width="9" style="642" customWidth="1"/>
    <col min="9233" max="9236" width="11.42578125" style="642" customWidth="1"/>
    <col min="9237" max="9237" width="13.28515625" style="642" customWidth="1"/>
    <col min="9238" max="9238" width="12.140625" style="642" customWidth="1"/>
    <col min="9239" max="9240" width="11.42578125" style="642" customWidth="1"/>
    <col min="9241" max="9241" width="8.28515625" style="642" customWidth="1"/>
    <col min="9242" max="9242" width="12.140625" style="642" customWidth="1"/>
    <col min="9243" max="9247" width="11.42578125" style="642" customWidth="1"/>
    <col min="9248" max="9249" width="8.28515625" style="642" customWidth="1"/>
    <col min="9250" max="9264" width="11.42578125" style="642" customWidth="1"/>
    <col min="9265" max="9265" width="8.5703125" style="642" customWidth="1"/>
    <col min="9266" max="9326" width="11.42578125" style="642" customWidth="1"/>
    <col min="9327" max="9327" width="13.28515625" style="642" customWidth="1"/>
    <col min="9328" max="9328" width="10.7109375" style="642" customWidth="1"/>
    <col min="9329" max="9329" width="10.42578125" style="642" customWidth="1"/>
    <col min="9330" max="9330" width="11.7109375" style="642" customWidth="1"/>
    <col min="9331" max="9331" width="5.5703125" style="642" customWidth="1"/>
    <col min="9332" max="9333" width="11.42578125" style="642" customWidth="1"/>
    <col min="9334" max="9335" width="8.28515625" style="642" customWidth="1"/>
    <col min="9336" max="9338" width="11.42578125" style="642" customWidth="1"/>
    <col min="9339" max="9472" width="11.42578125" style="642"/>
    <col min="9473" max="9479" width="11.42578125" style="642" customWidth="1"/>
    <col min="9480" max="9480" width="3.42578125" style="642" customWidth="1"/>
    <col min="9481" max="9481" width="4" style="642" customWidth="1"/>
    <col min="9482" max="9487" width="11.42578125" style="642" customWidth="1"/>
    <col min="9488" max="9488" width="9" style="642" customWidth="1"/>
    <col min="9489" max="9492" width="11.42578125" style="642" customWidth="1"/>
    <col min="9493" max="9493" width="13.28515625" style="642" customWidth="1"/>
    <col min="9494" max="9494" width="12.140625" style="642" customWidth="1"/>
    <col min="9495" max="9496" width="11.42578125" style="642" customWidth="1"/>
    <col min="9497" max="9497" width="8.28515625" style="642" customWidth="1"/>
    <col min="9498" max="9498" width="12.140625" style="642" customWidth="1"/>
    <col min="9499" max="9503" width="11.42578125" style="642" customWidth="1"/>
    <col min="9504" max="9505" width="8.28515625" style="642" customWidth="1"/>
    <col min="9506" max="9520" width="11.42578125" style="642" customWidth="1"/>
    <col min="9521" max="9521" width="8.5703125" style="642" customWidth="1"/>
    <col min="9522" max="9582" width="11.42578125" style="642" customWidth="1"/>
    <col min="9583" max="9583" width="13.28515625" style="642" customWidth="1"/>
    <col min="9584" max="9584" width="10.7109375" style="642" customWidth="1"/>
    <col min="9585" max="9585" width="10.42578125" style="642" customWidth="1"/>
    <col min="9586" max="9586" width="11.7109375" style="642" customWidth="1"/>
    <col min="9587" max="9587" width="5.5703125" style="642" customWidth="1"/>
    <col min="9588" max="9589" width="11.42578125" style="642" customWidth="1"/>
    <col min="9590" max="9591" width="8.28515625" style="642" customWidth="1"/>
    <col min="9592" max="9594" width="11.42578125" style="642" customWidth="1"/>
    <col min="9595" max="9728" width="11.42578125" style="642"/>
    <col min="9729" max="9735" width="11.42578125" style="642" customWidth="1"/>
    <col min="9736" max="9736" width="3.42578125" style="642" customWidth="1"/>
    <col min="9737" max="9737" width="4" style="642" customWidth="1"/>
    <col min="9738" max="9743" width="11.42578125" style="642" customWidth="1"/>
    <col min="9744" max="9744" width="9" style="642" customWidth="1"/>
    <col min="9745" max="9748" width="11.42578125" style="642" customWidth="1"/>
    <col min="9749" max="9749" width="13.28515625" style="642" customWidth="1"/>
    <col min="9750" max="9750" width="12.140625" style="642" customWidth="1"/>
    <col min="9751" max="9752" width="11.42578125" style="642" customWidth="1"/>
    <col min="9753" max="9753" width="8.28515625" style="642" customWidth="1"/>
    <col min="9754" max="9754" width="12.140625" style="642" customWidth="1"/>
    <col min="9755" max="9759" width="11.42578125" style="642" customWidth="1"/>
    <col min="9760" max="9761" width="8.28515625" style="642" customWidth="1"/>
    <col min="9762" max="9776" width="11.42578125" style="642" customWidth="1"/>
    <col min="9777" max="9777" width="8.5703125" style="642" customWidth="1"/>
    <col min="9778" max="9838" width="11.42578125" style="642" customWidth="1"/>
    <col min="9839" max="9839" width="13.28515625" style="642" customWidth="1"/>
    <col min="9840" max="9840" width="10.7109375" style="642" customWidth="1"/>
    <col min="9841" max="9841" width="10.42578125" style="642" customWidth="1"/>
    <col min="9842" max="9842" width="11.7109375" style="642" customWidth="1"/>
    <col min="9843" max="9843" width="5.5703125" style="642" customWidth="1"/>
    <col min="9844" max="9845" width="11.42578125" style="642" customWidth="1"/>
    <col min="9846" max="9847" width="8.28515625" style="642" customWidth="1"/>
    <col min="9848" max="9850" width="11.42578125" style="642" customWidth="1"/>
    <col min="9851" max="9984" width="11.42578125" style="642"/>
    <col min="9985" max="9991" width="11.42578125" style="642" customWidth="1"/>
    <col min="9992" max="9992" width="3.42578125" style="642" customWidth="1"/>
    <col min="9993" max="9993" width="4" style="642" customWidth="1"/>
    <col min="9994" max="9999" width="11.42578125" style="642" customWidth="1"/>
    <col min="10000" max="10000" width="9" style="642" customWidth="1"/>
    <col min="10001" max="10004" width="11.42578125" style="642" customWidth="1"/>
    <col min="10005" max="10005" width="13.28515625" style="642" customWidth="1"/>
    <col min="10006" max="10006" width="12.140625" style="642" customWidth="1"/>
    <col min="10007" max="10008" width="11.42578125" style="642" customWidth="1"/>
    <col min="10009" max="10009" width="8.28515625" style="642" customWidth="1"/>
    <col min="10010" max="10010" width="12.140625" style="642" customWidth="1"/>
    <col min="10011" max="10015" width="11.42578125" style="642" customWidth="1"/>
    <col min="10016" max="10017" width="8.28515625" style="642" customWidth="1"/>
    <col min="10018" max="10032" width="11.42578125" style="642" customWidth="1"/>
    <col min="10033" max="10033" width="8.5703125" style="642" customWidth="1"/>
    <col min="10034" max="10094" width="11.42578125" style="642" customWidth="1"/>
    <col min="10095" max="10095" width="13.28515625" style="642" customWidth="1"/>
    <col min="10096" max="10096" width="10.7109375" style="642" customWidth="1"/>
    <col min="10097" max="10097" width="10.42578125" style="642" customWidth="1"/>
    <col min="10098" max="10098" width="11.7109375" style="642" customWidth="1"/>
    <col min="10099" max="10099" width="5.5703125" style="642" customWidth="1"/>
    <col min="10100" max="10101" width="11.42578125" style="642" customWidth="1"/>
    <col min="10102" max="10103" width="8.28515625" style="642" customWidth="1"/>
    <col min="10104" max="10106" width="11.42578125" style="642" customWidth="1"/>
    <col min="10107" max="10240" width="11.42578125" style="642"/>
    <col min="10241" max="10247" width="11.42578125" style="642" customWidth="1"/>
    <col min="10248" max="10248" width="3.42578125" style="642" customWidth="1"/>
    <col min="10249" max="10249" width="4" style="642" customWidth="1"/>
    <col min="10250" max="10255" width="11.42578125" style="642" customWidth="1"/>
    <col min="10256" max="10256" width="9" style="642" customWidth="1"/>
    <col min="10257" max="10260" width="11.42578125" style="642" customWidth="1"/>
    <col min="10261" max="10261" width="13.28515625" style="642" customWidth="1"/>
    <col min="10262" max="10262" width="12.140625" style="642" customWidth="1"/>
    <col min="10263" max="10264" width="11.42578125" style="642" customWidth="1"/>
    <col min="10265" max="10265" width="8.28515625" style="642" customWidth="1"/>
    <col min="10266" max="10266" width="12.140625" style="642" customWidth="1"/>
    <col min="10267" max="10271" width="11.42578125" style="642" customWidth="1"/>
    <col min="10272" max="10273" width="8.28515625" style="642" customWidth="1"/>
    <col min="10274" max="10288" width="11.42578125" style="642" customWidth="1"/>
    <col min="10289" max="10289" width="8.5703125" style="642" customWidth="1"/>
    <col min="10290" max="10350" width="11.42578125" style="642" customWidth="1"/>
    <col min="10351" max="10351" width="13.28515625" style="642" customWidth="1"/>
    <col min="10352" max="10352" width="10.7109375" style="642" customWidth="1"/>
    <col min="10353" max="10353" width="10.42578125" style="642" customWidth="1"/>
    <col min="10354" max="10354" width="11.7109375" style="642" customWidth="1"/>
    <col min="10355" max="10355" width="5.5703125" style="642" customWidth="1"/>
    <col min="10356" max="10357" width="11.42578125" style="642" customWidth="1"/>
    <col min="10358" max="10359" width="8.28515625" style="642" customWidth="1"/>
    <col min="10360" max="10362" width="11.42578125" style="642" customWidth="1"/>
    <col min="10363" max="10496" width="11.42578125" style="642"/>
    <col min="10497" max="10503" width="11.42578125" style="642" customWidth="1"/>
    <col min="10504" max="10504" width="3.42578125" style="642" customWidth="1"/>
    <col min="10505" max="10505" width="4" style="642" customWidth="1"/>
    <col min="10506" max="10511" width="11.42578125" style="642" customWidth="1"/>
    <col min="10512" max="10512" width="9" style="642" customWidth="1"/>
    <col min="10513" max="10516" width="11.42578125" style="642" customWidth="1"/>
    <col min="10517" max="10517" width="13.28515625" style="642" customWidth="1"/>
    <col min="10518" max="10518" width="12.140625" style="642" customWidth="1"/>
    <col min="10519" max="10520" width="11.42578125" style="642" customWidth="1"/>
    <col min="10521" max="10521" width="8.28515625" style="642" customWidth="1"/>
    <col min="10522" max="10522" width="12.140625" style="642" customWidth="1"/>
    <col min="10523" max="10527" width="11.42578125" style="642" customWidth="1"/>
    <col min="10528" max="10529" width="8.28515625" style="642" customWidth="1"/>
    <col min="10530" max="10544" width="11.42578125" style="642" customWidth="1"/>
    <col min="10545" max="10545" width="8.5703125" style="642" customWidth="1"/>
    <col min="10546" max="10606" width="11.42578125" style="642" customWidth="1"/>
    <col min="10607" max="10607" width="13.28515625" style="642" customWidth="1"/>
    <col min="10608" max="10608" width="10.7109375" style="642" customWidth="1"/>
    <col min="10609" max="10609" width="10.42578125" style="642" customWidth="1"/>
    <col min="10610" max="10610" width="11.7109375" style="642" customWidth="1"/>
    <col min="10611" max="10611" width="5.5703125" style="642" customWidth="1"/>
    <col min="10612" max="10613" width="11.42578125" style="642" customWidth="1"/>
    <col min="10614" max="10615" width="8.28515625" style="642" customWidth="1"/>
    <col min="10616" max="10618" width="11.42578125" style="642" customWidth="1"/>
    <col min="10619" max="10752" width="11.42578125" style="642"/>
    <col min="10753" max="10759" width="11.42578125" style="642" customWidth="1"/>
    <col min="10760" max="10760" width="3.42578125" style="642" customWidth="1"/>
    <col min="10761" max="10761" width="4" style="642" customWidth="1"/>
    <col min="10762" max="10767" width="11.42578125" style="642" customWidth="1"/>
    <col min="10768" max="10768" width="9" style="642" customWidth="1"/>
    <col min="10769" max="10772" width="11.42578125" style="642" customWidth="1"/>
    <col min="10773" max="10773" width="13.28515625" style="642" customWidth="1"/>
    <col min="10774" max="10774" width="12.140625" style="642" customWidth="1"/>
    <col min="10775" max="10776" width="11.42578125" style="642" customWidth="1"/>
    <col min="10777" max="10777" width="8.28515625" style="642" customWidth="1"/>
    <col min="10778" max="10778" width="12.140625" style="642" customWidth="1"/>
    <col min="10779" max="10783" width="11.42578125" style="642" customWidth="1"/>
    <col min="10784" max="10785" width="8.28515625" style="642" customWidth="1"/>
    <col min="10786" max="10800" width="11.42578125" style="642" customWidth="1"/>
    <col min="10801" max="10801" width="8.5703125" style="642" customWidth="1"/>
    <col min="10802" max="10862" width="11.42578125" style="642" customWidth="1"/>
    <col min="10863" max="10863" width="13.28515625" style="642" customWidth="1"/>
    <col min="10864" max="10864" width="10.7109375" style="642" customWidth="1"/>
    <col min="10865" max="10865" width="10.42578125" style="642" customWidth="1"/>
    <col min="10866" max="10866" width="11.7109375" style="642" customWidth="1"/>
    <col min="10867" max="10867" width="5.5703125" style="642" customWidth="1"/>
    <col min="10868" max="10869" width="11.42578125" style="642" customWidth="1"/>
    <col min="10870" max="10871" width="8.28515625" style="642" customWidth="1"/>
    <col min="10872" max="10874" width="11.42578125" style="642" customWidth="1"/>
    <col min="10875" max="11008" width="11.42578125" style="642"/>
    <col min="11009" max="11015" width="11.42578125" style="642" customWidth="1"/>
    <col min="11016" max="11016" width="3.42578125" style="642" customWidth="1"/>
    <col min="11017" max="11017" width="4" style="642" customWidth="1"/>
    <col min="11018" max="11023" width="11.42578125" style="642" customWidth="1"/>
    <col min="11024" max="11024" width="9" style="642" customWidth="1"/>
    <col min="11025" max="11028" width="11.42578125" style="642" customWidth="1"/>
    <col min="11029" max="11029" width="13.28515625" style="642" customWidth="1"/>
    <col min="11030" max="11030" width="12.140625" style="642" customWidth="1"/>
    <col min="11031" max="11032" width="11.42578125" style="642" customWidth="1"/>
    <col min="11033" max="11033" width="8.28515625" style="642" customWidth="1"/>
    <col min="11034" max="11034" width="12.140625" style="642" customWidth="1"/>
    <col min="11035" max="11039" width="11.42578125" style="642" customWidth="1"/>
    <col min="11040" max="11041" width="8.28515625" style="642" customWidth="1"/>
    <col min="11042" max="11056" width="11.42578125" style="642" customWidth="1"/>
    <col min="11057" max="11057" width="8.5703125" style="642" customWidth="1"/>
    <col min="11058" max="11118" width="11.42578125" style="642" customWidth="1"/>
    <col min="11119" max="11119" width="13.28515625" style="642" customWidth="1"/>
    <col min="11120" max="11120" width="10.7109375" style="642" customWidth="1"/>
    <col min="11121" max="11121" width="10.42578125" style="642" customWidth="1"/>
    <col min="11122" max="11122" width="11.7109375" style="642" customWidth="1"/>
    <col min="11123" max="11123" width="5.5703125" style="642" customWidth="1"/>
    <col min="11124" max="11125" width="11.42578125" style="642" customWidth="1"/>
    <col min="11126" max="11127" width="8.28515625" style="642" customWidth="1"/>
    <col min="11128" max="11130" width="11.42578125" style="642" customWidth="1"/>
    <col min="11131" max="11264" width="11.42578125" style="642"/>
    <col min="11265" max="11271" width="11.42578125" style="642" customWidth="1"/>
    <col min="11272" max="11272" width="3.42578125" style="642" customWidth="1"/>
    <col min="11273" max="11273" width="4" style="642" customWidth="1"/>
    <col min="11274" max="11279" width="11.42578125" style="642" customWidth="1"/>
    <col min="11280" max="11280" width="9" style="642" customWidth="1"/>
    <col min="11281" max="11284" width="11.42578125" style="642" customWidth="1"/>
    <col min="11285" max="11285" width="13.28515625" style="642" customWidth="1"/>
    <col min="11286" max="11286" width="12.140625" style="642" customWidth="1"/>
    <col min="11287" max="11288" width="11.42578125" style="642" customWidth="1"/>
    <col min="11289" max="11289" width="8.28515625" style="642" customWidth="1"/>
    <col min="11290" max="11290" width="12.140625" style="642" customWidth="1"/>
    <col min="11291" max="11295" width="11.42578125" style="642" customWidth="1"/>
    <col min="11296" max="11297" width="8.28515625" style="642" customWidth="1"/>
    <col min="11298" max="11312" width="11.42578125" style="642" customWidth="1"/>
    <col min="11313" max="11313" width="8.5703125" style="642" customWidth="1"/>
    <col min="11314" max="11374" width="11.42578125" style="642" customWidth="1"/>
    <col min="11375" max="11375" width="13.28515625" style="642" customWidth="1"/>
    <col min="11376" max="11376" width="10.7109375" style="642" customWidth="1"/>
    <col min="11377" max="11377" width="10.42578125" style="642" customWidth="1"/>
    <col min="11378" max="11378" width="11.7109375" style="642" customWidth="1"/>
    <col min="11379" max="11379" width="5.5703125" style="642" customWidth="1"/>
    <col min="11380" max="11381" width="11.42578125" style="642" customWidth="1"/>
    <col min="11382" max="11383" width="8.28515625" style="642" customWidth="1"/>
    <col min="11384" max="11386" width="11.42578125" style="642" customWidth="1"/>
    <col min="11387" max="11520" width="11.42578125" style="642"/>
    <col min="11521" max="11527" width="11.42578125" style="642" customWidth="1"/>
    <col min="11528" max="11528" width="3.42578125" style="642" customWidth="1"/>
    <col min="11529" max="11529" width="4" style="642" customWidth="1"/>
    <col min="11530" max="11535" width="11.42578125" style="642" customWidth="1"/>
    <col min="11536" max="11536" width="9" style="642" customWidth="1"/>
    <col min="11537" max="11540" width="11.42578125" style="642" customWidth="1"/>
    <col min="11541" max="11541" width="13.28515625" style="642" customWidth="1"/>
    <col min="11542" max="11542" width="12.140625" style="642" customWidth="1"/>
    <col min="11543" max="11544" width="11.42578125" style="642" customWidth="1"/>
    <col min="11545" max="11545" width="8.28515625" style="642" customWidth="1"/>
    <col min="11546" max="11546" width="12.140625" style="642" customWidth="1"/>
    <col min="11547" max="11551" width="11.42578125" style="642" customWidth="1"/>
    <col min="11552" max="11553" width="8.28515625" style="642" customWidth="1"/>
    <col min="11554" max="11568" width="11.42578125" style="642" customWidth="1"/>
    <col min="11569" max="11569" width="8.5703125" style="642" customWidth="1"/>
    <col min="11570" max="11630" width="11.42578125" style="642" customWidth="1"/>
    <col min="11631" max="11631" width="13.28515625" style="642" customWidth="1"/>
    <col min="11632" max="11632" width="10.7109375" style="642" customWidth="1"/>
    <col min="11633" max="11633" width="10.42578125" style="642" customWidth="1"/>
    <col min="11634" max="11634" width="11.7109375" style="642" customWidth="1"/>
    <col min="11635" max="11635" width="5.5703125" style="642" customWidth="1"/>
    <col min="11636" max="11637" width="11.42578125" style="642" customWidth="1"/>
    <col min="11638" max="11639" width="8.28515625" style="642" customWidth="1"/>
    <col min="11640" max="11642" width="11.42578125" style="642" customWidth="1"/>
    <col min="11643" max="11776" width="11.42578125" style="642"/>
    <col min="11777" max="11783" width="11.42578125" style="642" customWidth="1"/>
    <col min="11784" max="11784" width="3.42578125" style="642" customWidth="1"/>
    <col min="11785" max="11785" width="4" style="642" customWidth="1"/>
    <col min="11786" max="11791" width="11.42578125" style="642" customWidth="1"/>
    <col min="11792" max="11792" width="9" style="642" customWidth="1"/>
    <col min="11793" max="11796" width="11.42578125" style="642" customWidth="1"/>
    <col min="11797" max="11797" width="13.28515625" style="642" customWidth="1"/>
    <col min="11798" max="11798" width="12.140625" style="642" customWidth="1"/>
    <col min="11799" max="11800" width="11.42578125" style="642" customWidth="1"/>
    <col min="11801" max="11801" width="8.28515625" style="642" customWidth="1"/>
    <col min="11802" max="11802" width="12.140625" style="642" customWidth="1"/>
    <col min="11803" max="11807" width="11.42578125" style="642" customWidth="1"/>
    <col min="11808" max="11809" width="8.28515625" style="642" customWidth="1"/>
    <col min="11810" max="11824" width="11.42578125" style="642" customWidth="1"/>
    <col min="11825" max="11825" width="8.5703125" style="642" customWidth="1"/>
    <col min="11826" max="11886" width="11.42578125" style="642" customWidth="1"/>
    <col min="11887" max="11887" width="13.28515625" style="642" customWidth="1"/>
    <col min="11888" max="11888" width="10.7109375" style="642" customWidth="1"/>
    <col min="11889" max="11889" width="10.42578125" style="642" customWidth="1"/>
    <col min="11890" max="11890" width="11.7109375" style="642" customWidth="1"/>
    <col min="11891" max="11891" width="5.5703125" style="642" customWidth="1"/>
    <col min="11892" max="11893" width="11.42578125" style="642" customWidth="1"/>
    <col min="11894" max="11895" width="8.28515625" style="642" customWidth="1"/>
    <col min="11896" max="11898" width="11.42578125" style="642" customWidth="1"/>
    <col min="11899" max="12032" width="11.42578125" style="642"/>
    <col min="12033" max="12039" width="11.42578125" style="642" customWidth="1"/>
    <col min="12040" max="12040" width="3.42578125" style="642" customWidth="1"/>
    <col min="12041" max="12041" width="4" style="642" customWidth="1"/>
    <col min="12042" max="12047" width="11.42578125" style="642" customWidth="1"/>
    <col min="12048" max="12048" width="9" style="642" customWidth="1"/>
    <col min="12049" max="12052" width="11.42578125" style="642" customWidth="1"/>
    <col min="12053" max="12053" width="13.28515625" style="642" customWidth="1"/>
    <col min="12054" max="12054" width="12.140625" style="642" customWidth="1"/>
    <col min="12055" max="12056" width="11.42578125" style="642" customWidth="1"/>
    <col min="12057" max="12057" width="8.28515625" style="642" customWidth="1"/>
    <col min="12058" max="12058" width="12.140625" style="642" customWidth="1"/>
    <col min="12059" max="12063" width="11.42578125" style="642" customWidth="1"/>
    <col min="12064" max="12065" width="8.28515625" style="642" customWidth="1"/>
    <col min="12066" max="12080" width="11.42578125" style="642" customWidth="1"/>
    <col min="12081" max="12081" width="8.5703125" style="642" customWidth="1"/>
    <col min="12082" max="12142" width="11.42578125" style="642" customWidth="1"/>
    <col min="12143" max="12143" width="13.28515625" style="642" customWidth="1"/>
    <col min="12144" max="12144" width="10.7109375" style="642" customWidth="1"/>
    <col min="12145" max="12145" width="10.42578125" style="642" customWidth="1"/>
    <col min="12146" max="12146" width="11.7109375" style="642" customWidth="1"/>
    <col min="12147" max="12147" width="5.5703125" style="642" customWidth="1"/>
    <col min="12148" max="12149" width="11.42578125" style="642" customWidth="1"/>
    <col min="12150" max="12151" width="8.28515625" style="642" customWidth="1"/>
    <col min="12152" max="12154" width="11.42578125" style="642" customWidth="1"/>
    <col min="12155" max="12288" width="11.42578125" style="642"/>
    <col min="12289" max="12295" width="11.42578125" style="642" customWidth="1"/>
    <col min="12296" max="12296" width="3.42578125" style="642" customWidth="1"/>
    <col min="12297" max="12297" width="4" style="642" customWidth="1"/>
    <col min="12298" max="12303" width="11.42578125" style="642" customWidth="1"/>
    <col min="12304" max="12304" width="9" style="642" customWidth="1"/>
    <col min="12305" max="12308" width="11.42578125" style="642" customWidth="1"/>
    <col min="12309" max="12309" width="13.28515625" style="642" customWidth="1"/>
    <col min="12310" max="12310" width="12.140625" style="642" customWidth="1"/>
    <col min="12311" max="12312" width="11.42578125" style="642" customWidth="1"/>
    <col min="12313" max="12313" width="8.28515625" style="642" customWidth="1"/>
    <col min="12314" max="12314" width="12.140625" style="642" customWidth="1"/>
    <col min="12315" max="12319" width="11.42578125" style="642" customWidth="1"/>
    <col min="12320" max="12321" width="8.28515625" style="642" customWidth="1"/>
    <col min="12322" max="12336" width="11.42578125" style="642" customWidth="1"/>
    <col min="12337" max="12337" width="8.5703125" style="642" customWidth="1"/>
    <col min="12338" max="12398" width="11.42578125" style="642" customWidth="1"/>
    <col min="12399" max="12399" width="13.28515625" style="642" customWidth="1"/>
    <col min="12400" max="12400" width="10.7109375" style="642" customWidth="1"/>
    <col min="12401" max="12401" width="10.42578125" style="642" customWidth="1"/>
    <col min="12402" max="12402" width="11.7109375" style="642" customWidth="1"/>
    <col min="12403" max="12403" width="5.5703125" style="642" customWidth="1"/>
    <col min="12404" max="12405" width="11.42578125" style="642" customWidth="1"/>
    <col min="12406" max="12407" width="8.28515625" style="642" customWidth="1"/>
    <col min="12408" max="12410" width="11.42578125" style="642" customWidth="1"/>
    <col min="12411" max="12544" width="11.42578125" style="642"/>
    <col min="12545" max="12551" width="11.42578125" style="642" customWidth="1"/>
    <col min="12552" max="12552" width="3.42578125" style="642" customWidth="1"/>
    <col min="12553" max="12553" width="4" style="642" customWidth="1"/>
    <col min="12554" max="12559" width="11.42578125" style="642" customWidth="1"/>
    <col min="12560" max="12560" width="9" style="642" customWidth="1"/>
    <col min="12561" max="12564" width="11.42578125" style="642" customWidth="1"/>
    <col min="12565" max="12565" width="13.28515625" style="642" customWidth="1"/>
    <col min="12566" max="12566" width="12.140625" style="642" customWidth="1"/>
    <col min="12567" max="12568" width="11.42578125" style="642" customWidth="1"/>
    <col min="12569" max="12569" width="8.28515625" style="642" customWidth="1"/>
    <col min="12570" max="12570" width="12.140625" style="642" customWidth="1"/>
    <col min="12571" max="12575" width="11.42578125" style="642" customWidth="1"/>
    <col min="12576" max="12577" width="8.28515625" style="642" customWidth="1"/>
    <col min="12578" max="12592" width="11.42578125" style="642" customWidth="1"/>
    <col min="12593" max="12593" width="8.5703125" style="642" customWidth="1"/>
    <col min="12594" max="12654" width="11.42578125" style="642" customWidth="1"/>
    <col min="12655" max="12655" width="13.28515625" style="642" customWidth="1"/>
    <col min="12656" max="12656" width="10.7109375" style="642" customWidth="1"/>
    <col min="12657" max="12657" width="10.42578125" style="642" customWidth="1"/>
    <col min="12658" max="12658" width="11.7109375" style="642" customWidth="1"/>
    <col min="12659" max="12659" width="5.5703125" style="642" customWidth="1"/>
    <col min="12660" max="12661" width="11.42578125" style="642" customWidth="1"/>
    <col min="12662" max="12663" width="8.28515625" style="642" customWidth="1"/>
    <col min="12664" max="12666" width="11.42578125" style="642" customWidth="1"/>
    <col min="12667" max="12800" width="11.42578125" style="642"/>
    <col min="12801" max="12807" width="11.42578125" style="642" customWidth="1"/>
    <col min="12808" max="12808" width="3.42578125" style="642" customWidth="1"/>
    <col min="12809" max="12809" width="4" style="642" customWidth="1"/>
    <col min="12810" max="12815" width="11.42578125" style="642" customWidth="1"/>
    <col min="12816" max="12816" width="9" style="642" customWidth="1"/>
    <col min="12817" max="12820" width="11.42578125" style="642" customWidth="1"/>
    <col min="12821" max="12821" width="13.28515625" style="642" customWidth="1"/>
    <col min="12822" max="12822" width="12.140625" style="642" customWidth="1"/>
    <col min="12823" max="12824" width="11.42578125" style="642" customWidth="1"/>
    <col min="12825" max="12825" width="8.28515625" style="642" customWidth="1"/>
    <col min="12826" max="12826" width="12.140625" style="642" customWidth="1"/>
    <col min="12827" max="12831" width="11.42578125" style="642" customWidth="1"/>
    <col min="12832" max="12833" width="8.28515625" style="642" customWidth="1"/>
    <col min="12834" max="12848" width="11.42578125" style="642" customWidth="1"/>
    <col min="12849" max="12849" width="8.5703125" style="642" customWidth="1"/>
    <col min="12850" max="12910" width="11.42578125" style="642" customWidth="1"/>
    <col min="12911" max="12911" width="13.28515625" style="642" customWidth="1"/>
    <col min="12912" max="12912" width="10.7109375" style="642" customWidth="1"/>
    <col min="12913" max="12913" width="10.42578125" style="642" customWidth="1"/>
    <col min="12914" max="12914" width="11.7109375" style="642" customWidth="1"/>
    <col min="12915" max="12915" width="5.5703125" style="642" customWidth="1"/>
    <col min="12916" max="12917" width="11.42578125" style="642" customWidth="1"/>
    <col min="12918" max="12919" width="8.28515625" style="642" customWidth="1"/>
    <col min="12920" max="12922" width="11.42578125" style="642" customWidth="1"/>
    <col min="12923" max="13056" width="11.42578125" style="642"/>
    <col min="13057" max="13063" width="11.42578125" style="642" customWidth="1"/>
    <col min="13064" max="13064" width="3.42578125" style="642" customWidth="1"/>
    <col min="13065" max="13065" width="4" style="642" customWidth="1"/>
    <col min="13066" max="13071" width="11.42578125" style="642" customWidth="1"/>
    <col min="13072" max="13072" width="9" style="642" customWidth="1"/>
    <col min="13073" max="13076" width="11.42578125" style="642" customWidth="1"/>
    <col min="13077" max="13077" width="13.28515625" style="642" customWidth="1"/>
    <col min="13078" max="13078" width="12.140625" style="642" customWidth="1"/>
    <col min="13079" max="13080" width="11.42578125" style="642" customWidth="1"/>
    <col min="13081" max="13081" width="8.28515625" style="642" customWidth="1"/>
    <col min="13082" max="13082" width="12.140625" style="642" customWidth="1"/>
    <col min="13083" max="13087" width="11.42578125" style="642" customWidth="1"/>
    <col min="13088" max="13089" width="8.28515625" style="642" customWidth="1"/>
    <col min="13090" max="13104" width="11.42578125" style="642" customWidth="1"/>
    <col min="13105" max="13105" width="8.5703125" style="642" customWidth="1"/>
    <col min="13106" max="13166" width="11.42578125" style="642" customWidth="1"/>
    <col min="13167" max="13167" width="13.28515625" style="642" customWidth="1"/>
    <col min="13168" max="13168" width="10.7109375" style="642" customWidth="1"/>
    <col min="13169" max="13169" width="10.42578125" style="642" customWidth="1"/>
    <col min="13170" max="13170" width="11.7109375" style="642" customWidth="1"/>
    <col min="13171" max="13171" width="5.5703125" style="642" customWidth="1"/>
    <col min="13172" max="13173" width="11.42578125" style="642" customWidth="1"/>
    <col min="13174" max="13175" width="8.28515625" style="642" customWidth="1"/>
    <col min="13176" max="13178" width="11.42578125" style="642" customWidth="1"/>
    <col min="13179" max="13312" width="11.42578125" style="642"/>
    <col min="13313" max="13319" width="11.42578125" style="642" customWidth="1"/>
    <col min="13320" max="13320" width="3.42578125" style="642" customWidth="1"/>
    <col min="13321" max="13321" width="4" style="642" customWidth="1"/>
    <col min="13322" max="13327" width="11.42578125" style="642" customWidth="1"/>
    <col min="13328" max="13328" width="9" style="642" customWidth="1"/>
    <col min="13329" max="13332" width="11.42578125" style="642" customWidth="1"/>
    <col min="13333" max="13333" width="13.28515625" style="642" customWidth="1"/>
    <col min="13334" max="13334" width="12.140625" style="642" customWidth="1"/>
    <col min="13335" max="13336" width="11.42578125" style="642" customWidth="1"/>
    <col min="13337" max="13337" width="8.28515625" style="642" customWidth="1"/>
    <col min="13338" max="13338" width="12.140625" style="642" customWidth="1"/>
    <col min="13339" max="13343" width="11.42578125" style="642" customWidth="1"/>
    <col min="13344" max="13345" width="8.28515625" style="642" customWidth="1"/>
    <col min="13346" max="13360" width="11.42578125" style="642" customWidth="1"/>
    <col min="13361" max="13361" width="8.5703125" style="642" customWidth="1"/>
    <col min="13362" max="13422" width="11.42578125" style="642" customWidth="1"/>
    <col min="13423" max="13423" width="13.28515625" style="642" customWidth="1"/>
    <col min="13424" max="13424" width="10.7109375" style="642" customWidth="1"/>
    <col min="13425" max="13425" width="10.42578125" style="642" customWidth="1"/>
    <col min="13426" max="13426" width="11.7109375" style="642" customWidth="1"/>
    <col min="13427" max="13427" width="5.5703125" style="642" customWidth="1"/>
    <col min="13428" max="13429" width="11.42578125" style="642" customWidth="1"/>
    <col min="13430" max="13431" width="8.28515625" style="642" customWidth="1"/>
    <col min="13432" max="13434" width="11.42578125" style="642" customWidth="1"/>
    <col min="13435" max="13568" width="11.42578125" style="642"/>
    <col min="13569" max="13575" width="11.42578125" style="642" customWidth="1"/>
    <col min="13576" max="13576" width="3.42578125" style="642" customWidth="1"/>
    <col min="13577" max="13577" width="4" style="642" customWidth="1"/>
    <col min="13578" max="13583" width="11.42578125" style="642" customWidth="1"/>
    <col min="13584" max="13584" width="9" style="642" customWidth="1"/>
    <col min="13585" max="13588" width="11.42578125" style="642" customWidth="1"/>
    <col min="13589" max="13589" width="13.28515625" style="642" customWidth="1"/>
    <col min="13590" max="13590" width="12.140625" style="642" customWidth="1"/>
    <col min="13591" max="13592" width="11.42578125" style="642" customWidth="1"/>
    <col min="13593" max="13593" width="8.28515625" style="642" customWidth="1"/>
    <col min="13594" max="13594" width="12.140625" style="642" customWidth="1"/>
    <col min="13595" max="13599" width="11.42578125" style="642" customWidth="1"/>
    <col min="13600" max="13601" width="8.28515625" style="642" customWidth="1"/>
    <col min="13602" max="13616" width="11.42578125" style="642" customWidth="1"/>
    <col min="13617" max="13617" width="8.5703125" style="642" customWidth="1"/>
    <col min="13618" max="13678" width="11.42578125" style="642" customWidth="1"/>
    <col min="13679" max="13679" width="13.28515625" style="642" customWidth="1"/>
    <col min="13680" max="13680" width="10.7109375" style="642" customWidth="1"/>
    <col min="13681" max="13681" width="10.42578125" style="642" customWidth="1"/>
    <col min="13682" max="13682" width="11.7109375" style="642" customWidth="1"/>
    <col min="13683" max="13683" width="5.5703125" style="642" customWidth="1"/>
    <col min="13684" max="13685" width="11.42578125" style="642" customWidth="1"/>
    <col min="13686" max="13687" width="8.28515625" style="642" customWidth="1"/>
    <col min="13688" max="13690" width="11.42578125" style="642" customWidth="1"/>
    <col min="13691" max="13824" width="11.42578125" style="642"/>
    <col min="13825" max="13831" width="11.42578125" style="642" customWidth="1"/>
    <col min="13832" max="13832" width="3.42578125" style="642" customWidth="1"/>
    <col min="13833" max="13833" width="4" style="642" customWidth="1"/>
    <col min="13834" max="13839" width="11.42578125" style="642" customWidth="1"/>
    <col min="13840" max="13840" width="9" style="642" customWidth="1"/>
    <col min="13841" max="13844" width="11.42578125" style="642" customWidth="1"/>
    <col min="13845" max="13845" width="13.28515625" style="642" customWidth="1"/>
    <col min="13846" max="13846" width="12.140625" style="642" customWidth="1"/>
    <col min="13847" max="13848" width="11.42578125" style="642" customWidth="1"/>
    <col min="13849" max="13849" width="8.28515625" style="642" customWidth="1"/>
    <col min="13850" max="13850" width="12.140625" style="642" customWidth="1"/>
    <col min="13851" max="13855" width="11.42578125" style="642" customWidth="1"/>
    <col min="13856" max="13857" width="8.28515625" style="642" customWidth="1"/>
    <col min="13858" max="13872" width="11.42578125" style="642" customWidth="1"/>
    <col min="13873" max="13873" width="8.5703125" style="642" customWidth="1"/>
    <col min="13874" max="13934" width="11.42578125" style="642" customWidth="1"/>
    <col min="13935" max="13935" width="13.28515625" style="642" customWidth="1"/>
    <col min="13936" max="13936" width="10.7109375" style="642" customWidth="1"/>
    <col min="13937" max="13937" width="10.42578125" style="642" customWidth="1"/>
    <col min="13938" max="13938" width="11.7109375" style="642" customWidth="1"/>
    <col min="13939" max="13939" width="5.5703125" style="642" customWidth="1"/>
    <col min="13940" max="13941" width="11.42578125" style="642" customWidth="1"/>
    <col min="13942" max="13943" width="8.28515625" style="642" customWidth="1"/>
    <col min="13944" max="13946" width="11.42578125" style="642" customWidth="1"/>
    <col min="13947" max="14080" width="11.42578125" style="642"/>
    <col min="14081" max="14087" width="11.42578125" style="642" customWidth="1"/>
    <col min="14088" max="14088" width="3.42578125" style="642" customWidth="1"/>
    <col min="14089" max="14089" width="4" style="642" customWidth="1"/>
    <col min="14090" max="14095" width="11.42578125" style="642" customWidth="1"/>
    <col min="14096" max="14096" width="9" style="642" customWidth="1"/>
    <col min="14097" max="14100" width="11.42578125" style="642" customWidth="1"/>
    <col min="14101" max="14101" width="13.28515625" style="642" customWidth="1"/>
    <col min="14102" max="14102" width="12.140625" style="642" customWidth="1"/>
    <col min="14103" max="14104" width="11.42578125" style="642" customWidth="1"/>
    <col min="14105" max="14105" width="8.28515625" style="642" customWidth="1"/>
    <col min="14106" max="14106" width="12.140625" style="642" customWidth="1"/>
    <col min="14107" max="14111" width="11.42578125" style="642" customWidth="1"/>
    <col min="14112" max="14113" width="8.28515625" style="642" customWidth="1"/>
    <col min="14114" max="14128" width="11.42578125" style="642" customWidth="1"/>
    <col min="14129" max="14129" width="8.5703125" style="642" customWidth="1"/>
    <col min="14130" max="14190" width="11.42578125" style="642" customWidth="1"/>
    <col min="14191" max="14191" width="13.28515625" style="642" customWidth="1"/>
    <col min="14192" max="14192" width="10.7109375" style="642" customWidth="1"/>
    <col min="14193" max="14193" width="10.42578125" style="642" customWidth="1"/>
    <col min="14194" max="14194" width="11.7109375" style="642" customWidth="1"/>
    <col min="14195" max="14195" width="5.5703125" style="642" customWidth="1"/>
    <col min="14196" max="14197" width="11.42578125" style="642" customWidth="1"/>
    <col min="14198" max="14199" width="8.28515625" style="642" customWidth="1"/>
    <col min="14200" max="14202" width="11.42578125" style="642" customWidth="1"/>
    <col min="14203" max="14336" width="11.42578125" style="642"/>
    <col min="14337" max="14343" width="11.42578125" style="642" customWidth="1"/>
    <col min="14344" max="14344" width="3.42578125" style="642" customWidth="1"/>
    <col min="14345" max="14345" width="4" style="642" customWidth="1"/>
    <col min="14346" max="14351" width="11.42578125" style="642" customWidth="1"/>
    <col min="14352" max="14352" width="9" style="642" customWidth="1"/>
    <col min="14353" max="14356" width="11.42578125" style="642" customWidth="1"/>
    <col min="14357" max="14357" width="13.28515625" style="642" customWidth="1"/>
    <col min="14358" max="14358" width="12.140625" style="642" customWidth="1"/>
    <col min="14359" max="14360" width="11.42578125" style="642" customWidth="1"/>
    <col min="14361" max="14361" width="8.28515625" style="642" customWidth="1"/>
    <col min="14362" max="14362" width="12.140625" style="642" customWidth="1"/>
    <col min="14363" max="14367" width="11.42578125" style="642" customWidth="1"/>
    <col min="14368" max="14369" width="8.28515625" style="642" customWidth="1"/>
    <col min="14370" max="14384" width="11.42578125" style="642" customWidth="1"/>
    <col min="14385" max="14385" width="8.5703125" style="642" customWidth="1"/>
    <col min="14386" max="14446" width="11.42578125" style="642" customWidth="1"/>
    <col min="14447" max="14447" width="13.28515625" style="642" customWidth="1"/>
    <col min="14448" max="14448" width="10.7109375" style="642" customWidth="1"/>
    <col min="14449" max="14449" width="10.42578125" style="642" customWidth="1"/>
    <col min="14450" max="14450" width="11.7109375" style="642" customWidth="1"/>
    <col min="14451" max="14451" width="5.5703125" style="642" customWidth="1"/>
    <col min="14452" max="14453" width="11.42578125" style="642" customWidth="1"/>
    <col min="14454" max="14455" width="8.28515625" style="642" customWidth="1"/>
    <col min="14456" max="14458" width="11.42578125" style="642" customWidth="1"/>
    <col min="14459" max="14592" width="11.42578125" style="642"/>
    <col min="14593" max="14599" width="11.42578125" style="642" customWidth="1"/>
    <col min="14600" max="14600" width="3.42578125" style="642" customWidth="1"/>
    <col min="14601" max="14601" width="4" style="642" customWidth="1"/>
    <col min="14602" max="14607" width="11.42578125" style="642" customWidth="1"/>
    <col min="14608" max="14608" width="9" style="642" customWidth="1"/>
    <col min="14609" max="14612" width="11.42578125" style="642" customWidth="1"/>
    <col min="14613" max="14613" width="13.28515625" style="642" customWidth="1"/>
    <col min="14614" max="14614" width="12.140625" style="642" customWidth="1"/>
    <col min="14615" max="14616" width="11.42578125" style="642" customWidth="1"/>
    <col min="14617" max="14617" width="8.28515625" style="642" customWidth="1"/>
    <col min="14618" max="14618" width="12.140625" style="642" customWidth="1"/>
    <col min="14619" max="14623" width="11.42578125" style="642" customWidth="1"/>
    <col min="14624" max="14625" width="8.28515625" style="642" customWidth="1"/>
    <col min="14626" max="14640" width="11.42578125" style="642" customWidth="1"/>
    <col min="14641" max="14641" width="8.5703125" style="642" customWidth="1"/>
    <col min="14642" max="14702" width="11.42578125" style="642" customWidth="1"/>
    <col min="14703" max="14703" width="13.28515625" style="642" customWidth="1"/>
    <col min="14704" max="14704" width="10.7109375" style="642" customWidth="1"/>
    <col min="14705" max="14705" width="10.42578125" style="642" customWidth="1"/>
    <col min="14706" max="14706" width="11.7109375" style="642" customWidth="1"/>
    <col min="14707" max="14707" width="5.5703125" style="642" customWidth="1"/>
    <col min="14708" max="14709" width="11.42578125" style="642" customWidth="1"/>
    <col min="14710" max="14711" width="8.28515625" style="642" customWidth="1"/>
    <col min="14712" max="14714" width="11.42578125" style="642" customWidth="1"/>
    <col min="14715" max="14848" width="11.42578125" style="642"/>
    <col min="14849" max="14855" width="11.42578125" style="642" customWidth="1"/>
    <col min="14856" max="14856" width="3.42578125" style="642" customWidth="1"/>
    <col min="14857" max="14857" width="4" style="642" customWidth="1"/>
    <col min="14858" max="14863" width="11.42578125" style="642" customWidth="1"/>
    <col min="14864" max="14864" width="9" style="642" customWidth="1"/>
    <col min="14865" max="14868" width="11.42578125" style="642" customWidth="1"/>
    <col min="14869" max="14869" width="13.28515625" style="642" customWidth="1"/>
    <col min="14870" max="14870" width="12.140625" style="642" customWidth="1"/>
    <col min="14871" max="14872" width="11.42578125" style="642" customWidth="1"/>
    <col min="14873" max="14873" width="8.28515625" style="642" customWidth="1"/>
    <col min="14874" max="14874" width="12.140625" style="642" customWidth="1"/>
    <col min="14875" max="14879" width="11.42578125" style="642" customWidth="1"/>
    <col min="14880" max="14881" width="8.28515625" style="642" customWidth="1"/>
    <col min="14882" max="14896" width="11.42578125" style="642" customWidth="1"/>
    <col min="14897" max="14897" width="8.5703125" style="642" customWidth="1"/>
    <col min="14898" max="14958" width="11.42578125" style="642" customWidth="1"/>
    <col min="14959" max="14959" width="13.28515625" style="642" customWidth="1"/>
    <col min="14960" max="14960" width="10.7109375" style="642" customWidth="1"/>
    <col min="14961" max="14961" width="10.42578125" style="642" customWidth="1"/>
    <col min="14962" max="14962" width="11.7109375" style="642" customWidth="1"/>
    <col min="14963" max="14963" width="5.5703125" style="642" customWidth="1"/>
    <col min="14964" max="14965" width="11.42578125" style="642" customWidth="1"/>
    <col min="14966" max="14967" width="8.28515625" style="642" customWidth="1"/>
    <col min="14968" max="14970" width="11.42578125" style="642" customWidth="1"/>
    <col min="14971" max="15104" width="11.42578125" style="642"/>
    <col min="15105" max="15111" width="11.42578125" style="642" customWidth="1"/>
    <col min="15112" max="15112" width="3.42578125" style="642" customWidth="1"/>
    <col min="15113" max="15113" width="4" style="642" customWidth="1"/>
    <col min="15114" max="15119" width="11.42578125" style="642" customWidth="1"/>
    <col min="15120" max="15120" width="9" style="642" customWidth="1"/>
    <col min="15121" max="15124" width="11.42578125" style="642" customWidth="1"/>
    <col min="15125" max="15125" width="13.28515625" style="642" customWidth="1"/>
    <col min="15126" max="15126" width="12.140625" style="642" customWidth="1"/>
    <col min="15127" max="15128" width="11.42578125" style="642" customWidth="1"/>
    <col min="15129" max="15129" width="8.28515625" style="642" customWidth="1"/>
    <col min="15130" max="15130" width="12.140625" style="642" customWidth="1"/>
    <col min="15131" max="15135" width="11.42578125" style="642" customWidth="1"/>
    <col min="15136" max="15137" width="8.28515625" style="642" customWidth="1"/>
    <col min="15138" max="15152" width="11.42578125" style="642" customWidth="1"/>
    <col min="15153" max="15153" width="8.5703125" style="642" customWidth="1"/>
    <col min="15154" max="15214" width="11.42578125" style="642" customWidth="1"/>
    <col min="15215" max="15215" width="13.28515625" style="642" customWidth="1"/>
    <col min="15216" max="15216" width="10.7109375" style="642" customWidth="1"/>
    <col min="15217" max="15217" width="10.42578125" style="642" customWidth="1"/>
    <col min="15218" max="15218" width="11.7109375" style="642" customWidth="1"/>
    <col min="15219" max="15219" width="5.5703125" style="642" customWidth="1"/>
    <col min="15220" max="15221" width="11.42578125" style="642" customWidth="1"/>
    <col min="15222" max="15223" width="8.28515625" style="642" customWidth="1"/>
    <col min="15224" max="15226" width="11.42578125" style="642" customWidth="1"/>
    <col min="15227" max="15360" width="11.42578125" style="642"/>
    <col min="15361" max="15367" width="11.42578125" style="642" customWidth="1"/>
    <col min="15368" max="15368" width="3.42578125" style="642" customWidth="1"/>
    <col min="15369" max="15369" width="4" style="642" customWidth="1"/>
    <col min="15370" max="15375" width="11.42578125" style="642" customWidth="1"/>
    <col min="15376" max="15376" width="9" style="642" customWidth="1"/>
    <col min="15377" max="15380" width="11.42578125" style="642" customWidth="1"/>
    <col min="15381" max="15381" width="13.28515625" style="642" customWidth="1"/>
    <col min="15382" max="15382" width="12.140625" style="642" customWidth="1"/>
    <col min="15383" max="15384" width="11.42578125" style="642" customWidth="1"/>
    <col min="15385" max="15385" width="8.28515625" style="642" customWidth="1"/>
    <col min="15386" max="15386" width="12.140625" style="642" customWidth="1"/>
    <col min="15387" max="15391" width="11.42578125" style="642" customWidth="1"/>
    <col min="15392" max="15393" width="8.28515625" style="642" customWidth="1"/>
    <col min="15394" max="15408" width="11.42578125" style="642" customWidth="1"/>
    <col min="15409" max="15409" width="8.5703125" style="642" customWidth="1"/>
    <col min="15410" max="15470" width="11.42578125" style="642" customWidth="1"/>
    <col min="15471" max="15471" width="13.28515625" style="642" customWidth="1"/>
    <col min="15472" max="15472" width="10.7109375" style="642" customWidth="1"/>
    <col min="15473" max="15473" width="10.42578125" style="642" customWidth="1"/>
    <col min="15474" max="15474" width="11.7109375" style="642" customWidth="1"/>
    <col min="15475" max="15475" width="5.5703125" style="642" customWidth="1"/>
    <col min="15476" max="15477" width="11.42578125" style="642" customWidth="1"/>
    <col min="15478" max="15479" width="8.28515625" style="642" customWidth="1"/>
    <col min="15480" max="15482" width="11.42578125" style="642" customWidth="1"/>
    <col min="15483" max="15616" width="11.42578125" style="642"/>
    <col min="15617" max="15623" width="11.42578125" style="642" customWidth="1"/>
    <col min="15624" max="15624" width="3.42578125" style="642" customWidth="1"/>
    <col min="15625" max="15625" width="4" style="642" customWidth="1"/>
    <col min="15626" max="15631" width="11.42578125" style="642" customWidth="1"/>
    <col min="15632" max="15632" width="9" style="642" customWidth="1"/>
    <col min="15633" max="15636" width="11.42578125" style="642" customWidth="1"/>
    <col min="15637" max="15637" width="13.28515625" style="642" customWidth="1"/>
    <col min="15638" max="15638" width="12.140625" style="642" customWidth="1"/>
    <col min="15639" max="15640" width="11.42578125" style="642" customWidth="1"/>
    <col min="15641" max="15641" width="8.28515625" style="642" customWidth="1"/>
    <col min="15642" max="15642" width="12.140625" style="642" customWidth="1"/>
    <col min="15643" max="15647" width="11.42578125" style="642" customWidth="1"/>
    <col min="15648" max="15649" width="8.28515625" style="642" customWidth="1"/>
    <col min="15650" max="15664" width="11.42578125" style="642" customWidth="1"/>
    <col min="15665" max="15665" width="8.5703125" style="642" customWidth="1"/>
    <col min="15666" max="15726" width="11.42578125" style="642" customWidth="1"/>
    <col min="15727" max="15727" width="13.28515625" style="642" customWidth="1"/>
    <col min="15728" max="15728" width="10.7109375" style="642" customWidth="1"/>
    <col min="15729" max="15729" width="10.42578125" style="642" customWidth="1"/>
    <col min="15730" max="15730" width="11.7109375" style="642" customWidth="1"/>
    <col min="15731" max="15731" width="5.5703125" style="642" customWidth="1"/>
    <col min="15732" max="15733" width="11.42578125" style="642" customWidth="1"/>
    <col min="15734" max="15735" width="8.28515625" style="642" customWidth="1"/>
    <col min="15736" max="15738" width="11.42578125" style="642" customWidth="1"/>
    <col min="15739" max="15872" width="11.42578125" style="642"/>
    <col min="15873" max="15879" width="11.42578125" style="642" customWidth="1"/>
    <col min="15880" max="15880" width="3.42578125" style="642" customWidth="1"/>
    <col min="15881" max="15881" width="4" style="642" customWidth="1"/>
    <col min="15882" max="15887" width="11.42578125" style="642" customWidth="1"/>
    <col min="15888" max="15888" width="9" style="642" customWidth="1"/>
    <col min="15889" max="15892" width="11.42578125" style="642" customWidth="1"/>
    <col min="15893" max="15893" width="13.28515625" style="642" customWidth="1"/>
    <col min="15894" max="15894" width="12.140625" style="642" customWidth="1"/>
    <col min="15895" max="15896" width="11.42578125" style="642" customWidth="1"/>
    <col min="15897" max="15897" width="8.28515625" style="642" customWidth="1"/>
    <col min="15898" max="15898" width="12.140625" style="642" customWidth="1"/>
    <col min="15899" max="15903" width="11.42578125" style="642" customWidth="1"/>
    <col min="15904" max="15905" width="8.28515625" style="642" customWidth="1"/>
    <col min="15906" max="15920" width="11.42578125" style="642" customWidth="1"/>
    <col min="15921" max="15921" width="8.5703125" style="642" customWidth="1"/>
    <col min="15922" max="15982" width="11.42578125" style="642" customWidth="1"/>
    <col min="15983" max="15983" width="13.28515625" style="642" customWidth="1"/>
    <col min="15984" max="15984" width="10.7109375" style="642" customWidth="1"/>
    <col min="15985" max="15985" width="10.42578125" style="642" customWidth="1"/>
    <col min="15986" max="15986" width="11.7109375" style="642" customWidth="1"/>
    <col min="15987" max="15987" width="5.5703125" style="642" customWidth="1"/>
    <col min="15988" max="15989" width="11.42578125" style="642" customWidth="1"/>
    <col min="15990" max="15991" width="8.28515625" style="642" customWidth="1"/>
    <col min="15992" max="15994" width="11.42578125" style="642" customWidth="1"/>
    <col min="15995" max="16128" width="11.42578125" style="642"/>
    <col min="16129" max="16135" width="11.42578125" style="642" customWidth="1"/>
    <col min="16136" max="16136" width="3.42578125" style="642" customWidth="1"/>
    <col min="16137" max="16137" width="4" style="642" customWidth="1"/>
    <col min="16138" max="16143" width="11.42578125" style="642" customWidth="1"/>
    <col min="16144" max="16144" width="9" style="642" customWidth="1"/>
    <col min="16145" max="16148" width="11.42578125" style="642" customWidth="1"/>
    <col min="16149" max="16149" width="13.28515625" style="642" customWidth="1"/>
    <col min="16150" max="16150" width="12.140625" style="642" customWidth="1"/>
    <col min="16151" max="16152" width="11.42578125" style="642" customWidth="1"/>
    <col min="16153" max="16153" width="8.28515625" style="642" customWidth="1"/>
    <col min="16154" max="16154" width="12.140625" style="642" customWidth="1"/>
    <col min="16155" max="16159" width="11.42578125" style="642" customWidth="1"/>
    <col min="16160" max="16161" width="8.28515625" style="642" customWidth="1"/>
    <col min="16162" max="16176" width="11.42578125" style="642" customWidth="1"/>
    <col min="16177" max="16177" width="8.5703125" style="642" customWidth="1"/>
    <col min="16178" max="16238" width="11.42578125" style="642" customWidth="1"/>
    <col min="16239" max="16239" width="13.28515625" style="642" customWidth="1"/>
    <col min="16240" max="16240" width="10.7109375" style="642" customWidth="1"/>
    <col min="16241" max="16241" width="10.42578125" style="642" customWidth="1"/>
    <col min="16242" max="16242" width="11.7109375" style="642" customWidth="1"/>
    <col min="16243" max="16243" width="5.5703125" style="642" customWidth="1"/>
    <col min="16244" max="16245" width="11.42578125" style="642" customWidth="1"/>
    <col min="16246" max="16247" width="8.28515625" style="642" customWidth="1"/>
    <col min="16248" max="16250" width="11.42578125" style="642" customWidth="1"/>
    <col min="16251" max="16384" width="11.42578125" style="642"/>
  </cols>
  <sheetData>
    <row r="1" spans="1:122" ht="23.25" customHeight="1">
      <c r="A1" s="10"/>
      <c r="B1" s="10"/>
      <c r="C1" s="10"/>
      <c r="D1" s="638"/>
      <c r="E1" s="10"/>
      <c r="F1" s="10"/>
      <c r="G1" s="10"/>
      <c r="H1" s="10"/>
      <c r="I1" s="832" t="s">
        <v>156</v>
      </c>
      <c r="J1" s="832"/>
      <c r="K1" s="832"/>
      <c r="L1" s="832"/>
      <c r="M1" s="832"/>
      <c r="N1" s="832"/>
      <c r="O1" s="832"/>
      <c r="P1" s="832"/>
      <c r="Q1" s="832"/>
      <c r="R1" s="832"/>
      <c r="S1" s="832"/>
      <c r="T1" s="832"/>
      <c r="U1" s="832"/>
      <c r="V1" s="832"/>
      <c r="W1" s="832"/>
      <c r="X1" s="832"/>
      <c r="Y1" s="832"/>
      <c r="Z1" s="832"/>
      <c r="AA1" s="639"/>
      <c r="DG1" s="10"/>
    </row>
    <row r="2" spans="1:122" ht="18.75" customHeight="1">
      <c r="A2" s="10"/>
      <c r="B2" s="10"/>
      <c r="C2" s="10"/>
      <c r="D2" s="638"/>
      <c r="E2" s="10"/>
      <c r="F2" s="10"/>
      <c r="G2" s="10"/>
      <c r="H2" s="10"/>
      <c r="I2" s="643" t="s">
        <v>312</v>
      </c>
      <c r="J2" s="644"/>
      <c r="K2" s="644"/>
      <c r="L2" s="644"/>
      <c r="M2" s="644"/>
      <c r="N2" s="644"/>
      <c r="O2" s="644"/>
      <c r="P2" s="644"/>
      <c r="Q2" s="644"/>
      <c r="R2" s="644"/>
      <c r="S2" s="644"/>
      <c r="T2" s="644"/>
      <c r="U2" s="644"/>
      <c r="V2" s="644"/>
      <c r="W2" s="644"/>
      <c r="X2" s="644"/>
      <c r="Y2" s="645"/>
      <c r="Z2" s="645"/>
      <c r="AA2" s="639"/>
      <c r="DG2" s="833"/>
      <c r="DH2" s="833"/>
      <c r="DI2" s="833"/>
      <c r="DJ2" s="833"/>
      <c r="DK2" s="833"/>
      <c r="DL2" s="833"/>
    </row>
    <row r="3" spans="1:122" ht="18.75" customHeight="1">
      <c r="A3" s="10"/>
      <c r="B3" s="10"/>
      <c r="C3" s="10"/>
      <c r="D3" s="638"/>
      <c r="E3" s="10"/>
      <c r="F3" s="784" t="s">
        <v>2810</v>
      </c>
      <c r="G3" s="784"/>
      <c r="H3" s="784"/>
      <c r="I3" s="784"/>
      <c r="J3" s="784"/>
      <c r="K3" s="784"/>
      <c r="L3" s="784"/>
      <c r="M3" s="784"/>
      <c r="N3" s="784"/>
      <c r="O3" s="784"/>
      <c r="P3" s="784"/>
      <c r="Q3" s="784"/>
      <c r="R3" s="784"/>
      <c r="S3" s="784"/>
      <c r="T3" s="680"/>
      <c r="U3" s="680"/>
      <c r="V3" s="680"/>
      <c r="W3" s="680"/>
      <c r="X3" s="680"/>
      <c r="Y3" s="680"/>
      <c r="Z3" s="680"/>
      <c r="AA3" s="639"/>
      <c r="DG3" s="10"/>
    </row>
    <row r="4" spans="1:122" ht="18.75" customHeight="1">
      <c r="A4" s="10"/>
      <c r="B4" s="10"/>
      <c r="C4" s="10"/>
      <c r="D4" s="638"/>
      <c r="E4" s="10"/>
      <c r="F4" s="10"/>
      <c r="G4" s="10"/>
      <c r="H4" s="10"/>
      <c r="I4" s="834" t="s">
        <v>2811</v>
      </c>
      <c r="J4" s="834"/>
      <c r="K4" s="834"/>
      <c r="L4" s="834"/>
      <c r="M4" s="834"/>
      <c r="N4" s="834"/>
      <c r="O4" s="834"/>
      <c r="P4" s="834"/>
      <c r="Q4" s="834"/>
      <c r="R4" s="834"/>
      <c r="S4" s="834"/>
      <c r="T4" s="834"/>
      <c r="U4" s="834"/>
      <c r="V4" s="834"/>
      <c r="W4" s="834"/>
      <c r="X4" s="834"/>
      <c r="Y4" s="834"/>
      <c r="Z4" s="834"/>
      <c r="AA4" s="12"/>
      <c r="AB4" s="13"/>
      <c r="AC4" s="13"/>
      <c r="AD4" s="13"/>
      <c r="AE4" s="13"/>
      <c r="AF4" s="13"/>
      <c r="AG4" s="13"/>
      <c r="AH4" s="13"/>
      <c r="AI4" s="13"/>
      <c r="AJ4" s="13"/>
      <c r="AK4" s="13"/>
      <c r="AL4" s="13"/>
      <c r="AM4" s="9"/>
      <c r="AN4" s="11"/>
      <c r="AO4" s="11"/>
      <c r="AP4" s="11"/>
      <c r="AQ4" s="11"/>
      <c r="AR4" s="11"/>
      <c r="AS4" s="11"/>
      <c r="AT4" s="11"/>
      <c r="AU4" s="11"/>
      <c r="AV4" s="11"/>
      <c r="AW4" s="10"/>
      <c r="AX4" s="642">
        <v>2012</v>
      </c>
      <c r="BM4" s="642">
        <v>2013</v>
      </c>
      <c r="CB4" s="642">
        <v>2014</v>
      </c>
      <c r="CQ4" s="642">
        <v>2015</v>
      </c>
      <c r="DG4" s="11"/>
    </row>
    <row r="5" spans="1:122">
      <c r="A5" s="10"/>
      <c r="B5" s="10"/>
      <c r="C5" s="10"/>
      <c r="D5" s="638"/>
      <c r="E5" s="10"/>
      <c r="F5" s="10"/>
      <c r="G5" s="10"/>
      <c r="H5" s="10"/>
      <c r="I5" s="10"/>
      <c r="J5" s="10"/>
      <c r="K5" s="10"/>
      <c r="L5" s="10"/>
      <c r="M5" s="9"/>
      <c r="N5" s="10"/>
      <c r="O5" s="10"/>
      <c r="P5" s="10"/>
      <c r="Q5" s="10"/>
      <c r="R5" s="10"/>
      <c r="S5" s="10"/>
      <c r="T5" s="10"/>
      <c r="U5" s="10"/>
      <c r="V5" s="107"/>
      <c r="W5" s="647"/>
      <c r="X5" s="648"/>
      <c r="Y5" s="107"/>
      <c r="Z5" s="108"/>
      <c r="AA5" s="109"/>
      <c r="AB5" s="13"/>
      <c r="AC5" s="13"/>
      <c r="AD5" s="13"/>
      <c r="AE5" s="13"/>
      <c r="AF5" s="13"/>
      <c r="AG5" s="13"/>
      <c r="AH5" s="13"/>
      <c r="AI5" s="13"/>
      <c r="AJ5" s="13"/>
      <c r="AK5" s="13"/>
      <c r="AL5" s="13"/>
      <c r="AM5" s="9"/>
      <c r="AN5" s="11"/>
      <c r="AO5" s="11"/>
      <c r="AP5" s="11"/>
      <c r="AQ5" s="11"/>
      <c r="AR5" s="11"/>
      <c r="AS5" s="11"/>
      <c r="AT5" s="11"/>
      <c r="AU5" s="11"/>
      <c r="AV5" s="11"/>
      <c r="AW5" s="10"/>
      <c r="DG5" s="11"/>
      <c r="DK5" s="240"/>
      <c r="DL5" s="240"/>
      <c r="DM5" s="240"/>
      <c r="DN5" s="240"/>
    </row>
    <row r="6" spans="1:122">
      <c r="A6" s="649"/>
      <c r="B6" s="649"/>
      <c r="C6" s="640"/>
      <c r="D6" s="650"/>
      <c r="E6" s="640"/>
      <c r="F6" s="640"/>
      <c r="G6" s="651"/>
      <c r="H6" s="651"/>
      <c r="I6" s="107"/>
      <c r="J6" s="107"/>
      <c r="K6" s="107"/>
      <c r="L6" s="13"/>
      <c r="M6" s="13"/>
      <c r="N6" s="107"/>
      <c r="O6" s="13"/>
      <c r="P6" s="110"/>
      <c r="Q6" s="110"/>
      <c r="R6" s="111"/>
      <c r="S6" s="111"/>
      <c r="T6" s="111"/>
      <c r="U6" s="110"/>
      <c r="V6" s="689" t="s">
        <v>0</v>
      </c>
      <c r="W6" s="690"/>
      <c r="X6" s="690"/>
      <c r="Y6" s="690"/>
      <c r="Z6" s="690"/>
      <c r="AA6" s="690"/>
      <c r="AB6" s="690"/>
      <c r="AC6" s="690"/>
      <c r="AD6" s="691"/>
      <c r="AE6" s="13"/>
      <c r="AF6" s="13"/>
      <c r="AG6" s="13"/>
      <c r="AH6" s="13"/>
      <c r="AI6" s="13"/>
      <c r="AJ6" s="13"/>
      <c r="AK6" s="13"/>
      <c r="AL6" s="13"/>
      <c r="AM6" s="9"/>
      <c r="AN6" s="17"/>
      <c r="AO6" s="17"/>
      <c r="AP6" s="17"/>
      <c r="AQ6" s="17"/>
      <c r="AR6" s="17"/>
      <c r="AS6" s="17"/>
      <c r="AT6" s="17"/>
      <c r="AU6" s="17"/>
      <c r="AV6" s="17"/>
      <c r="AW6" s="107"/>
      <c r="AX6" s="240"/>
      <c r="AY6" s="240"/>
      <c r="AZ6" s="240"/>
      <c r="BA6" s="240"/>
      <c r="BB6" s="240"/>
      <c r="BC6" s="240"/>
      <c r="BD6" s="240"/>
      <c r="BE6" s="240"/>
      <c r="BF6" s="240"/>
      <c r="BG6" s="240"/>
      <c r="BH6" s="240"/>
      <c r="BI6" s="240"/>
      <c r="BJ6" s="240"/>
      <c r="BK6" s="240"/>
      <c r="BL6" s="240"/>
      <c r="BM6" s="240"/>
      <c r="BN6" s="240"/>
      <c r="BO6" s="240"/>
      <c r="BP6" s="240"/>
      <c r="BQ6" s="240"/>
      <c r="BR6" s="240"/>
      <c r="BS6" s="240"/>
      <c r="BT6" s="240"/>
      <c r="BU6" s="240"/>
      <c r="BV6" s="240"/>
      <c r="BW6" s="240"/>
      <c r="BX6" s="240"/>
      <c r="BY6" s="240"/>
      <c r="BZ6" s="240"/>
      <c r="CA6" s="240"/>
      <c r="CB6" s="240"/>
      <c r="CC6" s="240"/>
      <c r="CD6" s="240"/>
      <c r="CE6" s="240"/>
      <c r="CF6" s="240"/>
      <c r="CG6" s="240"/>
      <c r="CH6" s="240"/>
      <c r="CI6" s="240"/>
      <c r="CJ6" s="240"/>
      <c r="CK6" s="240"/>
      <c r="CL6" s="240"/>
      <c r="CM6" s="240"/>
      <c r="CN6" s="240"/>
      <c r="CO6" s="240"/>
      <c r="CP6" s="240"/>
      <c r="CQ6" s="240"/>
      <c r="CR6" s="240"/>
      <c r="CS6" s="240"/>
      <c r="CT6" s="240"/>
      <c r="CU6" s="240"/>
      <c r="CV6" s="240"/>
      <c r="CW6" s="240"/>
      <c r="CX6" s="240"/>
      <c r="CY6" s="240"/>
      <c r="CZ6" s="240"/>
      <c r="DA6" s="240"/>
      <c r="DB6" s="240"/>
      <c r="DC6" s="240"/>
      <c r="DD6" s="240"/>
      <c r="DE6" s="240"/>
      <c r="DF6" s="240"/>
      <c r="DG6" s="240"/>
      <c r="DH6" s="240"/>
      <c r="DI6" s="240"/>
      <c r="DJ6" s="240"/>
      <c r="DK6" s="835" t="s">
        <v>1</v>
      </c>
      <c r="DL6" s="835"/>
      <c r="DM6" s="835"/>
      <c r="DN6" s="835"/>
    </row>
    <row r="7" spans="1:122" s="659" customFormat="1" ht="90.75" customHeight="1">
      <c r="A7" s="652" t="s">
        <v>2</v>
      </c>
      <c r="B7" s="652" t="s">
        <v>3</v>
      </c>
      <c r="C7" s="653" t="s">
        <v>4</v>
      </c>
      <c r="D7" s="653" t="s">
        <v>5</v>
      </c>
      <c r="E7" s="653" t="s">
        <v>6</v>
      </c>
      <c r="F7" s="653" t="s">
        <v>7</v>
      </c>
      <c r="G7" s="653" t="s">
        <v>5</v>
      </c>
      <c r="H7" s="653" t="s">
        <v>6</v>
      </c>
      <c r="I7" s="653" t="s">
        <v>8</v>
      </c>
      <c r="J7" s="653" t="s">
        <v>5</v>
      </c>
      <c r="K7" s="653" t="s">
        <v>6</v>
      </c>
      <c r="L7" s="653" t="s">
        <v>9</v>
      </c>
      <c r="M7" s="653" t="s">
        <v>10</v>
      </c>
      <c r="N7" s="653" t="s">
        <v>11</v>
      </c>
      <c r="O7" s="653" t="s">
        <v>12</v>
      </c>
      <c r="P7" s="653" t="s">
        <v>13</v>
      </c>
      <c r="Q7" s="653" t="s">
        <v>14</v>
      </c>
      <c r="R7" s="654" t="s">
        <v>6</v>
      </c>
      <c r="S7" s="654" t="s">
        <v>15</v>
      </c>
      <c r="T7" s="654" t="s">
        <v>16</v>
      </c>
      <c r="U7" s="652" t="s">
        <v>17</v>
      </c>
      <c r="V7" s="652" t="s">
        <v>18</v>
      </c>
      <c r="W7" s="652" t="s">
        <v>19</v>
      </c>
      <c r="X7" s="652" t="s">
        <v>20</v>
      </c>
      <c r="Y7" s="652" t="s">
        <v>155</v>
      </c>
      <c r="Z7" s="652" t="s">
        <v>21</v>
      </c>
      <c r="AA7" s="654" t="s">
        <v>22</v>
      </c>
      <c r="AB7" s="652" t="s">
        <v>23</v>
      </c>
      <c r="AC7" s="652" t="s">
        <v>315</v>
      </c>
      <c r="AD7" s="652" t="s">
        <v>316</v>
      </c>
      <c r="AE7" s="652" t="s">
        <v>24</v>
      </c>
      <c r="AF7" s="652" t="s">
        <v>25</v>
      </c>
      <c r="AG7" s="652" t="s">
        <v>26</v>
      </c>
      <c r="AH7" s="652" t="s">
        <v>27</v>
      </c>
      <c r="AI7" s="652" t="s">
        <v>28</v>
      </c>
      <c r="AJ7" s="652" t="s">
        <v>29</v>
      </c>
      <c r="AK7" s="652" t="s">
        <v>30</v>
      </c>
      <c r="AL7" s="652" t="s">
        <v>31</v>
      </c>
      <c r="AM7" s="652" t="s">
        <v>32</v>
      </c>
      <c r="AN7" s="652" t="s">
        <v>33</v>
      </c>
      <c r="AO7" s="652" t="s">
        <v>34</v>
      </c>
      <c r="AP7" s="652" t="s">
        <v>35</v>
      </c>
      <c r="AQ7" s="652" t="s">
        <v>36</v>
      </c>
      <c r="AR7" s="652" t="s">
        <v>37</v>
      </c>
      <c r="AS7" s="652" t="s">
        <v>38</v>
      </c>
      <c r="AT7" s="652" t="s">
        <v>39</v>
      </c>
      <c r="AU7" s="652" t="s">
        <v>40</v>
      </c>
      <c r="AV7" s="652" t="s">
        <v>41</v>
      </c>
      <c r="AW7" s="652" t="s">
        <v>42</v>
      </c>
      <c r="AX7" s="655" t="s">
        <v>43</v>
      </c>
      <c r="AY7" s="655" t="s">
        <v>44</v>
      </c>
      <c r="AZ7" s="655" t="s">
        <v>45</v>
      </c>
      <c r="BA7" s="655" t="s">
        <v>46</v>
      </c>
      <c r="BB7" s="655" t="s">
        <v>47</v>
      </c>
      <c r="BC7" s="655" t="s">
        <v>48</v>
      </c>
      <c r="BD7" s="655" t="s">
        <v>49</v>
      </c>
      <c r="BE7" s="655" t="s">
        <v>50</v>
      </c>
      <c r="BF7" s="655" t="s">
        <v>51</v>
      </c>
      <c r="BG7" s="655" t="s">
        <v>52</v>
      </c>
      <c r="BH7" s="655" t="s">
        <v>53</v>
      </c>
      <c r="BI7" s="655" t="s">
        <v>54</v>
      </c>
      <c r="BJ7" s="655" t="s">
        <v>55</v>
      </c>
      <c r="BK7" s="655" t="s">
        <v>56</v>
      </c>
      <c r="BL7" s="655" t="s">
        <v>57</v>
      </c>
      <c r="BM7" s="655" t="s">
        <v>43</v>
      </c>
      <c r="BN7" s="655" t="s">
        <v>44</v>
      </c>
      <c r="BO7" s="655" t="s">
        <v>45</v>
      </c>
      <c r="BP7" s="655" t="s">
        <v>46</v>
      </c>
      <c r="BQ7" s="655" t="s">
        <v>47</v>
      </c>
      <c r="BR7" s="655" t="s">
        <v>48</v>
      </c>
      <c r="BS7" s="655" t="s">
        <v>49</v>
      </c>
      <c r="BT7" s="655" t="s">
        <v>50</v>
      </c>
      <c r="BU7" s="655" t="s">
        <v>51</v>
      </c>
      <c r="BV7" s="655" t="s">
        <v>52</v>
      </c>
      <c r="BW7" s="655" t="s">
        <v>53</v>
      </c>
      <c r="BX7" s="655" t="s">
        <v>54</v>
      </c>
      <c r="BY7" s="655" t="s">
        <v>55</v>
      </c>
      <c r="BZ7" s="655" t="s">
        <v>56</v>
      </c>
      <c r="CA7" s="655" t="s">
        <v>58</v>
      </c>
      <c r="CB7" s="655" t="s">
        <v>43</v>
      </c>
      <c r="CC7" s="655" t="s">
        <v>44</v>
      </c>
      <c r="CD7" s="655" t="s">
        <v>45</v>
      </c>
      <c r="CE7" s="655" t="s">
        <v>46</v>
      </c>
      <c r="CF7" s="655" t="s">
        <v>47</v>
      </c>
      <c r="CG7" s="655" t="s">
        <v>48</v>
      </c>
      <c r="CH7" s="655" t="s">
        <v>49</v>
      </c>
      <c r="CI7" s="655" t="s">
        <v>50</v>
      </c>
      <c r="CJ7" s="655" t="s">
        <v>51</v>
      </c>
      <c r="CK7" s="655" t="s">
        <v>52</v>
      </c>
      <c r="CL7" s="655" t="s">
        <v>53</v>
      </c>
      <c r="CM7" s="655" t="s">
        <v>54</v>
      </c>
      <c r="CN7" s="655" t="s">
        <v>55</v>
      </c>
      <c r="CO7" s="655" t="s">
        <v>56</v>
      </c>
      <c r="CP7" s="655" t="s">
        <v>59</v>
      </c>
      <c r="CQ7" s="656" t="s">
        <v>43</v>
      </c>
      <c r="CR7" s="656" t="s">
        <v>44</v>
      </c>
      <c r="CS7" s="656" t="s">
        <v>45</v>
      </c>
      <c r="CT7" s="656" t="s">
        <v>46</v>
      </c>
      <c r="CU7" s="656" t="s">
        <v>47</v>
      </c>
      <c r="CV7" s="656" t="s">
        <v>48</v>
      </c>
      <c r="CW7" s="656" t="s">
        <v>49</v>
      </c>
      <c r="CX7" s="656" t="s">
        <v>50</v>
      </c>
      <c r="CY7" s="656" t="s">
        <v>51</v>
      </c>
      <c r="CZ7" s="656" t="s">
        <v>52</v>
      </c>
      <c r="DA7" s="656" t="s">
        <v>53</v>
      </c>
      <c r="DB7" s="656" t="s">
        <v>54</v>
      </c>
      <c r="DC7" s="656" t="s">
        <v>55</v>
      </c>
      <c r="DD7" s="656" t="s">
        <v>56</v>
      </c>
      <c r="DE7" s="656" t="s">
        <v>60</v>
      </c>
      <c r="DF7" s="656" t="s">
        <v>61</v>
      </c>
      <c r="DG7" s="652" t="s">
        <v>62</v>
      </c>
      <c r="DH7" s="657" t="s">
        <v>63</v>
      </c>
      <c r="DI7" s="652" t="s">
        <v>64</v>
      </c>
      <c r="DJ7" s="652" t="s">
        <v>65</v>
      </c>
      <c r="DK7" s="653" t="s">
        <v>66</v>
      </c>
      <c r="DL7" s="653" t="s">
        <v>67</v>
      </c>
      <c r="DM7" s="653" t="s">
        <v>68</v>
      </c>
      <c r="DN7" s="653" t="s">
        <v>69</v>
      </c>
      <c r="DO7" s="658"/>
      <c r="DP7" s="658"/>
      <c r="DQ7" s="658"/>
    </row>
    <row r="8" spans="1:122" s="240" customFormat="1" ht="50.25" customHeight="1">
      <c r="A8" s="823">
        <v>122</v>
      </c>
      <c r="B8" s="823" t="s">
        <v>317</v>
      </c>
      <c r="C8" s="791" t="s">
        <v>164</v>
      </c>
      <c r="D8" s="814">
        <v>2</v>
      </c>
      <c r="E8" s="821">
        <v>0.15</v>
      </c>
      <c r="F8" s="791" t="s">
        <v>165</v>
      </c>
      <c r="G8" s="814">
        <v>7.1</v>
      </c>
      <c r="H8" s="821">
        <v>0.8</v>
      </c>
      <c r="I8" s="826" t="s">
        <v>318</v>
      </c>
      <c r="J8" s="829" t="s">
        <v>319</v>
      </c>
      <c r="K8" s="800">
        <v>0.2</v>
      </c>
      <c r="L8" s="791" t="s">
        <v>320</v>
      </c>
      <c r="M8" s="791" t="s">
        <v>320</v>
      </c>
      <c r="N8" s="791" t="s">
        <v>321</v>
      </c>
      <c r="O8" s="791" t="s">
        <v>322</v>
      </c>
      <c r="P8" s="814" t="s">
        <v>2812</v>
      </c>
      <c r="Q8" s="814"/>
      <c r="R8" s="800">
        <v>0.5</v>
      </c>
      <c r="S8" s="660"/>
      <c r="T8" s="660"/>
      <c r="U8" s="800" t="s">
        <v>2813</v>
      </c>
      <c r="V8" s="800" t="s">
        <v>2814</v>
      </c>
      <c r="W8" s="800" t="s">
        <v>70</v>
      </c>
      <c r="X8" s="800" t="s">
        <v>71</v>
      </c>
      <c r="Y8" s="809">
        <v>200</v>
      </c>
      <c r="Z8" s="800" t="s">
        <v>2815</v>
      </c>
      <c r="AA8" s="800">
        <v>0.11</v>
      </c>
      <c r="AB8" s="806">
        <f>+((((E8*H8)*K8)*R8)*AA8)*100</f>
        <v>0.13200000000000001</v>
      </c>
      <c r="AC8" s="809">
        <v>40</v>
      </c>
      <c r="AD8" s="809">
        <v>7</v>
      </c>
      <c r="AE8" s="167">
        <v>0.13200000000000001</v>
      </c>
      <c r="AF8" s="803">
        <v>100</v>
      </c>
      <c r="AG8" s="803"/>
      <c r="AH8" s="167">
        <v>0.13200000000000001</v>
      </c>
      <c r="AI8" s="803">
        <v>60</v>
      </c>
      <c r="AJ8" s="803"/>
      <c r="AK8" s="803">
        <v>0.13200000000000001</v>
      </c>
      <c r="AL8" s="803">
        <v>40</v>
      </c>
      <c r="AM8" s="619"/>
      <c r="AN8" s="797">
        <v>8909400</v>
      </c>
      <c r="AO8" s="797">
        <v>3417000</v>
      </c>
      <c r="AP8" s="797"/>
      <c r="AQ8" s="797">
        <v>1820399.9999999998</v>
      </c>
      <c r="AR8" s="797"/>
      <c r="AS8" s="797">
        <v>1855649.9999999998</v>
      </c>
      <c r="AT8" s="797"/>
      <c r="AU8" s="797">
        <v>1816350</v>
      </c>
      <c r="AV8" s="661"/>
      <c r="AW8" s="800" t="s">
        <v>2816</v>
      </c>
      <c r="AX8" s="661"/>
      <c r="AY8" s="662"/>
      <c r="AZ8" s="662"/>
      <c r="BA8" s="662"/>
      <c r="BB8" s="662">
        <v>1366800</v>
      </c>
      <c r="BC8" s="662"/>
      <c r="BD8" s="662"/>
      <c r="BE8" s="662"/>
      <c r="BF8" s="662"/>
      <c r="BG8" s="662"/>
      <c r="BH8" s="662"/>
      <c r="BI8" s="662"/>
      <c r="BJ8" s="662">
        <v>2050200</v>
      </c>
      <c r="BK8" s="662"/>
      <c r="BL8" s="662">
        <v>3417000</v>
      </c>
      <c r="BM8" s="662"/>
      <c r="BN8" s="662"/>
      <c r="BO8" s="662"/>
      <c r="BP8" s="662"/>
      <c r="BQ8" s="662">
        <v>728160</v>
      </c>
      <c r="BR8" s="662"/>
      <c r="BS8" s="662"/>
      <c r="BT8" s="662"/>
      <c r="BU8" s="662"/>
      <c r="BV8" s="662"/>
      <c r="BW8" s="662"/>
      <c r="BX8" s="662"/>
      <c r="BY8" s="662">
        <v>1092239.9999999998</v>
      </c>
      <c r="BZ8" s="662"/>
      <c r="CA8" s="662">
        <v>1820399.9999999998</v>
      </c>
      <c r="CB8" s="662"/>
      <c r="CC8" s="662"/>
      <c r="CD8" s="662"/>
      <c r="CE8" s="662"/>
      <c r="CF8" s="662">
        <v>742260</v>
      </c>
      <c r="CG8" s="662"/>
      <c r="CH8" s="662"/>
      <c r="CI8" s="662"/>
      <c r="CJ8" s="662"/>
      <c r="CK8" s="662"/>
      <c r="CL8" s="662"/>
      <c r="CM8" s="662"/>
      <c r="CN8" s="662">
        <v>1113389.9999999998</v>
      </c>
      <c r="CO8" s="662"/>
      <c r="CP8" s="662">
        <v>1855649.9999999998</v>
      </c>
      <c r="CQ8" s="662"/>
      <c r="CR8" s="662"/>
      <c r="CS8" s="662">
        <v>726540</v>
      </c>
      <c r="CT8" s="662"/>
      <c r="CU8" s="662"/>
      <c r="CV8" s="662"/>
      <c r="CW8" s="662"/>
      <c r="CX8" s="662"/>
      <c r="CY8" s="662"/>
      <c r="CZ8" s="662">
        <v>1089810</v>
      </c>
      <c r="DA8" s="662"/>
      <c r="DB8" s="662">
        <v>1816350</v>
      </c>
      <c r="DC8" s="620"/>
      <c r="DD8" s="620"/>
      <c r="DE8" s="620"/>
      <c r="DF8" s="620"/>
      <c r="DG8" s="116" t="s">
        <v>2817</v>
      </c>
      <c r="DH8" s="117" t="s">
        <v>2818</v>
      </c>
      <c r="DI8" s="791" t="s">
        <v>2816</v>
      </c>
      <c r="DJ8" s="663">
        <v>41609</v>
      </c>
      <c r="DK8" s="664"/>
      <c r="DL8" s="822"/>
      <c r="DM8" s="822"/>
      <c r="DN8" s="822"/>
      <c r="DP8" s="240" t="s">
        <v>331</v>
      </c>
      <c r="DQ8" s="240">
        <f>13347.199*0.1</f>
        <v>1334.7199000000001</v>
      </c>
    </row>
    <row r="9" spans="1:122" s="240" customFormat="1" ht="34.5" customHeight="1">
      <c r="A9" s="824"/>
      <c r="B9" s="824"/>
      <c r="C9" s="819"/>
      <c r="D9" s="817"/>
      <c r="E9" s="819"/>
      <c r="F9" s="819"/>
      <c r="G9" s="817"/>
      <c r="H9" s="819"/>
      <c r="I9" s="827"/>
      <c r="J9" s="830"/>
      <c r="K9" s="819"/>
      <c r="L9" s="819"/>
      <c r="M9" s="819"/>
      <c r="N9" s="819"/>
      <c r="O9" s="819"/>
      <c r="P9" s="815"/>
      <c r="Q9" s="817"/>
      <c r="R9" s="801"/>
      <c r="S9" s="665"/>
      <c r="T9" s="665"/>
      <c r="U9" s="801"/>
      <c r="V9" s="801"/>
      <c r="W9" s="801"/>
      <c r="X9" s="801"/>
      <c r="Y9" s="810"/>
      <c r="Z9" s="801"/>
      <c r="AA9" s="801"/>
      <c r="AB9" s="807"/>
      <c r="AC9" s="810"/>
      <c r="AD9" s="810"/>
      <c r="AE9" s="167"/>
      <c r="AF9" s="804"/>
      <c r="AG9" s="804"/>
      <c r="AH9" s="167"/>
      <c r="AI9" s="804"/>
      <c r="AJ9" s="804"/>
      <c r="AK9" s="804"/>
      <c r="AL9" s="804"/>
      <c r="AM9" s="619"/>
      <c r="AN9" s="798"/>
      <c r="AO9" s="798"/>
      <c r="AP9" s="798"/>
      <c r="AQ9" s="798"/>
      <c r="AR9" s="798"/>
      <c r="AS9" s="798"/>
      <c r="AT9" s="798"/>
      <c r="AU9" s="798"/>
      <c r="AV9" s="661"/>
      <c r="AW9" s="801"/>
      <c r="AX9" s="661"/>
      <c r="AY9" s="662"/>
      <c r="AZ9" s="662"/>
      <c r="BA9" s="662"/>
      <c r="BB9" s="662"/>
      <c r="BC9" s="662"/>
      <c r="BD9" s="662"/>
      <c r="BE9" s="662"/>
      <c r="BF9" s="662"/>
      <c r="BG9" s="662"/>
      <c r="BH9" s="662"/>
      <c r="BI9" s="662"/>
      <c r="BJ9" s="662"/>
      <c r="BK9" s="662"/>
      <c r="BL9" s="662"/>
      <c r="BM9" s="662"/>
      <c r="BN9" s="662"/>
      <c r="BO9" s="662"/>
      <c r="BP9" s="662"/>
      <c r="BQ9" s="662"/>
      <c r="BR9" s="662"/>
      <c r="BS9" s="662"/>
      <c r="BT9" s="662"/>
      <c r="BU9" s="662"/>
      <c r="BV9" s="662"/>
      <c r="BW9" s="662"/>
      <c r="BX9" s="662"/>
      <c r="BY9" s="662"/>
      <c r="BZ9" s="662"/>
      <c r="CA9" s="662"/>
      <c r="CB9" s="662"/>
      <c r="CC9" s="662"/>
      <c r="CD9" s="662"/>
      <c r="CE9" s="662"/>
      <c r="CF9" s="662"/>
      <c r="CG9" s="662"/>
      <c r="CH9" s="662"/>
      <c r="CI9" s="662"/>
      <c r="CJ9" s="662"/>
      <c r="CK9" s="662"/>
      <c r="CL9" s="662"/>
      <c r="CM9" s="662"/>
      <c r="CN9" s="662"/>
      <c r="CO9" s="662"/>
      <c r="CP9" s="662"/>
      <c r="CQ9" s="662"/>
      <c r="CR9" s="662"/>
      <c r="CS9" s="662"/>
      <c r="CT9" s="662"/>
      <c r="CU9" s="662"/>
      <c r="CV9" s="662"/>
      <c r="CW9" s="662"/>
      <c r="CX9" s="662"/>
      <c r="CY9" s="662"/>
      <c r="CZ9" s="662"/>
      <c r="DA9" s="662"/>
      <c r="DB9" s="662"/>
      <c r="DC9" s="620"/>
      <c r="DD9" s="620"/>
      <c r="DE9" s="620"/>
      <c r="DF9" s="620"/>
      <c r="DG9" s="121" t="s">
        <v>2819</v>
      </c>
      <c r="DH9" s="117" t="s">
        <v>2820</v>
      </c>
      <c r="DI9" s="792"/>
      <c r="DJ9" s="666">
        <v>41609</v>
      </c>
      <c r="DK9" s="621"/>
      <c r="DL9" s="789"/>
      <c r="DM9" s="789"/>
      <c r="DN9" s="789"/>
      <c r="DP9" s="240" t="s">
        <v>334</v>
      </c>
    </row>
    <row r="10" spans="1:122" s="240" customFormat="1" ht="61.5" customHeight="1">
      <c r="A10" s="825"/>
      <c r="B10" s="825"/>
      <c r="C10" s="820"/>
      <c r="D10" s="818"/>
      <c r="E10" s="820"/>
      <c r="F10" s="820"/>
      <c r="G10" s="818"/>
      <c r="H10" s="820"/>
      <c r="I10" s="827"/>
      <c r="J10" s="830"/>
      <c r="K10" s="820"/>
      <c r="L10" s="820"/>
      <c r="M10" s="820"/>
      <c r="N10" s="820"/>
      <c r="O10" s="820"/>
      <c r="P10" s="815"/>
      <c r="Q10" s="818"/>
      <c r="R10" s="802"/>
      <c r="S10" s="667"/>
      <c r="T10" s="667"/>
      <c r="U10" s="802"/>
      <c r="V10" s="802"/>
      <c r="W10" s="802"/>
      <c r="X10" s="802"/>
      <c r="Y10" s="811"/>
      <c r="Z10" s="802"/>
      <c r="AA10" s="802"/>
      <c r="AB10" s="808"/>
      <c r="AC10" s="811"/>
      <c r="AD10" s="811"/>
      <c r="AE10" s="167"/>
      <c r="AF10" s="805"/>
      <c r="AG10" s="805"/>
      <c r="AH10" s="167"/>
      <c r="AI10" s="805"/>
      <c r="AJ10" s="805"/>
      <c r="AK10" s="805"/>
      <c r="AL10" s="805"/>
      <c r="AM10" s="619"/>
      <c r="AN10" s="799"/>
      <c r="AO10" s="799"/>
      <c r="AP10" s="799"/>
      <c r="AQ10" s="799"/>
      <c r="AR10" s="799"/>
      <c r="AS10" s="799"/>
      <c r="AT10" s="799"/>
      <c r="AU10" s="799"/>
      <c r="AV10" s="661"/>
      <c r="AW10" s="802"/>
      <c r="AX10" s="661"/>
      <c r="AY10" s="662"/>
      <c r="AZ10" s="662"/>
      <c r="BA10" s="662"/>
      <c r="BB10" s="662"/>
      <c r="BC10" s="662"/>
      <c r="BD10" s="662"/>
      <c r="BE10" s="662"/>
      <c r="BF10" s="662"/>
      <c r="BG10" s="662"/>
      <c r="BH10" s="662"/>
      <c r="BI10" s="662"/>
      <c r="BJ10" s="662"/>
      <c r="BK10" s="662"/>
      <c r="BL10" s="662"/>
      <c r="BM10" s="662"/>
      <c r="BN10" s="662"/>
      <c r="BO10" s="662"/>
      <c r="BP10" s="662"/>
      <c r="BQ10" s="662"/>
      <c r="BR10" s="662"/>
      <c r="BS10" s="662"/>
      <c r="BT10" s="662"/>
      <c r="BU10" s="662"/>
      <c r="BV10" s="662"/>
      <c r="BW10" s="662"/>
      <c r="BX10" s="662"/>
      <c r="BY10" s="662"/>
      <c r="BZ10" s="662"/>
      <c r="CA10" s="662"/>
      <c r="CB10" s="662"/>
      <c r="CC10" s="662"/>
      <c r="CD10" s="662"/>
      <c r="CE10" s="662"/>
      <c r="CF10" s="662"/>
      <c r="CG10" s="662"/>
      <c r="CH10" s="662"/>
      <c r="CI10" s="662"/>
      <c r="CJ10" s="662"/>
      <c r="CK10" s="662"/>
      <c r="CL10" s="662"/>
      <c r="CM10" s="662"/>
      <c r="CN10" s="662"/>
      <c r="CO10" s="662"/>
      <c r="CP10" s="662"/>
      <c r="CQ10" s="662"/>
      <c r="CR10" s="662"/>
      <c r="CS10" s="662"/>
      <c r="CT10" s="662"/>
      <c r="CU10" s="662"/>
      <c r="CV10" s="662"/>
      <c r="CW10" s="662"/>
      <c r="CX10" s="662"/>
      <c r="CY10" s="662"/>
      <c r="CZ10" s="662"/>
      <c r="DA10" s="662"/>
      <c r="DB10" s="662"/>
      <c r="DC10" s="620"/>
      <c r="DD10" s="620"/>
      <c r="DE10" s="620"/>
      <c r="DF10" s="620"/>
      <c r="DG10" s="125" t="s">
        <v>2821</v>
      </c>
      <c r="DH10" s="117" t="s">
        <v>2822</v>
      </c>
      <c r="DI10" s="793"/>
      <c r="DJ10" s="668">
        <v>41609</v>
      </c>
      <c r="DK10" s="669"/>
      <c r="DL10" s="790"/>
      <c r="DM10" s="790"/>
      <c r="DN10" s="790"/>
    </row>
    <row r="11" spans="1:122" s="240" customFormat="1" ht="19.899999999999999" customHeight="1">
      <c r="A11" s="823">
        <v>123</v>
      </c>
      <c r="B11" s="823" t="s">
        <v>317</v>
      </c>
      <c r="C11" s="791" t="s">
        <v>164</v>
      </c>
      <c r="D11" s="814">
        <v>2</v>
      </c>
      <c r="E11" s="821">
        <v>0.15</v>
      </c>
      <c r="F11" s="791" t="s">
        <v>165</v>
      </c>
      <c r="G11" s="814">
        <v>7.1</v>
      </c>
      <c r="H11" s="821">
        <v>0.8</v>
      </c>
      <c r="I11" s="827"/>
      <c r="J11" s="830"/>
      <c r="K11" s="800">
        <v>0.2</v>
      </c>
      <c r="L11" s="791" t="s">
        <v>320</v>
      </c>
      <c r="M11" s="791" t="s">
        <v>320</v>
      </c>
      <c r="N11" s="791" t="s">
        <v>321</v>
      </c>
      <c r="O11" s="791" t="s">
        <v>322</v>
      </c>
      <c r="P11" s="815"/>
      <c r="Q11" s="814"/>
      <c r="R11" s="800">
        <v>0.5</v>
      </c>
      <c r="S11" s="800"/>
      <c r="T11" s="800"/>
      <c r="U11" s="800" t="s">
        <v>2823</v>
      </c>
      <c r="V11" s="800" t="s">
        <v>2824</v>
      </c>
      <c r="W11" s="800" t="s">
        <v>70</v>
      </c>
      <c r="X11" s="800" t="s">
        <v>71</v>
      </c>
      <c r="Y11" s="809">
        <v>12000</v>
      </c>
      <c r="Z11" s="800" t="s">
        <v>2825</v>
      </c>
      <c r="AA11" s="800">
        <v>0.11</v>
      </c>
      <c r="AB11" s="806">
        <f>+((((E11*H11)*K11)*R11)*AA11)*100</f>
        <v>0.13200000000000001</v>
      </c>
      <c r="AC11" s="809">
        <v>20</v>
      </c>
      <c r="AD11" s="809">
        <v>1</v>
      </c>
      <c r="AE11" s="167">
        <v>0.13200000000000001</v>
      </c>
      <c r="AF11" s="803">
        <v>100</v>
      </c>
      <c r="AG11" s="803"/>
      <c r="AH11" s="167">
        <v>0.13200000000000001</v>
      </c>
      <c r="AI11" s="803">
        <v>20</v>
      </c>
      <c r="AJ11" s="803"/>
      <c r="AK11" s="803">
        <v>0.13200000000000001</v>
      </c>
      <c r="AL11" s="803">
        <v>20</v>
      </c>
      <c r="AM11" s="619"/>
      <c r="AN11" s="797">
        <v>21314280</v>
      </c>
      <c r="AO11" s="797">
        <v>7517400.0000000009</v>
      </c>
      <c r="AP11" s="797"/>
      <c r="AQ11" s="797">
        <v>4004880</v>
      </c>
      <c r="AR11" s="797"/>
      <c r="AS11" s="797">
        <v>4948400.0000000009</v>
      </c>
      <c r="AT11" s="797"/>
      <c r="AU11" s="797">
        <v>4843600</v>
      </c>
      <c r="AV11" s="661"/>
      <c r="AW11" s="800" t="s">
        <v>2816</v>
      </c>
      <c r="AX11" s="661"/>
      <c r="AY11" s="662"/>
      <c r="AZ11" s="662"/>
      <c r="BA11" s="662"/>
      <c r="BB11" s="662">
        <v>3006960.0000000005</v>
      </c>
      <c r="BC11" s="662"/>
      <c r="BD11" s="662"/>
      <c r="BE11" s="662"/>
      <c r="BF11" s="662"/>
      <c r="BG11" s="662"/>
      <c r="BH11" s="662"/>
      <c r="BI11" s="662"/>
      <c r="BJ11" s="662">
        <v>4510440</v>
      </c>
      <c r="BK11" s="662"/>
      <c r="BL11" s="662">
        <v>7517400</v>
      </c>
      <c r="BM11" s="662"/>
      <c r="BN11" s="662"/>
      <c r="BO11" s="662"/>
      <c r="BP11" s="662"/>
      <c r="BQ11" s="662">
        <v>1601952</v>
      </c>
      <c r="BR11" s="662"/>
      <c r="BS11" s="662"/>
      <c r="BT11" s="662"/>
      <c r="BU11" s="662"/>
      <c r="BV11" s="662"/>
      <c r="BW11" s="662"/>
      <c r="BX11" s="662"/>
      <c r="BY11" s="662">
        <v>2402928</v>
      </c>
      <c r="BZ11" s="662"/>
      <c r="CA11" s="662">
        <v>4004880</v>
      </c>
      <c r="CB11" s="662"/>
      <c r="CC11" s="662"/>
      <c r="CD11" s="662"/>
      <c r="CE11" s="662"/>
      <c r="CF11" s="662">
        <v>1979360.0000000005</v>
      </c>
      <c r="CG11" s="662"/>
      <c r="CH11" s="662"/>
      <c r="CI11" s="662"/>
      <c r="CJ11" s="662"/>
      <c r="CK11" s="662"/>
      <c r="CL11" s="662"/>
      <c r="CM11" s="662"/>
      <c r="CN11" s="662">
        <v>2969040.0000000005</v>
      </c>
      <c r="CO11" s="662"/>
      <c r="CP11" s="662">
        <v>4948400.0000000009</v>
      </c>
      <c r="CQ11" s="662"/>
      <c r="CR11" s="662"/>
      <c r="CS11" s="662">
        <v>1937440</v>
      </c>
      <c r="CT11" s="662"/>
      <c r="CU11" s="662"/>
      <c r="CV11" s="662"/>
      <c r="CW11" s="662"/>
      <c r="CX11" s="662"/>
      <c r="CY11" s="662"/>
      <c r="CZ11" s="662">
        <v>2906160</v>
      </c>
      <c r="DA11" s="662"/>
      <c r="DB11" s="662">
        <v>4843600</v>
      </c>
      <c r="DC11" s="620"/>
      <c r="DD11" s="620"/>
      <c r="DE11" s="620"/>
      <c r="DF11" s="620"/>
      <c r="DG11" s="721" t="s">
        <v>2826</v>
      </c>
      <c r="DH11" s="779" t="s">
        <v>2827</v>
      </c>
      <c r="DI11" s="791" t="s">
        <v>2816</v>
      </c>
      <c r="DJ11" s="788">
        <v>41609</v>
      </c>
      <c r="DK11" s="788"/>
      <c r="DL11" s="791" t="s">
        <v>489</v>
      </c>
      <c r="DM11" s="822" t="s">
        <v>489</v>
      </c>
      <c r="DN11" s="822" t="s">
        <v>489</v>
      </c>
      <c r="DP11" s="670" t="s">
        <v>341</v>
      </c>
      <c r="DQ11" s="240">
        <v>9976</v>
      </c>
      <c r="DR11" s="240" t="s">
        <v>342</v>
      </c>
    </row>
    <row r="12" spans="1:122" s="240" customFormat="1" ht="17.25" customHeight="1">
      <c r="A12" s="824"/>
      <c r="B12" s="824"/>
      <c r="C12" s="819"/>
      <c r="D12" s="817"/>
      <c r="E12" s="819"/>
      <c r="F12" s="819"/>
      <c r="G12" s="817"/>
      <c r="H12" s="819"/>
      <c r="I12" s="827"/>
      <c r="J12" s="830"/>
      <c r="K12" s="819"/>
      <c r="L12" s="819"/>
      <c r="M12" s="819"/>
      <c r="N12" s="819"/>
      <c r="O12" s="819"/>
      <c r="P12" s="815"/>
      <c r="Q12" s="817"/>
      <c r="R12" s="801"/>
      <c r="S12" s="801"/>
      <c r="T12" s="801"/>
      <c r="U12" s="801"/>
      <c r="V12" s="801"/>
      <c r="W12" s="801"/>
      <c r="X12" s="801"/>
      <c r="Y12" s="810"/>
      <c r="Z12" s="801"/>
      <c r="AA12" s="801"/>
      <c r="AB12" s="807"/>
      <c r="AC12" s="810"/>
      <c r="AD12" s="810"/>
      <c r="AE12" s="167"/>
      <c r="AF12" s="804"/>
      <c r="AG12" s="804"/>
      <c r="AH12" s="167"/>
      <c r="AI12" s="804"/>
      <c r="AJ12" s="804"/>
      <c r="AK12" s="804"/>
      <c r="AL12" s="804"/>
      <c r="AM12" s="619"/>
      <c r="AN12" s="798"/>
      <c r="AO12" s="798"/>
      <c r="AP12" s="798"/>
      <c r="AQ12" s="798"/>
      <c r="AR12" s="798"/>
      <c r="AS12" s="798"/>
      <c r="AT12" s="798"/>
      <c r="AU12" s="798"/>
      <c r="AV12" s="661"/>
      <c r="AW12" s="801"/>
      <c r="AX12" s="661"/>
      <c r="AY12" s="662"/>
      <c r="AZ12" s="662"/>
      <c r="BA12" s="662"/>
      <c r="BB12" s="662"/>
      <c r="BC12" s="662"/>
      <c r="BD12" s="662"/>
      <c r="BE12" s="662"/>
      <c r="BF12" s="662"/>
      <c r="BG12" s="662"/>
      <c r="BH12" s="662"/>
      <c r="BI12" s="662"/>
      <c r="BJ12" s="662"/>
      <c r="BK12" s="662"/>
      <c r="BL12" s="662"/>
      <c r="BM12" s="662"/>
      <c r="BN12" s="662"/>
      <c r="BO12" s="662"/>
      <c r="BP12" s="662"/>
      <c r="BQ12" s="662"/>
      <c r="BR12" s="662"/>
      <c r="BS12" s="662"/>
      <c r="BT12" s="662"/>
      <c r="BU12" s="662"/>
      <c r="BV12" s="662"/>
      <c r="BW12" s="662"/>
      <c r="BX12" s="662"/>
      <c r="BY12" s="662"/>
      <c r="BZ12" s="662"/>
      <c r="CA12" s="662"/>
      <c r="CB12" s="662"/>
      <c r="CC12" s="662"/>
      <c r="CD12" s="662"/>
      <c r="CE12" s="662"/>
      <c r="CF12" s="662"/>
      <c r="CG12" s="662"/>
      <c r="CH12" s="662"/>
      <c r="CI12" s="662"/>
      <c r="CJ12" s="662"/>
      <c r="CK12" s="662"/>
      <c r="CL12" s="662"/>
      <c r="CM12" s="662"/>
      <c r="CN12" s="662"/>
      <c r="CO12" s="662"/>
      <c r="CP12" s="662"/>
      <c r="CQ12" s="662"/>
      <c r="CR12" s="662"/>
      <c r="CS12" s="662"/>
      <c r="CT12" s="662"/>
      <c r="CU12" s="662"/>
      <c r="CV12" s="662"/>
      <c r="CW12" s="662"/>
      <c r="CX12" s="662"/>
      <c r="CY12" s="662"/>
      <c r="CZ12" s="662"/>
      <c r="DA12" s="662"/>
      <c r="DB12" s="662"/>
      <c r="DC12" s="620"/>
      <c r="DD12" s="620"/>
      <c r="DE12" s="620"/>
      <c r="DF12" s="620"/>
      <c r="DG12" s="819"/>
      <c r="DH12" s="819"/>
      <c r="DI12" s="792"/>
      <c r="DJ12" s="789"/>
      <c r="DK12" s="789"/>
      <c r="DL12" s="789"/>
      <c r="DM12" s="789"/>
      <c r="DN12" s="789"/>
      <c r="DP12" s="240" t="s">
        <v>343</v>
      </c>
      <c r="DQ12" s="240">
        <v>3506</v>
      </c>
      <c r="DR12" s="240" t="s">
        <v>344</v>
      </c>
    </row>
    <row r="13" spans="1:122" s="240" customFormat="1" ht="19.5" customHeight="1">
      <c r="A13" s="825"/>
      <c r="B13" s="825"/>
      <c r="C13" s="820"/>
      <c r="D13" s="818"/>
      <c r="E13" s="820"/>
      <c r="F13" s="820"/>
      <c r="G13" s="818"/>
      <c r="H13" s="820"/>
      <c r="I13" s="827"/>
      <c r="J13" s="830"/>
      <c r="K13" s="820"/>
      <c r="L13" s="820"/>
      <c r="M13" s="820"/>
      <c r="N13" s="820"/>
      <c r="O13" s="820"/>
      <c r="P13" s="816"/>
      <c r="Q13" s="818"/>
      <c r="R13" s="802"/>
      <c r="S13" s="802"/>
      <c r="T13" s="802"/>
      <c r="U13" s="802"/>
      <c r="V13" s="802"/>
      <c r="W13" s="802"/>
      <c r="X13" s="802"/>
      <c r="Y13" s="811"/>
      <c r="Z13" s="802"/>
      <c r="AA13" s="802"/>
      <c r="AB13" s="808"/>
      <c r="AC13" s="811"/>
      <c r="AD13" s="811"/>
      <c r="AE13" s="167"/>
      <c r="AF13" s="805"/>
      <c r="AG13" s="805"/>
      <c r="AH13" s="167"/>
      <c r="AI13" s="805"/>
      <c r="AJ13" s="805"/>
      <c r="AK13" s="805"/>
      <c r="AL13" s="805"/>
      <c r="AM13" s="619"/>
      <c r="AN13" s="799"/>
      <c r="AO13" s="799"/>
      <c r="AP13" s="799"/>
      <c r="AQ13" s="799"/>
      <c r="AR13" s="799"/>
      <c r="AS13" s="799"/>
      <c r="AT13" s="799"/>
      <c r="AU13" s="799"/>
      <c r="AV13" s="661"/>
      <c r="AW13" s="802"/>
      <c r="AX13" s="661"/>
      <c r="AY13" s="662"/>
      <c r="AZ13" s="662"/>
      <c r="BA13" s="662"/>
      <c r="BB13" s="662"/>
      <c r="BC13" s="662"/>
      <c r="BD13" s="662"/>
      <c r="BE13" s="662"/>
      <c r="BF13" s="662"/>
      <c r="BG13" s="662"/>
      <c r="BH13" s="662"/>
      <c r="BI13" s="662"/>
      <c r="BJ13" s="662"/>
      <c r="BK13" s="662"/>
      <c r="BL13" s="662"/>
      <c r="BM13" s="662"/>
      <c r="BN13" s="662"/>
      <c r="BO13" s="662"/>
      <c r="BP13" s="662"/>
      <c r="BQ13" s="662"/>
      <c r="BR13" s="662"/>
      <c r="BS13" s="662"/>
      <c r="BT13" s="662"/>
      <c r="BU13" s="662"/>
      <c r="BV13" s="662"/>
      <c r="BW13" s="662"/>
      <c r="BX13" s="662"/>
      <c r="BY13" s="662"/>
      <c r="BZ13" s="662"/>
      <c r="CA13" s="662"/>
      <c r="CB13" s="662"/>
      <c r="CC13" s="662"/>
      <c r="CD13" s="662"/>
      <c r="CE13" s="662"/>
      <c r="CF13" s="662"/>
      <c r="CG13" s="662"/>
      <c r="CH13" s="662"/>
      <c r="CI13" s="662"/>
      <c r="CJ13" s="662"/>
      <c r="CK13" s="662"/>
      <c r="CL13" s="662"/>
      <c r="CM13" s="662"/>
      <c r="CN13" s="662"/>
      <c r="CO13" s="662"/>
      <c r="CP13" s="662"/>
      <c r="CQ13" s="662"/>
      <c r="CR13" s="662"/>
      <c r="CS13" s="662"/>
      <c r="CT13" s="662"/>
      <c r="CU13" s="662"/>
      <c r="CV13" s="662"/>
      <c r="CW13" s="662"/>
      <c r="CX13" s="662"/>
      <c r="CY13" s="662"/>
      <c r="CZ13" s="662"/>
      <c r="DA13" s="662"/>
      <c r="DB13" s="662"/>
      <c r="DC13" s="620"/>
      <c r="DD13" s="620"/>
      <c r="DE13" s="620"/>
      <c r="DF13" s="620"/>
      <c r="DG13" s="820"/>
      <c r="DH13" s="820"/>
      <c r="DI13" s="793"/>
      <c r="DJ13" s="790"/>
      <c r="DK13" s="790"/>
      <c r="DL13" s="790"/>
      <c r="DM13" s="790"/>
      <c r="DN13" s="790"/>
    </row>
    <row r="14" spans="1:122" s="240" customFormat="1" ht="63">
      <c r="A14" s="823">
        <v>138</v>
      </c>
      <c r="B14" s="823" t="s">
        <v>377</v>
      </c>
      <c r="C14" s="791" t="s">
        <v>164</v>
      </c>
      <c r="D14" s="814">
        <v>2</v>
      </c>
      <c r="E14" s="821">
        <v>0.15</v>
      </c>
      <c r="F14" s="791" t="s">
        <v>165</v>
      </c>
      <c r="G14" s="814">
        <v>7.1</v>
      </c>
      <c r="H14" s="821">
        <v>0.8</v>
      </c>
      <c r="I14" s="827"/>
      <c r="J14" s="830"/>
      <c r="K14" s="800">
        <v>0.2</v>
      </c>
      <c r="L14" s="791" t="s">
        <v>378</v>
      </c>
      <c r="M14" s="791" t="s">
        <v>378</v>
      </c>
      <c r="N14" s="791" t="s">
        <v>379</v>
      </c>
      <c r="O14" s="791" t="s">
        <v>380</v>
      </c>
      <c r="P14" s="814" t="s">
        <v>2828</v>
      </c>
      <c r="Q14" s="814"/>
      <c r="R14" s="800">
        <v>0.15</v>
      </c>
      <c r="S14" s="660"/>
      <c r="T14" s="660"/>
      <c r="U14" s="800" t="s">
        <v>2829</v>
      </c>
      <c r="V14" s="800" t="s">
        <v>2830</v>
      </c>
      <c r="W14" s="800" t="s">
        <v>70</v>
      </c>
      <c r="X14" s="800" t="s">
        <v>71</v>
      </c>
      <c r="Y14" s="809">
        <v>10</v>
      </c>
      <c r="Z14" s="800" t="s">
        <v>2831</v>
      </c>
      <c r="AA14" s="800">
        <v>0.2</v>
      </c>
      <c r="AB14" s="806">
        <f>+((((E14*H14)*K14)*R14)*AA14)*100</f>
        <v>7.2000000000000008E-2</v>
      </c>
      <c r="AC14" s="809">
        <v>10</v>
      </c>
      <c r="AD14" s="809">
        <v>10</v>
      </c>
      <c r="AE14" s="167">
        <v>7.2000000000000008E-2</v>
      </c>
      <c r="AF14" s="803">
        <v>2</v>
      </c>
      <c r="AG14" s="803"/>
      <c r="AH14" s="167">
        <v>7.2000000000000008E-2</v>
      </c>
      <c r="AI14" s="803">
        <v>3</v>
      </c>
      <c r="AJ14" s="803"/>
      <c r="AK14" s="803">
        <v>7.2000000000000008E-2</v>
      </c>
      <c r="AL14" s="803">
        <v>3</v>
      </c>
      <c r="AM14" s="619"/>
      <c r="AN14" s="797">
        <v>16500000</v>
      </c>
      <c r="AO14" s="797">
        <v>6000000</v>
      </c>
      <c r="AP14" s="797"/>
      <c r="AQ14" s="797">
        <v>3500000</v>
      </c>
      <c r="AR14" s="156"/>
      <c r="AS14" s="797">
        <v>3500000</v>
      </c>
      <c r="AT14" s="797"/>
      <c r="AU14" s="797">
        <v>3500000</v>
      </c>
      <c r="AV14" s="661"/>
      <c r="AW14" s="800" t="s">
        <v>2816</v>
      </c>
      <c r="AX14" s="662"/>
      <c r="AY14" s="662"/>
      <c r="AZ14" s="662"/>
      <c r="BA14" s="662"/>
      <c r="BB14" s="662"/>
      <c r="BC14" s="662"/>
      <c r="BD14" s="662"/>
      <c r="BE14" s="662"/>
      <c r="BF14" s="662"/>
      <c r="BG14" s="662"/>
      <c r="BH14" s="662">
        <v>2500000</v>
      </c>
      <c r="BI14" s="662"/>
      <c r="BJ14" s="662">
        <v>3500000</v>
      </c>
      <c r="BK14" s="662"/>
      <c r="BL14" s="662">
        <v>6000000</v>
      </c>
      <c r="BM14" s="662"/>
      <c r="BN14" s="662"/>
      <c r="BO14" s="662"/>
      <c r="BP14" s="662"/>
      <c r="BQ14" s="662"/>
      <c r="BR14" s="662"/>
      <c r="BS14" s="662"/>
      <c r="BT14" s="662"/>
      <c r="BU14" s="662"/>
      <c r="BV14" s="662"/>
      <c r="BW14" s="662"/>
      <c r="BX14" s="662"/>
      <c r="BY14" s="662">
        <v>3500000</v>
      </c>
      <c r="BZ14" s="662"/>
      <c r="CA14" s="662">
        <v>3500000</v>
      </c>
      <c r="CB14" s="662"/>
      <c r="CC14" s="662"/>
      <c r="CD14" s="662"/>
      <c r="CE14" s="662"/>
      <c r="CF14" s="662"/>
      <c r="CG14" s="662"/>
      <c r="CH14" s="662"/>
      <c r="CI14" s="662"/>
      <c r="CJ14" s="662"/>
      <c r="CK14" s="662"/>
      <c r="CL14" s="662"/>
      <c r="CM14" s="662"/>
      <c r="CN14" s="662">
        <v>3500000</v>
      </c>
      <c r="CO14" s="662"/>
      <c r="CP14" s="662">
        <v>3500000</v>
      </c>
      <c r="CQ14" s="662"/>
      <c r="CR14" s="662"/>
      <c r="CS14" s="662"/>
      <c r="CT14" s="662"/>
      <c r="CU14" s="662"/>
      <c r="CV14" s="662"/>
      <c r="CW14" s="662"/>
      <c r="CX14" s="662"/>
      <c r="CY14" s="662"/>
      <c r="CZ14" s="662">
        <v>3500000</v>
      </c>
      <c r="DA14" s="662"/>
      <c r="DB14" s="662">
        <v>3500000</v>
      </c>
      <c r="DC14" s="620"/>
      <c r="DD14" s="620"/>
      <c r="DE14" s="620"/>
      <c r="DF14" s="620"/>
      <c r="DG14" s="116" t="s">
        <v>2832</v>
      </c>
      <c r="DH14" s="117" t="s">
        <v>2833</v>
      </c>
      <c r="DI14" s="791" t="s">
        <v>2816</v>
      </c>
      <c r="DJ14" s="788">
        <v>41609</v>
      </c>
      <c r="DK14" s="791"/>
      <c r="DL14" s="791"/>
      <c r="DM14" s="794">
        <v>10000000</v>
      </c>
      <c r="DN14" s="791"/>
    </row>
    <row r="15" spans="1:122" s="240" customFormat="1" ht="33" customHeight="1">
      <c r="A15" s="824"/>
      <c r="B15" s="824"/>
      <c r="C15" s="819"/>
      <c r="D15" s="817"/>
      <c r="E15" s="819"/>
      <c r="F15" s="819"/>
      <c r="G15" s="817"/>
      <c r="H15" s="819"/>
      <c r="I15" s="827"/>
      <c r="J15" s="830"/>
      <c r="K15" s="801"/>
      <c r="L15" s="812"/>
      <c r="M15" s="812"/>
      <c r="N15" s="812"/>
      <c r="O15" s="812"/>
      <c r="P15" s="815"/>
      <c r="Q15" s="817"/>
      <c r="R15" s="801"/>
      <c r="S15" s="665"/>
      <c r="T15" s="665"/>
      <c r="U15" s="801"/>
      <c r="V15" s="801"/>
      <c r="W15" s="801"/>
      <c r="X15" s="801"/>
      <c r="Y15" s="810"/>
      <c r="Z15" s="801"/>
      <c r="AA15" s="801"/>
      <c r="AB15" s="807"/>
      <c r="AC15" s="810"/>
      <c r="AD15" s="810"/>
      <c r="AE15" s="167"/>
      <c r="AF15" s="804"/>
      <c r="AG15" s="804"/>
      <c r="AH15" s="167"/>
      <c r="AI15" s="804"/>
      <c r="AJ15" s="804"/>
      <c r="AK15" s="804"/>
      <c r="AL15" s="804"/>
      <c r="AM15" s="619"/>
      <c r="AN15" s="798"/>
      <c r="AO15" s="798"/>
      <c r="AP15" s="798"/>
      <c r="AQ15" s="798"/>
      <c r="AR15" s="156"/>
      <c r="AS15" s="798"/>
      <c r="AT15" s="798"/>
      <c r="AU15" s="798"/>
      <c r="AV15" s="661"/>
      <c r="AW15" s="801"/>
      <c r="AX15" s="662"/>
      <c r="AY15" s="662"/>
      <c r="AZ15" s="662"/>
      <c r="BA15" s="662"/>
      <c r="BB15" s="662"/>
      <c r="BC15" s="662"/>
      <c r="BD15" s="662"/>
      <c r="BE15" s="662"/>
      <c r="BF15" s="662"/>
      <c r="BG15" s="662"/>
      <c r="BH15" s="662"/>
      <c r="BI15" s="662"/>
      <c r="BJ15" s="662"/>
      <c r="BK15" s="662"/>
      <c r="BL15" s="662"/>
      <c r="BM15" s="662"/>
      <c r="BN15" s="662"/>
      <c r="BO15" s="662"/>
      <c r="BP15" s="662"/>
      <c r="BQ15" s="662"/>
      <c r="BR15" s="662"/>
      <c r="BS15" s="662"/>
      <c r="BT15" s="662"/>
      <c r="BU15" s="662"/>
      <c r="BV15" s="662"/>
      <c r="BW15" s="662"/>
      <c r="BX15" s="662"/>
      <c r="BY15" s="662"/>
      <c r="BZ15" s="662"/>
      <c r="CA15" s="662"/>
      <c r="CB15" s="662"/>
      <c r="CC15" s="662"/>
      <c r="CD15" s="662"/>
      <c r="CE15" s="662"/>
      <c r="CF15" s="662"/>
      <c r="CG15" s="662"/>
      <c r="CH15" s="662"/>
      <c r="CI15" s="662"/>
      <c r="CJ15" s="662"/>
      <c r="CK15" s="662"/>
      <c r="CL15" s="662"/>
      <c r="CM15" s="662"/>
      <c r="CN15" s="662"/>
      <c r="CO15" s="662"/>
      <c r="CP15" s="662"/>
      <c r="CQ15" s="662"/>
      <c r="CR15" s="662"/>
      <c r="CS15" s="662"/>
      <c r="CT15" s="662"/>
      <c r="CU15" s="662"/>
      <c r="CV15" s="662"/>
      <c r="CW15" s="662"/>
      <c r="CX15" s="662"/>
      <c r="CY15" s="662"/>
      <c r="CZ15" s="662"/>
      <c r="DA15" s="662"/>
      <c r="DB15" s="662"/>
      <c r="DC15" s="620"/>
      <c r="DD15" s="620"/>
      <c r="DE15" s="620"/>
      <c r="DF15" s="620"/>
      <c r="DG15" s="121" t="s">
        <v>2834</v>
      </c>
      <c r="DH15" s="117" t="s">
        <v>2835</v>
      </c>
      <c r="DI15" s="792"/>
      <c r="DJ15" s="789"/>
      <c r="DK15" s="792"/>
      <c r="DL15" s="792" t="s">
        <v>334</v>
      </c>
      <c r="DM15" s="795">
        <v>500</v>
      </c>
      <c r="DN15" s="792"/>
    </row>
    <row r="16" spans="1:122" s="240" customFormat="1" ht="26.25" customHeight="1">
      <c r="A16" s="825"/>
      <c r="B16" s="825"/>
      <c r="C16" s="820"/>
      <c r="D16" s="818"/>
      <c r="E16" s="820"/>
      <c r="F16" s="820"/>
      <c r="G16" s="818"/>
      <c r="H16" s="820"/>
      <c r="I16" s="828"/>
      <c r="J16" s="831"/>
      <c r="K16" s="802"/>
      <c r="L16" s="813"/>
      <c r="M16" s="813"/>
      <c r="N16" s="813"/>
      <c r="O16" s="813"/>
      <c r="P16" s="816"/>
      <c r="Q16" s="818"/>
      <c r="R16" s="802"/>
      <c r="S16" s="667"/>
      <c r="T16" s="667"/>
      <c r="U16" s="802"/>
      <c r="V16" s="802"/>
      <c r="W16" s="802"/>
      <c r="X16" s="802"/>
      <c r="Y16" s="811"/>
      <c r="Z16" s="802"/>
      <c r="AA16" s="802"/>
      <c r="AB16" s="808"/>
      <c r="AC16" s="811"/>
      <c r="AD16" s="811"/>
      <c r="AE16" s="167"/>
      <c r="AF16" s="805"/>
      <c r="AG16" s="805"/>
      <c r="AH16" s="167"/>
      <c r="AI16" s="805"/>
      <c r="AJ16" s="805"/>
      <c r="AK16" s="805"/>
      <c r="AL16" s="805"/>
      <c r="AM16" s="619"/>
      <c r="AN16" s="799"/>
      <c r="AO16" s="799"/>
      <c r="AP16" s="799"/>
      <c r="AQ16" s="799"/>
      <c r="AR16" s="156"/>
      <c r="AS16" s="799"/>
      <c r="AT16" s="799"/>
      <c r="AU16" s="799"/>
      <c r="AV16" s="661"/>
      <c r="AW16" s="802"/>
      <c r="AX16" s="662"/>
      <c r="AY16" s="662"/>
      <c r="AZ16" s="662"/>
      <c r="BA16" s="662"/>
      <c r="BB16" s="662"/>
      <c r="BC16" s="662"/>
      <c r="BD16" s="662"/>
      <c r="BE16" s="662"/>
      <c r="BF16" s="662"/>
      <c r="BG16" s="662"/>
      <c r="BH16" s="662"/>
      <c r="BI16" s="662"/>
      <c r="BJ16" s="662"/>
      <c r="BK16" s="662"/>
      <c r="BL16" s="662"/>
      <c r="BM16" s="662"/>
      <c r="BN16" s="662"/>
      <c r="BO16" s="662"/>
      <c r="BP16" s="662"/>
      <c r="BQ16" s="662"/>
      <c r="BR16" s="662"/>
      <c r="BS16" s="662"/>
      <c r="BT16" s="662"/>
      <c r="BU16" s="662"/>
      <c r="BV16" s="662"/>
      <c r="BW16" s="662"/>
      <c r="BX16" s="662"/>
      <c r="BY16" s="662"/>
      <c r="BZ16" s="662"/>
      <c r="CA16" s="662"/>
      <c r="CB16" s="662"/>
      <c r="CC16" s="662"/>
      <c r="CD16" s="662"/>
      <c r="CE16" s="662"/>
      <c r="CF16" s="662"/>
      <c r="CG16" s="662"/>
      <c r="CH16" s="662"/>
      <c r="CI16" s="662"/>
      <c r="CJ16" s="662"/>
      <c r="CK16" s="662"/>
      <c r="CL16" s="662"/>
      <c r="CM16" s="662"/>
      <c r="CN16" s="662"/>
      <c r="CO16" s="662"/>
      <c r="CP16" s="662"/>
      <c r="CQ16" s="662"/>
      <c r="CR16" s="662"/>
      <c r="CS16" s="662"/>
      <c r="CT16" s="662"/>
      <c r="CU16" s="662"/>
      <c r="CV16" s="662"/>
      <c r="CW16" s="662"/>
      <c r="CX16" s="662"/>
      <c r="CY16" s="662"/>
      <c r="CZ16" s="662"/>
      <c r="DA16" s="662"/>
      <c r="DB16" s="662"/>
      <c r="DC16" s="620"/>
      <c r="DD16" s="620"/>
      <c r="DE16" s="620"/>
      <c r="DF16" s="620"/>
      <c r="DG16" s="132" t="s">
        <v>2836</v>
      </c>
      <c r="DH16" s="117" t="s">
        <v>2837</v>
      </c>
      <c r="DI16" s="793"/>
      <c r="DJ16" s="790"/>
      <c r="DK16" s="793"/>
      <c r="DL16" s="793"/>
      <c r="DM16" s="796"/>
      <c r="DN16" s="793"/>
    </row>
    <row r="17" spans="1:111" s="240" customFormat="1">
      <c r="A17" s="649"/>
      <c r="B17" s="649"/>
      <c r="C17" s="640"/>
      <c r="D17" s="650"/>
      <c r="E17" s="640"/>
      <c r="F17" s="640"/>
      <c r="G17" s="651"/>
      <c r="H17" s="651"/>
      <c r="I17" s="651"/>
      <c r="J17" s="651"/>
      <c r="K17" s="651"/>
      <c r="L17" s="649"/>
      <c r="M17" s="649"/>
      <c r="N17" s="649"/>
      <c r="O17" s="649"/>
      <c r="R17" s="671"/>
      <c r="S17" s="671"/>
      <c r="T17" s="671"/>
      <c r="X17" s="649"/>
      <c r="Y17" s="640"/>
      <c r="Z17" s="640"/>
      <c r="AA17" s="672"/>
      <c r="AB17" s="673">
        <f>SUM(AB8:AB16)</f>
        <v>0.33600000000000002</v>
      </c>
      <c r="AC17" s="640"/>
      <c r="AD17" s="640"/>
      <c r="AE17" s="673">
        <f>SUM(AE8:AE16)</f>
        <v>0.33600000000000002</v>
      </c>
      <c r="AF17" s="640"/>
      <c r="AG17" s="640"/>
      <c r="AH17" s="673">
        <f>SUM(AH8:AH16)</f>
        <v>0.33600000000000002</v>
      </c>
      <c r="AI17" s="640"/>
      <c r="AJ17" s="640"/>
      <c r="AK17" s="673">
        <f>SUM(AK8:AK16)</f>
        <v>0.33600000000000002</v>
      </c>
      <c r="AL17" s="640"/>
      <c r="AM17" s="640"/>
      <c r="AN17" s="640"/>
      <c r="AO17" s="640"/>
      <c r="AP17" s="640"/>
      <c r="AQ17" s="640"/>
      <c r="AR17" s="640"/>
      <c r="AS17" s="640"/>
      <c r="AT17" s="640"/>
      <c r="AU17" s="640"/>
      <c r="AV17" s="640"/>
      <c r="AW17" s="640"/>
      <c r="DG17" s="640"/>
    </row>
    <row r="18" spans="1:111" s="240" customFormat="1">
      <c r="A18" s="649"/>
      <c r="B18" s="649"/>
      <c r="C18" s="640"/>
      <c r="D18" s="650"/>
      <c r="E18" s="640"/>
      <c r="F18" s="640"/>
      <c r="G18" s="651"/>
      <c r="H18" s="651"/>
      <c r="I18" s="651"/>
      <c r="J18" s="651"/>
      <c r="K18" s="651"/>
      <c r="L18" s="649"/>
      <c r="M18" s="649"/>
      <c r="N18" s="649"/>
      <c r="O18" s="649"/>
      <c r="R18" s="671"/>
      <c r="S18" s="671"/>
      <c r="T18" s="671"/>
      <c r="X18" s="649"/>
      <c r="Y18" s="640"/>
      <c r="Z18" s="640"/>
      <c r="AA18" s="672"/>
      <c r="AB18" s="640"/>
      <c r="AC18" s="640"/>
      <c r="AD18" s="640"/>
      <c r="AE18" s="640"/>
      <c r="AF18" s="640"/>
      <c r="AG18" s="640"/>
      <c r="AH18" s="640"/>
      <c r="AI18" s="640"/>
      <c r="AJ18" s="640"/>
      <c r="AK18" s="640"/>
      <c r="AL18" s="640"/>
      <c r="AM18" s="640"/>
      <c r="AN18" s="640"/>
      <c r="AO18" s="640"/>
      <c r="AP18" s="640"/>
      <c r="AQ18" s="640"/>
      <c r="AR18" s="640"/>
      <c r="AS18" s="640"/>
      <c r="AT18" s="640"/>
      <c r="AU18" s="640"/>
      <c r="AV18" s="640"/>
      <c r="AW18" s="640"/>
      <c r="DG18" s="640"/>
    </row>
    <row r="19" spans="1:111" s="240" customFormat="1">
      <c r="A19" s="649"/>
      <c r="B19" s="649"/>
      <c r="C19" s="640"/>
      <c r="D19" s="650"/>
      <c r="E19" s="640"/>
      <c r="F19" s="640"/>
      <c r="G19" s="651"/>
      <c r="H19" s="651"/>
      <c r="I19" s="651"/>
      <c r="J19" s="651"/>
      <c r="K19" s="651"/>
      <c r="L19" s="649"/>
      <c r="M19" s="649"/>
      <c r="N19" s="649"/>
      <c r="O19" s="649"/>
      <c r="R19" s="671"/>
      <c r="S19" s="671"/>
      <c r="T19" s="671"/>
      <c r="X19" s="649"/>
      <c r="Y19" s="640"/>
      <c r="Z19" s="640"/>
      <c r="AA19" s="672"/>
      <c r="AB19" s="640"/>
      <c r="AC19" s="640"/>
      <c r="AD19" s="640"/>
      <c r="AE19" s="640"/>
      <c r="AF19" s="640"/>
      <c r="AG19" s="640"/>
      <c r="AH19" s="640"/>
      <c r="AI19" s="640"/>
      <c r="AJ19" s="640"/>
      <c r="AK19" s="640"/>
      <c r="AL19" s="640"/>
      <c r="AM19" s="640"/>
      <c r="AN19" s="640"/>
      <c r="AO19" s="640"/>
      <c r="AP19" s="640"/>
      <c r="AQ19" s="640"/>
      <c r="AR19" s="640"/>
      <c r="AS19" s="640"/>
      <c r="AT19" s="640"/>
      <c r="AU19" s="640"/>
      <c r="AV19" s="640"/>
      <c r="AW19" s="640"/>
      <c r="DG19" s="640"/>
    </row>
    <row r="20" spans="1:111" s="240" customFormat="1">
      <c r="A20" s="649"/>
      <c r="B20" s="649"/>
      <c r="C20" s="640"/>
      <c r="D20" s="650"/>
      <c r="E20" s="640"/>
      <c r="F20" s="640"/>
      <c r="G20" s="651"/>
      <c r="H20" s="651"/>
      <c r="I20" s="651"/>
      <c r="J20" s="651"/>
      <c r="K20" s="651"/>
      <c r="L20" s="649"/>
      <c r="M20" s="649"/>
      <c r="N20" s="649"/>
      <c r="O20" s="649"/>
      <c r="R20" s="671"/>
      <c r="S20" s="671"/>
      <c r="T20" s="671"/>
      <c r="X20" s="649"/>
      <c r="Y20" s="640"/>
      <c r="Z20" s="640"/>
      <c r="AA20" s="672"/>
      <c r="AB20" s="640"/>
      <c r="AC20" s="640"/>
      <c r="AD20" s="640"/>
      <c r="AE20" s="640"/>
      <c r="AF20" s="640"/>
      <c r="AG20" s="640"/>
      <c r="AH20" s="640"/>
      <c r="AI20" s="640"/>
      <c r="AJ20" s="640"/>
      <c r="AK20" s="640"/>
      <c r="AL20" s="640"/>
      <c r="AM20" s="640"/>
      <c r="AN20" s="640"/>
      <c r="AO20" s="640"/>
      <c r="AP20" s="640"/>
      <c r="AQ20" s="640"/>
      <c r="AR20" s="640"/>
      <c r="AS20" s="640"/>
      <c r="AT20" s="640"/>
      <c r="AU20" s="640"/>
      <c r="AV20" s="640"/>
      <c r="AW20" s="640"/>
      <c r="DG20" s="640"/>
    </row>
    <row r="21" spans="1:111" s="240" customFormat="1">
      <c r="A21" s="649"/>
      <c r="B21" s="649"/>
      <c r="C21" s="640"/>
      <c r="D21" s="650"/>
      <c r="E21" s="640"/>
      <c r="F21" s="640"/>
      <c r="G21" s="651"/>
      <c r="H21" s="651"/>
      <c r="I21" s="651"/>
      <c r="J21" s="651"/>
      <c r="K21" s="651"/>
      <c r="L21" s="649"/>
      <c r="M21" s="649"/>
      <c r="N21" s="649"/>
      <c r="O21" s="649"/>
      <c r="R21" s="671"/>
      <c r="S21" s="671"/>
      <c r="T21" s="671"/>
      <c r="X21" s="649"/>
      <c r="Y21" s="640"/>
      <c r="Z21" s="640"/>
      <c r="AA21" s="672"/>
      <c r="AB21" s="640"/>
      <c r="AC21" s="640"/>
      <c r="AD21" s="640"/>
      <c r="AE21" s="640"/>
      <c r="AF21" s="640"/>
      <c r="AG21" s="640"/>
      <c r="AH21" s="640"/>
      <c r="AI21" s="640"/>
      <c r="AJ21" s="640"/>
      <c r="AK21" s="640"/>
      <c r="AL21" s="640"/>
      <c r="AM21" s="640"/>
      <c r="AN21" s="640"/>
      <c r="AO21" s="640"/>
      <c r="AP21" s="640"/>
      <c r="AQ21" s="640"/>
      <c r="AR21" s="640"/>
      <c r="AS21" s="640"/>
      <c r="AT21" s="640"/>
      <c r="AU21" s="640"/>
      <c r="AV21" s="640"/>
      <c r="AW21" s="640"/>
      <c r="DG21" s="640"/>
    </row>
    <row r="22" spans="1:111" s="240" customFormat="1">
      <c r="A22" s="649"/>
      <c r="B22" s="649"/>
      <c r="C22" s="640"/>
      <c r="D22" s="650"/>
      <c r="E22" s="640"/>
      <c r="F22" s="640"/>
      <c r="G22" s="651"/>
      <c r="H22" s="651"/>
      <c r="I22" s="651"/>
      <c r="J22" s="651"/>
      <c r="K22" s="651"/>
      <c r="L22" s="787"/>
      <c r="M22" s="787"/>
      <c r="N22" s="787"/>
      <c r="O22" s="787"/>
      <c r="R22" s="671"/>
      <c r="S22" s="671"/>
      <c r="T22" s="671"/>
      <c r="X22" s="649"/>
      <c r="Y22" s="640"/>
      <c r="Z22" s="640"/>
      <c r="AA22" s="672"/>
      <c r="AB22" s="640"/>
      <c r="AC22" s="640"/>
      <c r="AD22" s="640"/>
      <c r="AE22" s="640"/>
      <c r="AF22" s="640"/>
      <c r="AG22" s="640"/>
      <c r="AH22" s="640"/>
      <c r="AI22" s="640"/>
      <c r="AJ22" s="640"/>
      <c r="AK22" s="640"/>
      <c r="AL22" s="640"/>
      <c r="AM22" s="640"/>
      <c r="AN22" s="640"/>
      <c r="AO22" s="640"/>
      <c r="AP22" s="640"/>
      <c r="AQ22" s="640"/>
      <c r="AR22" s="640"/>
      <c r="AS22" s="640"/>
      <c r="AT22" s="640"/>
      <c r="AU22" s="640"/>
      <c r="AV22" s="640"/>
      <c r="AW22" s="640"/>
      <c r="BB22" s="786"/>
      <c r="BL22" s="786"/>
      <c r="BQ22" s="786"/>
      <c r="CA22" s="786"/>
      <c r="CF22" s="786"/>
      <c r="CP22" s="786"/>
      <c r="CS22" s="786"/>
      <c r="DB22" s="786"/>
      <c r="DG22" s="640"/>
    </row>
    <row r="23" spans="1:111" s="240" customFormat="1">
      <c r="A23" s="649"/>
      <c r="B23" s="649"/>
      <c r="C23" s="640"/>
      <c r="D23" s="650"/>
      <c r="E23" s="640"/>
      <c r="F23" s="640"/>
      <c r="G23" s="651"/>
      <c r="H23" s="651"/>
      <c r="I23" s="651"/>
      <c r="J23" s="651"/>
      <c r="K23" s="651"/>
      <c r="L23" s="787"/>
      <c r="M23" s="787"/>
      <c r="N23" s="787"/>
      <c r="O23" s="787"/>
      <c r="R23" s="671"/>
      <c r="S23" s="671"/>
      <c r="T23" s="671"/>
      <c r="X23" s="649"/>
      <c r="Y23" s="640"/>
      <c r="Z23" s="640"/>
      <c r="AA23" s="672"/>
      <c r="AB23" s="640"/>
      <c r="AC23" s="640"/>
      <c r="AD23" s="640"/>
      <c r="AE23" s="640"/>
      <c r="AF23" s="640"/>
      <c r="AG23" s="640"/>
      <c r="AH23" s="640"/>
      <c r="AI23" s="640"/>
      <c r="AJ23" s="640"/>
      <c r="AK23" s="640"/>
      <c r="AL23" s="640"/>
      <c r="AM23" s="640"/>
      <c r="AN23" s="640"/>
      <c r="AO23" s="640"/>
      <c r="AP23" s="640"/>
      <c r="AQ23" s="640"/>
      <c r="AR23" s="640"/>
      <c r="AS23" s="640"/>
      <c r="AT23" s="640"/>
      <c r="AU23" s="640"/>
      <c r="AV23" s="640"/>
      <c r="AW23" s="640"/>
      <c r="BB23" s="786"/>
      <c r="BL23" s="786"/>
      <c r="BQ23" s="786"/>
      <c r="CA23" s="786"/>
      <c r="CF23" s="786"/>
      <c r="CP23" s="786"/>
      <c r="CS23" s="786"/>
      <c r="DB23" s="786"/>
      <c r="DG23" s="640"/>
    </row>
    <row r="24" spans="1:111" s="240" customFormat="1">
      <c r="A24" s="649"/>
      <c r="B24" s="649"/>
      <c r="C24" s="640"/>
      <c r="D24" s="650"/>
      <c r="E24" s="640"/>
      <c r="F24" s="640"/>
      <c r="G24" s="651"/>
      <c r="H24" s="651"/>
      <c r="I24" s="651"/>
      <c r="J24" s="651"/>
      <c r="K24" s="651"/>
      <c r="L24" s="649"/>
      <c r="M24" s="649"/>
      <c r="N24" s="649"/>
      <c r="O24" s="649"/>
      <c r="R24" s="671"/>
      <c r="S24" s="671"/>
      <c r="T24" s="671"/>
      <c r="X24" s="649"/>
      <c r="Y24" s="640"/>
      <c r="Z24" s="640"/>
      <c r="AA24" s="672"/>
      <c r="AB24" s="640"/>
      <c r="AC24" s="640"/>
      <c r="AD24" s="640"/>
      <c r="AE24" s="640"/>
      <c r="AF24" s="640"/>
      <c r="AG24" s="640"/>
      <c r="AH24" s="640"/>
      <c r="AI24" s="640"/>
      <c r="AJ24" s="640"/>
      <c r="AK24" s="640"/>
      <c r="AL24" s="640"/>
      <c r="AM24" s="640"/>
      <c r="AN24" s="640"/>
      <c r="AO24" s="640"/>
      <c r="AP24" s="640"/>
      <c r="AQ24" s="640"/>
      <c r="AR24" s="640"/>
      <c r="AS24" s="640"/>
      <c r="AT24" s="640"/>
      <c r="AU24" s="640"/>
      <c r="AV24" s="640"/>
      <c r="AW24" s="640"/>
      <c r="BB24" s="786"/>
      <c r="BL24" s="786"/>
      <c r="BQ24" s="786"/>
      <c r="CA24" s="786"/>
      <c r="CF24" s="786"/>
      <c r="CP24" s="786"/>
      <c r="CS24" s="786"/>
      <c r="DB24" s="786"/>
      <c r="DG24" s="640"/>
    </row>
    <row r="25" spans="1:111" s="240" customFormat="1">
      <c r="A25" s="649"/>
      <c r="B25" s="649"/>
      <c r="C25" s="640"/>
      <c r="D25" s="650"/>
      <c r="E25" s="640"/>
      <c r="F25" s="640"/>
      <c r="G25" s="651"/>
      <c r="H25" s="651"/>
      <c r="I25" s="651"/>
      <c r="J25" s="651"/>
      <c r="K25" s="651"/>
      <c r="L25" s="649"/>
      <c r="M25" s="649"/>
      <c r="N25" s="649"/>
      <c r="O25" s="649"/>
      <c r="R25" s="671"/>
      <c r="S25" s="671"/>
      <c r="T25" s="671"/>
      <c r="X25" s="649"/>
      <c r="Y25" s="640"/>
      <c r="Z25" s="640"/>
      <c r="AA25" s="672"/>
      <c r="AB25" s="640"/>
      <c r="AC25" s="640"/>
      <c r="AD25" s="640"/>
      <c r="AE25" s="640"/>
      <c r="AF25" s="640"/>
      <c r="AG25" s="640"/>
      <c r="AH25" s="640"/>
      <c r="AI25" s="640"/>
      <c r="AJ25" s="640"/>
      <c r="AK25" s="640"/>
      <c r="AL25" s="640"/>
      <c r="AM25" s="640"/>
      <c r="AN25" s="640"/>
      <c r="AO25" s="640"/>
      <c r="AP25" s="640"/>
      <c r="AQ25" s="640"/>
      <c r="AR25" s="640"/>
      <c r="AS25" s="640"/>
      <c r="AT25" s="640"/>
      <c r="AU25" s="640"/>
      <c r="AV25" s="640"/>
      <c r="AW25" s="640"/>
      <c r="DG25" s="640"/>
    </row>
    <row r="26" spans="1:111" s="240" customFormat="1">
      <c r="A26" s="649"/>
      <c r="B26" s="649"/>
      <c r="C26" s="640"/>
      <c r="D26" s="650"/>
      <c r="E26" s="640"/>
      <c r="F26" s="640"/>
      <c r="G26" s="651"/>
      <c r="H26" s="651"/>
      <c r="I26" s="651"/>
      <c r="J26" s="651"/>
      <c r="K26" s="651"/>
      <c r="L26" s="649"/>
      <c r="M26" s="649"/>
      <c r="N26" s="649"/>
      <c r="O26" s="649"/>
      <c r="R26" s="671"/>
      <c r="S26" s="671"/>
      <c r="T26" s="671"/>
      <c r="X26" s="649"/>
      <c r="Y26" s="640"/>
      <c r="Z26" s="640"/>
      <c r="AA26" s="672"/>
      <c r="AB26" s="640"/>
      <c r="AC26" s="640"/>
      <c r="AD26" s="640"/>
      <c r="AE26" s="640"/>
      <c r="AF26" s="640"/>
      <c r="AG26" s="640"/>
      <c r="AH26" s="640"/>
      <c r="AI26" s="640"/>
      <c r="AJ26" s="640"/>
      <c r="AK26" s="640"/>
      <c r="AL26" s="640"/>
      <c r="AM26" s="640"/>
      <c r="AN26" s="640"/>
      <c r="AO26" s="640"/>
      <c r="AP26" s="640"/>
      <c r="AQ26" s="640"/>
      <c r="AR26" s="640"/>
      <c r="AS26" s="640"/>
      <c r="AT26" s="640"/>
      <c r="AU26" s="640"/>
      <c r="AV26" s="640"/>
      <c r="AW26" s="640"/>
      <c r="DG26" s="640"/>
    </row>
    <row r="27" spans="1:111" s="240" customFormat="1">
      <c r="A27" s="649"/>
      <c r="B27" s="649"/>
      <c r="C27" s="640"/>
      <c r="D27" s="650"/>
      <c r="E27" s="640"/>
      <c r="F27" s="640"/>
      <c r="G27" s="651"/>
      <c r="H27" s="651"/>
      <c r="I27" s="651"/>
      <c r="J27" s="651"/>
      <c r="K27" s="651"/>
      <c r="L27" s="649"/>
      <c r="M27" s="649"/>
      <c r="N27" s="649"/>
      <c r="O27" s="649"/>
      <c r="R27" s="671"/>
      <c r="S27" s="671"/>
      <c r="T27" s="671"/>
      <c r="X27" s="649"/>
      <c r="Y27" s="640"/>
      <c r="Z27" s="640"/>
      <c r="AA27" s="672"/>
      <c r="AB27" s="640"/>
      <c r="AC27" s="640"/>
      <c r="AD27" s="640"/>
      <c r="AE27" s="640"/>
      <c r="AF27" s="640"/>
      <c r="AG27" s="640"/>
      <c r="AH27" s="640"/>
      <c r="AI27" s="640"/>
      <c r="AJ27" s="640"/>
      <c r="AK27" s="640"/>
      <c r="AL27" s="640"/>
      <c r="AM27" s="640"/>
      <c r="AN27" s="640"/>
      <c r="AO27" s="640"/>
      <c r="AP27" s="640"/>
      <c r="AQ27" s="640"/>
      <c r="AR27" s="640"/>
      <c r="AS27" s="640"/>
      <c r="AT27" s="640"/>
      <c r="AU27" s="640"/>
      <c r="AV27" s="640"/>
      <c r="AW27" s="640"/>
      <c r="DG27" s="640"/>
    </row>
    <row r="28" spans="1:111" s="240" customFormat="1">
      <c r="A28" s="649"/>
      <c r="B28" s="649"/>
      <c r="C28" s="640"/>
      <c r="D28" s="650"/>
      <c r="E28" s="640"/>
      <c r="F28" s="640"/>
      <c r="G28" s="651"/>
      <c r="H28" s="651"/>
      <c r="I28" s="651"/>
      <c r="J28" s="651"/>
      <c r="K28" s="651"/>
      <c r="L28" s="649"/>
      <c r="M28" s="649"/>
      <c r="N28" s="649"/>
      <c r="O28" s="649"/>
      <c r="R28" s="671"/>
      <c r="S28" s="671"/>
      <c r="T28" s="671"/>
      <c r="X28" s="649"/>
      <c r="Y28" s="640"/>
      <c r="Z28" s="640"/>
      <c r="AA28" s="672"/>
      <c r="AB28" s="640"/>
      <c r="AC28" s="640"/>
      <c r="AD28" s="640"/>
      <c r="AE28" s="640"/>
      <c r="AF28" s="640"/>
      <c r="AG28" s="640"/>
      <c r="AH28" s="640"/>
      <c r="AI28" s="640"/>
      <c r="AJ28" s="640"/>
      <c r="AK28" s="640"/>
      <c r="AL28" s="640"/>
      <c r="AM28" s="640"/>
      <c r="AN28" s="640"/>
      <c r="AO28" s="640"/>
      <c r="AP28" s="640"/>
      <c r="AQ28" s="640"/>
      <c r="AR28" s="640"/>
      <c r="AS28" s="640"/>
      <c r="AT28" s="640"/>
      <c r="AU28" s="640"/>
      <c r="AV28" s="640"/>
      <c r="AW28" s="640"/>
      <c r="DG28" s="640"/>
    </row>
    <row r="29" spans="1:111" s="240" customFormat="1">
      <c r="A29" s="649"/>
      <c r="B29" s="649"/>
      <c r="C29" s="640"/>
      <c r="D29" s="650"/>
      <c r="E29" s="640"/>
      <c r="F29" s="640"/>
      <c r="G29" s="651"/>
      <c r="H29" s="651"/>
      <c r="I29" s="651"/>
      <c r="J29" s="651"/>
      <c r="K29" s="651"/>
      <c r="L29" s="649"/>
      <c r="M29" s="649"/>
      <c r="N29" s="649"/>
      <c r="O29" s="649"/>
      <c r="R29" s="671"/>
      <c r="S29" s="671"/>
      <c r="T29" s="671"/>
      <c r="X29" s="649"/>
      <c r="Y29" s="640"/>
      <c r="Z29" s="640"/>
      <c r="AA29" s="672"/>
      <c r="AB29" s="640"/>
      <c r="AC29" s="640"/>
      <c r="AD29" s="640"/>
      <c r="AE29" s="640"/>
      <c r="AF29" s="640"/>
      <c r="AG29" s="640"/>
      <c r="AH29" s="640"/>
      <c r="AI29" s="640"/>
      <c r="AJ29" s="640"/>
      <c r="AK29" s="640"/>
      <c r="AL29" s="640"/>
      <c r="AM29" s="640"/>
      <c r="AN29" s="640"/>
      <c r="AO29" s="640"/>
      <c r="AP29" s="640"/>
      <c r="AQ29" s="640"/>
      <c r="AR29" s="640"/>
      <c r="AS29" s="640"/>
      <c r="AT29" s="640"/>
      <c r="AU29" s="640"/>
      <c r="AV29" s="640"/>
      <c r="AW29" s="640"/>
      <c r="DG29" s="640"/>
    </row>
    <row r="30" spans="1:111" s="240" customFormat="1">
      <c r="A30" s="649"/>
      <c r="B30" s="649"/>
      <c r="C30" s="640"/>
      <c r="D30" s="650"/>
      <c r="E30" s="640"/>
      <c r="F30" s="640"/>
      <c r="G30" s="651"/>
      <c r="H30" s="651"/>
      <c r="I30" s="651"/>
      <c r="J30" s="651"/>
      <c r="K30" s="651"/>
      <c r="L30" s="649"/>
      <c r="M30" s="649"/>
      <c r="N30" s="649"/>
      <c r="O30" s="787"/>
      <c r="R30" s="671"/>
      <c r="S30" s="671"/>
      <c r="T30" s="671"/>
      <c r="X30" s="649"/>
      <c r="Y30" s="640"/>
      <c r="Z30" s="640"/>
      <c r="AA30" s="672"/>
      <c r="AB30" s="640"/>
      <c r="AC30" s="640"/>
      <c r="AD30" s="640"/>
      <c r="AE30" s="640"/>
      <c r="AF30" s="640"/>
      <c r="AG30" s="640"/>
      <c r="AH30" s="640"/>
      <c r="AI30" s="640"/>
      <c r="AJ30" s="640"/>
      <c r="AK30" s="640"/>
      <c r="AL30" s="640"/>
      <c r="AM30" s="640"/>
      <c r="AN30" s="640"/>
      <c r="AO30" s="640"/>
      <c r="AP30" s="640"/>
      <c r="AQ30" s="640"/>
      <c r="AR30" s="640"/>
      <c r="AS30" s="640"/>
      <c r="AT30" s="640"/>
      <c r="AU30" s="640"/>
      <c r="AV30" s="640"/>
      <c r="AW30" s="640"/>
      <c r="BQ30" s="786"/>
      <c r="CA30" s="786"/>
      <c r="CF30" s="786"/>
      <c r="CP30" s="786"/>
      <c r="CS30" s="786"/>
      <c r="DB30" s="786"/>
      <c r="DG30" s="640"/>
    </row>
    <row r="31" spans="1:111" s="240" customFormat="1">
      <c r="A31" s="649"/>
      <c r="B31" s="649"/>
      <c r="C31" s="640"/>
      <c r="D31" s="650"/>
      <c r="E31" s="640"/>
      <c r="F31" s="640"/>
      <c r="G31" s="651"/>
      <c r="H31" s="651"/>
      <c r="I31" s="651"/>
      <c r="J31" s="651"/>
      <c r="K31" s="651"/>
      <c r="L31" s="649"/>
      <c r="M31" s="649"/>
      <c r="N31" s="649"/>
      <c r="O31" s="787"/>
      <c r="R31" s="671"/>
      <c r="S31" s="671"/>
      <c r="T31" s="671"/>
      <c r="X31" s="649"/>
      <c r="Y31" s="640"/>
      <c r="Z31" s="640"/>
      <c r="AA31" s="672"/>
      <c r="AB31" s="640"/>
      <c r="AC31" s="640"/>
      <c r="AD31" s="640"/>
      <c r="AE31" s="640"/>
      <c r="AF31" s="640"/>
      <c r="AG31" s="640"/>
      <c r="AH31" s="640"/>
      <c r="AI31" s="640"/>
      <c r="AJ31" s="640"/>
      <c r="AK31" s="640"/>
      <c r="AL31" s="640"/>
      <c r="AM31" s="640"/>
      <c r="AN31" s="640"/>
      <c r="AO31" s="640"/>
      <c r="AP31" s="640"/>
      <c r="AQ31" s="640"/>
      <c r="AR31" s="640"/>
      <c r="AS31" s="640"/>
      <c r="AT31" s="640"/>
      <c r="AU31" s="640"/>
      <c r="AV31" s="640"/>
      <c r="AW31" s="640"/>
      <c r="BQ31" s="786"/>
      <c r="CA31" s="786"/>
      <c r="CF31" s="786"/>
      <c r="CP31" s="786"/>
      <c r="CS31" s="786"/>
      <c r="DB31" s="786"/>
      <c r="DG31" s="640"/>
    </row>
    <row r="32" spans="1:111" s="240" customFormat="1">
      <c r="A32" s="649"/>
      <c r="B32" s="649"/>
      <c r="C32" s="640"/>
      <c r="D32" s="650"/>
      <c r="E32" s="640"/>
      <c r="F32" s="640"/>
      <c r="G32" s="651"/>
      <c r="H32" s="651"/>
      <c r="I32" s="651"/>
      <c r="J32" s="651"/>
      <c r="K32" s="651"/>
      <c r="L32" s="649"/>
      <c r="M32" s="649"/>
      <c r="N32" s="649"/>
      <c r="O32" s="649"/>
      <c r="R32" s="671"/>
      <c r="S32" s="671"/>
      <c r="T32" s="671"/>
      <c r="X32" s="649"/>
      <c r="Y32" s="640"/>
      <c r="Z32" s="640"/>
      <c r="AA32" s="672"/>
      <c r="AB32" s="640"/>
      <c r="AC32" s="640"/>
      <c r="AD32" s="640"/>
      <c r="AE32" s="640"/>
      <c r="AF32" s="640"/>
      <c r="AG32" s="640"/>
      <c r="AH32" s="640"/>
      <c r="AI32" s="640"/>
      <c r="AJ32" s="640"/>
      <c r="AK32" s="640"/>
      <c r="AL32" s="640"/>
      <c r="AM32" s="640"/>
      <c r="AN32" s="640"/>
      <c r="AO32" s="640"/>
      <c r="AP32" s="640"/>
      <c r="AQ32" s="640"/>
      <c r="AR32" s="640"/>
      <c r="AS32" s="640"/>
      <c r="AT32" s="640"/>
      <c r="AU32" s="640"/>
      <c r="AV32" s="640"/>
      <c r="AW32" s="640"/>
      <c r="DG32" s="640"/>
    </row>
    <row r="33" spans="1:111" s="240" customFormat="1">
      <c r="A33" s="649"/>
      <c r="B33" s="649"/>
      <c r="C33" s="640"/>
      <c r="D33" s="650"/>
      <c r="E33" s="640"/>
      <c r="F33" s="640"/>
      <c r="G33" s="651"/>
      <c r="H33" s="651"/>
      <c r="I33" s="651"/>
      <c r="J33" s="651"/>
      <c r="K33" s="651"/>
      <c r="L33" s="649"/>
      <c r="M33" s="649"/>
      <c r="N33" s="649"/>
      <c r="O33" s="649"/>
      <c r="R33" s="671"/>
      <c r="S33" s="671"/>
      <c r="T33" s="671"/>
      <c r="X33" s="649"/>
      <c r="Y33" s="640"/>
      <c r="Z33" s="640"/>
      <c r="AA33" s="672"/>
      <c r="AB33" s="640"/>
      <c r="AC33" s="640"/>
      <c r="AD33" s="640"/>
      <c r="AE33" s="640"/>
      <c r="AF33" s="640"/>
      <c r="AG33" s="640"/>
      <c r="AH33" s="640"/>
      <c r="AI33" s="640"/>
      <c r="AJ33" s="640"/>
      <c r="AK33" s="640"/>
      <c r="AL33" s="640"/>
      <c r="AM33" s="640"/>
      <c r="AN33" s="640"/>
      <c r="AO33" s="640"/>
      <c r="AP33" s="640"/>
      <c r="AQ33" s="640"/>
      <c r="AR33" s="640"/>
      <c r="AS33" s="640"/>
      <c r="AT33" s="640"/>
      <c r="AU33" s="640"/>
      <c r="AV33" s="640"/>
      <c r="AW33" s="640"/>
      <c r="DG33" s="640"/>
    </row>
    <row r="34" spans="1:111" s="240" customFormat="1">
      <c r="A34" s="649"/>
      <c r="B34" s="649"/>
      <c r="C34" s="640"/>
      <c r="D34" s="650"/>
      <c r="E34" s="640"/>
      <c r="F34" s="640"/>
      <c r="G34" s="651"/>
      <c r="H34" s="651"/>
      <c r="I34" s="651"/>
      <c r="J34" s="651"/>
      <c r="K34" s="651"/>
      <c r="L34" s="649"/>
      <c r="M34" s="649"/>
      <c r="N34" s="649"/>
      <c r="O34" s="649"/>
      <c r="R34" s="671"/>
      <c r="S34" s="671"/>
      <c r="T34" s="671"/>
      <c r="X34" s="649"/>
      <c r="Y34" s="640"/>
      <c r="Z34" s="640"/>
      <c r="AA34" s="672"/>
      <c r="AB34" s="640"/>
      <c r="AC34" s="640"/>
      <c r="AD34" s="640"/>
      <c r="AE34" s="640"/>
      <c r="AF34" s="640"/>
      <c r="AG34" s="640"/>
      <c r="AH34" s="640"/>
      <c r="AI34" s="640"/>
      <c r="AJ34" s="640"/>
      <c r="AK34" s="640"/>
      <c r="AL34" s="640"/>
      <c r="AM34" s="640"/>
      <c r="AN34" s="640"/>
      <c r="AO34" s="640"/>
      <c r="AP34" s="640"/>
      <c r="AQ34" s="640"/>
      <c r="AR34" s="640"/>
      <c r="AS34" s="640"/>
      <c r="AT34" s="640"/>
      <c r="AU34" s="640"/>
      <c r="AV34" s="640"/>
      <c r="AW34" s="640"/>
      <c r="DG34" s="640"/>
    </row>
    <row r="35" spans="1:111" s="240" customFormat="1">
      <c r="A35" s="649"/>
      <c r="B35" s="649"/>
      <c r="C35" s="640"/>
      <c r="D35" s="650"/>
      <c r="E35" s="640"/>
      <c r="F35" s="640"/>
      <c r="G35" s="651"/>
      <c r="H35" s="651"/>
      <c r="I35" s="651"/>
      <c r="J35" s="651"/>
      <c r="K35" s="651"/>
      <c r="L35" s="649"/>
      <c r="M35" s="649"/>
      <c r="N35" s="649"/>
      <c r="O35" s="649"/>
      <c r="R35" s="671"/>
      <c r="S35" s="671"/>
      <c r="T35" s="671"/>
      <c r="X35" s="649"/>
      <c r="Y35" s="640"/>
      <c r="Z35" s="640"/>
      <c r="AA35" s="672"/>
      <c r="AB35" s="640"/>
      <c r="AC35" s="640"/>
      <c r="AD35" s="640"/>
      <c r="AE35" s="640"/>
      <c r="AF35" s="640"/>
      <c r="AG35" s="640"/>
      <c r="AH35" s="640"/>
      <c r="AI35" s="640"/>
      <c r="AJ35" s="640"/>
      <c r="AK35" s="640"/>
      <c r="AL35" s="640"/>
      <c r="AM35" s="640"/>
      <c r="AN35" s="640"/>
      <c r="AO35" s="640"/>
      <c r="AP35" s="640"/>
      <c r="AQ35" s="640"/>
      <c r="AR35" s="640"/>
      <c r="AS35" s="640"/>
      <c r="AT35" s="640"/>
      <c r="AU35" s="640"/>
      <c r="AV35" s="640"/>
      <c r="AW35" s="640"/>
      <c r="DG35" s="640"/>
    </row>
    <row r="36" spans="1:111" s="240" customFormat="1">
      <c r="A36" s="649"/>
      <c r="B36" s="649"/>
      <c r="C36" s="640"/>
      <c r="D36" s="650"/>
      <c r="E36" s="640"/>
      <c r="F36" s="640"/>
      <c r="G36" s="651"/>
      <c r="H36" s="651"/>
      <c r="I36" s="651"/>
      <c r="J36" s="651"/>
      <c r="K36" s="651"/>
      <c r="L36" s="649"/>
      <c r="M36" s="649"/>
      <c r="N36" s="649"/>
      <c r="O36" s="649"/>
      <c r="R36" s="671"/>
      <c r="S36" s="671"/>
      <c r="T36" s="671"/>
      <c r="X36" s="649"/>
      <c r="Y36" s="640"/>
      <c r="Z36" s="640"/>
      <c r="AA36" s="672"/>
      <c r="AB36" s="640"/>
      <c r="AC36" s="640"/>
      <c r="AD36" s="640"/>
      <c r="AE36" s="640"/>
      <c r="AF36" s="640"/>
      <c r="AG36" s="640"/>
      <c r="AH36" s="640"/>
      <c r="AI36" s="640"/>
      <c r="AJ36" s="640"/>
      <c r="AK36" s="640"/>
      <c r="AL36" s="640"/>
      <c r="AM36" s="640"/>
      <c r="AN36" s="640"/>
      <c r="AO36" s="640"/>
      <c r="AP36" s="640"/>
      <c r="AQ36" s="640"/>
      <c r="AR36" s="640"/>
      <c r="AS36" s="640"/>
      <c r="AT36" s="640"/>
      <c r="AU36" s="640"/>
      <c r="AV36" s="640"/>
      <c r="AW36" s="640"/>
      <c r="DG36" s="640"/>
    </row>
    <row r="37" spans="1:111" s="240" customFormat="1">
      <c r="A37" s="649"/>
      <c r="B37" s="649"/>
      <c r="C37" s="640"/>
      <c r="D37" s="650"/>
      <c r="E37" s="640"/>
      <c r="F37" s="640"/>
      <c r="G37" s="651"/>
      <c r="H37" s="651"/>
      <c r="I37" s="651"/>
      <c r="J37" s="651"/>
      <c r="K37" s="651"/>
      <c r="L37" s="649"/>
      <c r="M37" s="649"/>
      <c r="N37" s="649"/>
      <c r="O37" s="649"/>
      <c r="R37" s="671"/>
      <c r="S37" s="671"/>
      <c r="T37" s="671"/>
      <c r="X37" s="649"/>
      <c r="Y37" s="640"/>
      <c r="Z37" s="640"/>
      <c r="AA37" s="672"/>
      <c r="AB37" s="640"/>
      <c r="AC37" s="640"/>
      <c r="AD37" s="640"/>
      <c r="AE37" s="640"/>
      <c r="AF37" s="640"/>
      <c r="AG37" s="640"/>
      <c r="AH37" s="640"/>
      <c r="AI37" s="640"/>
      <c r="AJ37" s="640"/>
      <c r="AK37" s="640"/>
      <c r="AL37" s="640"/>
      <c r="AM37" s="640"/>
      <c r="AN37" s="640"/>
      <c r="AO37" s="640"/>
      <c r="AP37" s="640"/>
      <c r="AQ37" s="640"/>
      <c r="AR37" s="640"/>
      <c r="AS37" s="640"/>
      <c r="AT37" s="640"/>
      <c r="AU37" s="640"/>
      <c r="AV37" s="640"/>
      <c r="AW37" s="640"/>
      <c r="DG37" s="640"/>
    </row>
    <row r="38" spans="1:111" s="240" customFormat="1">
      <c r="A38" s="649"/>
      <c r="B38" s="649"/>
      <c r="C38" s="640"/>
      <c r="D38" s="650"/>
      <c r="E38" s="640"/>
      <c r="F38" s="640"/>
      <c r="G38" s="651"/>
      <c r="H38" s="651"/>
      <c r="I38" s="651"/>
      <c r="J38" s="651"/>
      <c r="K38" s="651"/>
      <c r="L38" s="649"/>
      <c r="M38" s="649"/>
      <c r="N38" s="649"/>
      <c r="O38" s="649"/>
      <c r="R38" s="671"/>
      <c r="S38" s="671"/>
      <c r="T38" s="671"/>
      <c r="X38" s="649"/>
      <c r="Y38" s="640"/>
      <c r="Z38" s="640"/>
      <c r="AA38" s="672"/>
      <c r="AB38" s="640"/>
      <c r="AC38" s="640"/>
      <c r="AD38" s="640"/>
      <c r="AE38" s="640"/>
      <c r="AF38" s="640"/>
      <c r="AG38" s="640"/>
      <c r="AH38" s="640"/>
      <c r="AI38" s="640"/>
      <c r="AJ38" s="640"/>
      <c r="AK38" s="640"/>
      <c r="AL38" s="640"/>
      <c r="AM38" s="640"/>
      <c r="AN38" s="640"/>
      <c r="AO38" s="640"/>
      <c r="AP38" s="640"/>
      <c r="AQ38" s="640"/>
      <c r="AR38" s="640"/>
      <c r="AS38" s="640"/>
      <c r="AT38" s="640"/>
      <c r="AU38" s="640"/>
      <c r="AV38" s="640"/>
      <c r="AW38" s="640"/>
      <c r="DC38" s="786"/>
      <c r="DG38" s="640"/>
    </row>
    <row r="39" spans="1:111" s="240" customFormat="1">
      <c r="A39" s="649"/>
      <c r="B39" s="649"/>
      <c r="C39" s="640"/>
      <c r="D39" s="650"/>
      <c r="E39" s="640"/>
      <c r="F39" s="640"/>
      <c r="G39" s="651"/>
      <c r="H39" s="651"/>
      <c r="I39" s="651"/>
      <c r="J39" s="651"/>
      <c r="K39" s="651"/>
      <c r="L39" s="649"/>
      <c r="M39" s="649"/>
      <c r="N39" s="649"/>
      <c r="O39" s="649"/>
      <c r="R39" s="671"/>
      <c r="S39" s="671"/>
      <c r="T39" s="671"/>
      <c r="X39" s="649"/>
      <c r="Y39" s="640"/>
      <c r="Z39" s="640"/>
      <c r="AA39" s="672"/>
      <c r="AB39" s="640"/>
      <c r="AC39" s="640"/>
      <c r="AD39" s="640"/>
      <c r="AE39" s="640"/>
      <c r="AF39" s="640"/>
      <c r="AG39" s="640"/>
      <c r="AH39" s="640"/>
      <c r="AI39" s="640"/>
      <c r="AJ39" s="640"/>
      <c r="AK39" s="640"/>
      <c r="AL39" s="640"/>
      <c r="AM39" s="640"/>
      <c r="AN39" s="640"/>
      <c r="AO39" s="640"/>
      <c r="AP39" s="640"/>
      <c r="AQ39" s="640"/>
      <c r="AR39" s="640"/>
      <c r="AS39" s="640"/>
      <c r="AT39" s="640"/>
      <c r="AU39" s="640"/>
      <c r="AV39" s="640"/>
      <c r="AW39" s="640"/>
      <c r="DC39" s="786"/>
      <c r="DG39" s="640"/>
    </row>
    <row r="40" spans="1:111">
      <c r="DC40" s="783"/>
    </row>
    <row r="41" spans="1:111">
      <c r="AX41" s="783"/>
      <c r="AY41" s="783"/>
      <c r="AZ41" s="783"/>
      <c r="BA41" s="783"/>
      <c r="BB41" s="783"/>
      <c r="BC41" s="783"/>
      <c r="BD41" s="783"/>
      <c r="BE41" s="783"/>
      <c r="BF41" s="783"/>
      <c r="BG41" s="783"/>
      <c r="BH41" s="783"/>
      <c r="BI41" s="783"/>
      <c r="BJ41" s="783"/>
      <c r="BK41" s="783"/>
      <c r="BL41" s="783"/>
      <c r="BM41" s="783"/>
      <c r="BN41" s="783"/>
      <c r="BO41" s="783"/>
      <c r="BP41" s="783"/>
      <c r="BQ41" s="783"/>
      <c r="BR41" s="783"/>
      <c r="BS41" s="783"/>
      <c r="BT41" s="783"/>
      <c r="BU41" s="783"/>
      <c r="BV41" s="783"/>
      <c r="BW41" s="783"/>
      <c r="BX41" s="783"/>
      <c r="BY41" s="783"/>
      <c r="BZ41" s="783"/>
      <c r="CA41" s="783"/>
      <c r="CB41" s="783"/>
      <c r="CC41" s="783"/>
      <c r="CD41" s="783"/>
      <c r="CE41" s="783"/>
      <c r="CF41" s="783"/>
      <c r="CG41" s="783"/>
      <c r="CH41" s="783"/>
      <c r="CI41" s="783"/>
      <c r="CJ41" s="783"/>
      <c r="CK41" s="783"/>
      <c r="CL41" s="783"/>
      <c r="CM41" s="783"/>
      <c r="CN41" s="783"/>
      <c r="CO41" s="783"/>
      <c r="CP41" s="783"/>
      <c r="CQ41" s="783"/>
      <c r="CR41" s="783"/>
      <c r="CS41" s="783"/>
      <c r="CT41" s="783"/>
      <c r="CU41" s="783"/>
      <c r="CV41" s="783"/>
      <c r="CW41" s="783"/>
      <c r="CX41" s="783"/>
      <c r="CY41" s="783"/>
      <c r="CZ41" s="783"/>
      <c r="DA41" s="783"/>
      <c r="DB41" s="783"/>
      <c r="DC41" s="783"/>
    </row>
    <row r="42" spans="1:111">
      <c r="AX42" s="783"/>
      <c r="AY42" s="783"/>
      <c r="AZ42" s="783"/>
      <c r="BA42" s="783"/>
      <c r="BB42" s="783"/>
      <c r="BC42" s="783"/>
      <c r="BD42" s="783"/>
      <c r="BE42" s="783"/>
      <c r="BF42" s="783"/>
      <c r="BG42" s="783"/>
      <c r="BH42" s="783"/>
      <c r="BI42" s="783"/>
      <c r="BJ42" s="783"/>
      <c r="BK42" s="783"/>
      <c r="BL42" s="783"/>
      <c r="BM42" s="783"/>
      <c r="BN42" s="783"/>
      <c r="BO42" s="783"/>
      <c r="BP42" s="783"/>
      <c r="BQ42" s="783"/>
      <c r="BR42" s="783"/>
      <c r="BS42" s="783"/>
      <c r="BT42" s="783"/>
      <c r="BU42" s="783"/>
      <c r="BV42" s="783"/>
      <c r="BW42" s="783"/>
      <c r="BX42" s="783"/>
      <c r="BY42" s="783"/>
      <c r="BZ42" s="783"/>
      <c r="CA42" s="783"/>
      <c r="CB42" s="783"/>
      <c r="CC42" s="783"/>
      <c r="CD42" s="783"/>
      <c r="CE42" s="783"/>
      <c r="CF42" s="783"/>
      <c r="CG42" s="783"/>
      <c r="CH42" s="783"/>
      <c r="CI42" s="783"/>
      <c r="CJ42" s="783"/>
      <c r="CK42" s="783"/>
      <c r="CL42" s="783"/>
      <c r="CM42" s="783"/>
      <c r="CN42" s="783"/>
      <c r="CO42" s="783"/>
      <c r="CP42" s="783"/>
      <c r="CQ42" s="783"/>
      <c r="CR42" s="783"/>
      <c r="CS42" s="783"/>
      <c r="CT42" s="783"/>
      <c r="CU42" s="783"/>
      <c r="CV42" s="783"/>
      <c r="CW42" s="783"/>
      <c r="CX42" s="783"/>
      <c r="CY42" s="783"/>
      <c r="CZ42" s="783"/>
      <c r="DA42" s="783"/>
      <c r="DB42" s="783"/>
      <c r="DC42" s="783"/>
    </row>
    <row r="43" spans="1:111">
      <c r="AX43" s="783"/>
      <c r="AY43" s="783"/>
      <c r="AZ43" s="783"/>
      <c r="BA43" s="783"/>
      <c r="BB43" s="783"/>
      <c r="BC43" s="783"/>
      <c r="BD43" s="783"/>
      <c r="BE43" s="783"/>
      <c r="BF43" s="783"/>
      <c r="BG43" s="783"/>
      <c r="BH43" s="783"/>
      <c r="BI43" s="783"/>
      <c r="BJ43" s="783"/>
      <c r="BK43" s="783"/>
      <c r="BL43" s="783"/>
      <c r="BM43" s="783"/>
      <c r="BN43" s="783"/>
      <c r="BO43" s="783"/>
      <c r="BP43" s="783"/>
      <c r="BQ43" s="783"/>
      <c r="BR43" s="783"/>
      <c r="BS43" s="783"/>
      <c r="BT43" s="783"/>
      <c r="BU43" s="783"/>
      <c r="BV43" s="783"/>
      <c r="BW43" s="783"/>
      <c r="BX43" s="783"/>
      <c r="BY43" s="783"/>
      <c r="BZ43" s="783"/>
      <c r="CA43" s="783"/>
      <c r="CB43" s="783"/>
      <c r="CC43" s="783"/>
      <c r="CD43" s="783"/>
      <c r="CE43" s="783"/>
      <c r="CF43" s="783"/>
      <c r="CG43" s="783"/>
      <c r="CH43" s="783"/>
      <c r="CI43" s="783"/>
      <c r="CJ43" s="783"/>
      <c r="CK43" s="783"/>
      <c r="CL43" s="783"/>
      <c r="CM43" s="783"/>
      <c r="CN43" s="783"/>
      <c r="CO43" s="783"/>
      <c r="CP43" s="783"/>
      <c r="CQ43" s="783"/>
      <c r="CR43" s="783"/>
      <c r="CS43" s="783"/>
      <c r="CT43" s="783"/>
      <c r="CU43" s="783"/>
      <c r="CV43" s="783"/>
      <c r="CW43" s="783"/>
      <c r="CX43" s="783"/>
      <c r="CY43" s="783"/>
      <c r="CZ43" s="783"/>
      <c r="DA43" s="783"/>
      <c r="DB43" s="783"/>
      <c r="DC43" s="783"/>
    </row>
    <row r="44" spans="1:111">
      <c r="AX44" s="783"/>
      <c r="AY44" s="783"/>
      <c r="AZ44" s="783"/>
      <c r="BA44" s="783"/>
      <c r="BB44" s="783"/>
      <c r="BC44" s="783"/>
      <c r="BD44" s="783"/>
      <c r="BE44" s="783"/>
      <c r="BF44" s="783"/>
      <c r="BG44" s="783"/>
      <c r="BH44" s="783"/>
      <c r="BI44" s="783"/>
      <c r="BJ44" s="783"/>
      <c r="BK44" s="783"/>
      <c r="BL44" s="783"/>
      <c r="BM44" s="783"/>
      <c r="BN44" s="783"/>
      <c r="BO44" s="783"/>
      <c r="BP44" s="783"/>
      <c r="BQ44" s="783"/>
      <c r="BR44" s="783"/>
      <c r="BS44" s="783"/>
      <c r="BT44" s="783"/>
      <c r="BU44" s="783"/>
      <c r="BV44" s="783"/>
      <c r="BW44" s="783"/>
      <c r="BX44" s="783"/>
      <c r="BY44" s="783"/>
      <c r="BZ44" s="783"/>
      <c r="CA44" s="783"/>
      <c r="CB44" s="783"/>
      <c r="CC44" s="783"/>
      <c r="CD44" s="783"/>
      <c r="CE44" s="783"/>
      <c r="CF44" s="783"/>
      <c r="CG44" s="783"/>
      <c r="CH44" s="783"/>
      <c r="CI44" s="783"/>
      <c r="CJ44" s="783"/>
      <c r="CK44" s="783"/>
      <c r="CL44" s="783"/>
      <c r="CM44" s="783"/>
      <c r="CN44" s="783"/>
      <c r="CO44" s="783"/>
      <c r="CP44" s="783"/>
      <c r="CQ44" s="783"/>
      <c r="CR44" s="783"/>
      <c r="CS44" s="783"/>
      <c r="CT44" s="783"/>
      <c r="CU44" s="783"/>
      <c r="CV44" s="783"/>
      <c r="CW44" s="783"/>
      <c r="CX44" s="783"/>
      <c r="CY44" s="783"/>
      <c r="CZ44" s="783"/>
      <c r="DA44" s="783"/>
      <c r="DB44" s="783"/>
      <c r="DC44" s="783"/>
    </row>
    <row r="45" spans="1:111">
      <c r="AX45" s="783"/>
      <c r="AY45" s="783"/>
      <c r="AZ45" s="783"/>
      <c r="BA45" s="783"/>
      <c r="BB45" s="783"/>
      <c r="BC45" s="783"/>
      <c r="BD45" s="783"/>
      <c r="BE45" s="783"/>
      <c r="BF45" s="783"/>
      <c r="BG45" s="783"/>
      <c r="BH45" s="783"/>
      <c r="BI45" s="783"/>
      <c r="BJ45" s="783"/>
      <c r="BK45" s="783"/>
      <c r="BL45" s="783"/>
      <c r="BM45" s="783"/>
      <c r="BN45" s="783"/>
      <c r="BO45" s="783"/>
      <c r="BP45" s="783"/>
      <c r="BQ45" s="783"/>
      <c r="BR45" s="783"/>
      <c r="BS45" s="783"/>
      <c r="BT45" s="783"/>
      <c r="BU45" s="783"/>
      <c r="BV45" s="783"/>
      <c r="BW45" s="783"/>
      <c r="BX45" s="783"/>
      <c r="BY45" s="783"/>
      <c r="BZ45" s="783"/>
      <c r="CA45" s="783"/>
      <c r="CB45" s="783"/>
      <c r="CC45" s="783"/>
      <c r="CD45" s="783"/>
      <c r="CE45" s="783"/>
      <c r="CF45" s="783"/>
      <c r="CG45" s="783"/>
      <c r="CH45" s="783"/>
      <c r="CI45" s="783"/>
      <c r="CJ45" s="783"/>
      <c r="CK45" s="783"/>
      <c r="CL45" s="783"/>
      <c r="CM45" s="783"/>
      <c r="CN45" s="783"/>
      <c r="CO45" s="783"/>
      <c r="CP45" s="783"/>
      <c r="CQ45" s="783"/>
      <c r="CR45" s="783"/>
      <c r="CS45" s="783"/>
      <c r="CT45" s="783"/>
      <c r="CU45" s="783"/>
      <c r="CV45" s="783"/>
      <c r="CW45" s="783"/>
      <c r="CX45" s="783"/>
      <c r="CY45" s="783"/>
      <c r="CZ45" s="783"/>
      <c r="DA45" s="783"/>
      <c r="DB45" s="783"/>
      <c r="DC45" s="783"/>
    </row>
    <row r="46" spans="1:111">
      <c r="L46" s="785"/>
      <c r="M46" s="785"/>
      <c r="N46" s="785"/>
      <c r="O46" s="785"/>
      <c r="AX46" s="783"/>
      <c r="AY46" s="783"/>
      <c r="AZ46" s="783"/>
      <c r="BA46" s="783"/>
      <c r="BB46" s="783"/>
      <c r="BC46" s="783"/>
      <c r="BD46" s="783"/>
      <c r="BE46" s="783"/>
      <c r="BF46" s="783"/>
      <c r="BG46" s="783"/>
      <c r="BH46" s="783"/>
      <c r="BI46" s="783"/>
      <c r="BJ46" s="783"/>
      <c r="BK46" s="783"/>
      <c r="BL46" s="783"/>
      <c r="BM46" s="783"/>
      <c r="BN46" s="783"/>
      <c r="BO46" s="783"/>
      <c r="BP46" s="783"/>
      <c r="BQ46" s="783"/>
      <c r="BR46" s="783"/>
      <c r="BS46" s="783"/>
      <c r="BT46" s="783"/>
      <c r="BU46" s="783"/>
      <c r="BV46" s="783"/>
      <c r="BW46" s="783"/>
      <c r="BX46" s="783"/>
      <c r="BY46" s="783"/>
      <c r="BZ46" s="783"/>
      <c r="CA46" s="783"/>
      <c r="CB46" s="783"/>
      <c r="CC46" s="783"/>
      <c r="CD46" s="783"/>
      <c r="CE46" s="783"/>
      <c r="CF46" s="783"/>
      <c r="CG46" s="783"/>
      <c r="CH46" s="783"/>
      <c r="CI46" s="783"/>
      <c r="CJ46" s="783"/>
      <c r="CK46" s="783"/>
      <c r="CL46" s="783"/>
      <c r="CM46" s="783"/>
      <c r="CN46" s="783"/>
      <c r="CO46" s="783"/>
      <c r="CP46" s="783"/>
      <c r="CQ46" s="783"/>
      <c r="CR46" s="783"/>
      <c r="CS46" s="783"/>
      <c r="CT46" s="783"/>
      <c r="CU46" s="783"/>
      <c r="CV46" s="783"/>
      <c r="CW46" s="783"/>
      <c r="CX46" s="783"/>
      <c r="CY46" s="783"/>
      <c r="CZ46" s="783"/>
      <c r="DA46" s="783"/>
      <c r="DB46" s="783"/>
      <c r="DC46" s="783"/>
    </row>
    <row r="47" spans="1:111">
      <c r="L47" s="785"/>
      <c r="M47" s="785"/>
      <c r="N47" s="785"/>
      <c r="O47" s="785"/>
      <c r="AX47" s="783"/>
      <c r="AY47" s="783"/>
      <c r="AZ47" s="783"/>
      <c r="BA47" s="783"/>
      <c r="BB47" s="783"/>
      <c r="BC47" s="783"/>
      <c r="BD47" s="783"/>
      <c r="BE47" s="783"/>
      <c r="BF47" s="783"/>
      <c r="BG47" s="783"/>
      <c r="BH47" s="783"/>
      <c r="BI47" s="783"/>
      <c r="BJ47" s="783"/>
      <c r="BK47" s="783"/>
      <c r="BL47" s="783"/>
      <c r="BM47" s="783"/>
      <c r="BN47" s="783"/>
      <c r="BO47" s="783"/>
      <c r="BP47" s="783"/>
      <c r="BQ47" s="783"/>
      <c r="BR47" s="783"/>
      <c r="BS47" s="783"/>
      <c r="BT47" s="783"/>
      <c r="BU47" s="783"/>
      <c r="BV47" s="783"/>
      <c r="BW47" s="783"/>
      <c r="BX47" s="783"/>
      <c r="BY47" s="783"/>
      <c r="BZ47" s="783"/>
      <c r="CA47" s="783"/>
      <c r="CB47" s="783"/>
      <c r="CC47" s="783"/>
      <c r="CD47" s="783"/>
      <c r="CE47" s="783"/>
      <c r="CF47" s="783"/>
      <c r="CG47" s="783"/>
      <c r="CH47" s="783"/>
      <c r="CI47" s="783"/>
      <c r="CJ47" s="783"/>
      <c r="CK47" s="783"/>
      <c r="CL47" s="783"/>
      <c r="CM47" s="783"/>
      <c r="CN47" s="783"/>
      <c r="CO47" s="783"/>
      <c r="CP47" s="783"/>
      <c r="CQ47" s="783"/>
      <c r="CR47" s="783"/>
      <c r="CS47" s="783"/>
      <c r="CT47" s="783"/>
      <c r="CU47" s="783"/>
      <c r="CV47" s="783"/>
      <c r="CW47" s="783"/>
      <c r="CX47" s="783"/>
      <c r="CY47" s="783"/>
      <c r="CZ47" s="783"/>
      <c r="DA47" s="783"/>
      <c r="DB47" s="783"/>
      <c r="DC47" s="783"/>
    </row>
    <row r="48" spans="1:111">
      <c r="AX48" s="783"/>
      <c r="AY48" s="783"/>
      <c r="AZ48" s="783"/>
      <c r="BA48" s="783"/>
      <c r="BB48" s="783"/>
      <c r="BC48" s="783"/>
      <c r="BD48" s="783"/>
      <c r="BE48" s="783"/>
      <c r="BF48" s="783"/>
      <c r="BG48" s="783"/>
      <c r="BH48" s="783"/>
      <c r="BI48" s="783"/>
      <c r="BJ48" s="783"/>
      <c r="BK48" s="783"/>
      <c r="BL48" s="783"/>
      <c r="BM48" s="783"/>
      <c r="BN48" s="783"/>
      <c r="BO48" s="783"/>
      <c r="BP48" s="783"/>
      <c r="BQ48" s="783"/>
      <c r="BR48" s="783"/>
      <c r="BS48" s="783"/>
      <c r="BT48" s="783"/>
      <c r="BU48" s="783"/>
      <c r="BV48" s="783"/>
      <c r="BW48" s="783"/>
      <c r="BX48" s="783"/>
      <c r="BY48" s="783"/>
      <c r="BZ48" s="783"/>
      <c r="CA48" s="783"/>
      <c r="CB48" s="783"/>
      <c r="CC48" s="783"/>
      <c r="CD48" s="783"/>
      <c r="CE48" s="783"/>
      <c r="CF48" s="783"/>
      <c r="CG48" s="783"/>
      <c r="CH48" s="783"/>
      <c r="CI48" s="783"/>
      <c r="CJ48" s="783"/>
      <c r="CK48" s="783"/>
      <c r="CL48" s="783"/>
      <c r="CM48" s="783"/>
      <c r="CN48" s="783"/>
      <c r="CO48" s="783"/>
      <c r="CP48" s="783"/>
      <c r="CQ48" s="783"/>
      <c r="CR48" s="783"/>
      <c r="CS48" s="783"/>
      <c r="CT48" s="783"/>
      <c r="CU48" s="783"/>
      <c r="CV48" s="783"/>
      <c r="CW48" s="783"/>
      <c r="CX48" s="783"/>
      <c r="CY48" s="783"/>
      <c r="CZ48" s="783"/>
      <c r="DA48" s="783"/>
      <c r="DB48" s="783"/>
      <c r="DC48" s="783"/>
    </row>
    <row r="49" spans="14:107">
      <c r="AX49" s="783"/>
      <c r="AY49" s="783"/>
      <c r="AZ49" s="783"/>
      <c r="BA49" s="783"/>
      <c r="BB49" s="783"/>
      <c r="BC49" s="783"/>
      <c r="BD49" s="783"/>
      <c r="BE49" s="783"/>
      <c r="BF49" s="783"/>
      <c r="BG49" s="783"/>
      <c r="BH49" s="783"/>
      <c r="BI49" s="783"/>
      <c r="BJ49" s="783"/>
      <c r="BK49" s="783"/>
      <c r="BL49" s="783"/>
      <c r="BM49" s="783"/>
      <c r="BN49" s="783"/>
      <c r="BO49" s="783"/>
      <c r="BP49" s="783"/>
      <c r="BQ49" s="783"/>
      <c r="BR49" s="783"/>
      <c r="BS49" s="783"/>
      <c r="BT49" s="783"/>
      <c r="BU49" s="783"/>
      <c r="BV49" s="783"/>
      <c r="BW49" s="783"/>
      <c r="BX49" s="783"/>
      <c r="BY49" s="783"/>
      <c r="BZ49" s="783"/>
      <c r="CA49" s="783"/>
      <c r="CB49" s="783"/>
      <c r="CC49" s="783"/>
      <c r="CD49" s="783"/>
      <c r="CE49" s="783"/>
      <c r="CF49" s="783"/>
      <c r="CG49" s="783"/>
      <c r="CH49" s="783"/>
      <c r="CI49" s="783"/>
      <c r="CJ49" s="783"/>
      <c r="CK49" s="783"/>
      <c r="CL49" s="783"/>
      <c r="CM49" s="783"/>
      <c r="CN49" s="783"/>
      <c r="CO49" s="783"/>
      <c r="CP49" s="783"/>
      <c r="CQ49" s="783"/>
      <c r="CR49" s="783"/>
      <c r="CS49" s="783"/>
      <c r="CT49" s="783"/>
      <c r="CU49" s="783"/>
      <c r="CV49" s="783"/>
      <c r="CW49" s="783"/>
      <c r="CX49" s="783"/>
      <c r="CY49" s="783"/>
      <c r="CZ49" s="783"/>
      <c r="DA49" s="783"/>
      <c r="DB49" s="783"/>
      <c r="DC49" s="783"/>
    </row>
    <row r="50" spans="14:107">
      <c r="AX50" s="783"/>
      <c r="AY50" s="783"/>
      <c r="AZ50" s="783"/>
      <c r="BA50" s="783"/>
      <c r="BB50" s="783"/>
      <c r="BC50" s="783"/>
      <c r="BD50" s="783"/>
      <c r="BE50" s="783"/>
      <c r="BF50" s="783"/>
      <c r="BG50" s="783"/>
      <c r="BH50" s="783"/>
      <c r="BI50" s="783"/>
      <c r="BJ50" s="783"/>
      <c r="BK50" s="783"/>
      <c r="BL50" s="783"/>
      <c r="BM50" s="783"/>
      <c r="BN50" s="783"/>
      <c r="BO50" s="783"/>
      <c r="BP50" s="783"/>
      <c r="BQ50" s="783"/>
      <c r="BR50" s="783"/>
      <c r="BS50" s="783"/>
      <c r="BT50" s="783"/>
      <c r="BU50" s="783"/>
      <c r="BV50" s="783"/>
      <c r="BW50" s="783"/>
      <c r="BX50" s="783"/>
      <c r="BY50" s="783"/>
      <c r="BZ50" s="783"/>
      <c r="CA50" s="783"/>
      <c r="CB50" s="783"/>
      <c r="CC50" s="783"/>
      <c r="CD50" s="783"/>
      <c r="CE50" s="783"/>
      <c r="CF50" s="783"/>
      <c r="CG50" s="783"/>
      <c r="CH50" s="783"/>
      <c r="CI50" s="783"/>
      <c r="CJ50" s="783"/>
      <c r="CK50" s="783"/>
      <c r="CL50" s="783"/>
      <c r="CM50" s="783"/>
      <c r="CN50" s="783"/>
      <c r="CO50" s="783"/>
      <c r="CP50" s="783"/>
      <c r="CQ50" s="783"/>
      <c r="CR50" s="783"/>
      <c r="CS50" s="783"/>
      <c r="CT50" s="783"/>
      <c r="CU50" s="783"/>
      <c r="CV50" s="783"/>
      <c r="CW50" s="783"/>
      <c r="CX50" s="783"/>
      <c r="CY50" s="783"/>
      <c r="CZ50" s="783"/>
      <c r="DA50" s="783"/>
      <c r="DB50" s="783"/>
      <c r="DC50" s="783"/>
    </row>
    <row r="51" spans="14:107">
      <c r="AX51" s="783"/>
      <c r="AY51" s="783"/>
      <c r="AZ51" s="783"/>
      <c r="BA51" s="783"/>
      <c r="BB51" s="783"/>
      <c r="BC51" s="783"/>
      <c r="BD51" s="783"/>
      <c r="BE51" s="783"/>
      <c r="BF51" s="783"/>
      <c r="BG51" s="783"/>
      <c r="BH51" s="783"/>
      <c r="BI51" s="783"/>
      <c r="BJ51" s="783"/>
      <c r="BK51" s="783"/>
      <c r="BL51" s="783"/>
      <c r="BM51" s="783"/>
      <c r="BN51" s="783"/>
      <c r="BO51" s="783"/>
      <c r="BP51" s="783"/>
      <c r="BQ51" s="783"/>
      <c r="BR51" s="783"/>
      <c r="BS51" s="783"/>
      <c r="BT51" s="783"/>
      <c r="BU51" s="783"/>
      <c r="BV51" s="783"/>
      <c r="BW51" s="783"/>
      <c r="BX51" s="783"/>
      <c r="BY51" s="783"/>
      <c r="BZ51" s="783"/>
      <c r="CA51" s="783"/>
      <c r="CB51" s="783"/>
      <c r="CC51" s="783"/>
      <c r="CD51" s="783"/>
      <c r="CE51" s="783"/>
      <c r="CF51" s="783"/>
      <c r="CG51" s="783"/>
      <c r="CH51" s="783"/>
      <c r="CI51" s="783"/>
      <c r="CJ51" s="783"/>
      <c r="CK51" s="783"/>
      <c r="CL51" s="783"/>
      <c r="CM51" s="783"/>
      <c r="CN51" s="783"/>
      <c r="CO51" s="783"/>
      <c r="CP51" s="783"/>
      <c r="CQ51" s="783"/>
      <c r="CR51" s="783"/>
      <c r="CS51" s="783"/>
      <c r="CT51" s="783"/>
      <c r="CU51" s="783"/>
      <c r="CV51" s="783"/>
      <c r="CW51" s="783"/>
      <c r="CX51" s="783"/>
      <c r="CY51" s="783"/>
      <c r="CZ51" s="783"/>
      <c r="DA51" s="783"/>
      <c r="DB51" s="783"/>
      <c r="DC51" s="783"/>
    </row>
    <row r="52" spans="14:107">
      <c r="AX52" s="783"/>
      <c r="AY52" s="783"/>
      <c r="AZ52" s="783"/>
      <c r="BA52" s="783"/>
      <c r="BB52" s="783"/>
      <c r="BC52" s="783"/>
      <c r="BD52" s="783"/>
      <c r="BE52" s="783"/>
      <c r="BF52" s="783"/>
      <c r="BG52" s="783"/>
      <c r="BH52" s="783"/>
      <c r="BI52" s="783"/>
      <c r="BJ52" s="783"/>
      <c r="BK52" s="783"/>
      <c r="BL52" s="783"/>
      <c r="BM52" s="783"/>
      <c r="BN52" s="783"/>
      <c r="BO52" s="783"/>
      <c r="BP52" s="783"/>
      <c r="BQ52" s="783"/>
      <c r="BR52" s="783"/>
      <c r="BS52" s="783"/>
      <c r="BT52" s="783"/>
      <c r="BU52" s="783"/>
      <c r="BV52" s="783"/>
      <c r="BW52" s="783"/>
      <c r="BX52" s="783"/>
      <c r="BY52" s="783"/>
      <c r="BZ52" s="783"/>
      <c r="CA52" s="783"/>
      <c r="CB52" s="783"/>
      <c r="CC52" s="783"/>
      <c r="CD52" s="783"/>
      <c r="CE52" s="783"/>
      <c r="CF52" s="783"/>
      <c r="CG52" s="783"/>
      <c r="CH52" s="783"/>
      <c r="CI52" s="783"/>
      <c r="CJ52" s="783"/>
      <c r="CK52" s="783"/>
      <c r="CL52" s="783"/>
      <c r="CM52" s="783"/>
      <c r="CN52" s="783"/>
      <c r="CO52" s="783"/>
      <c r="CP52" s="783"/>
      <c r="CQ52" s="783"/>
      <c r="CR52" s="783"/>
      <c r="CS52" s="783"/>
      <c r="CT52" s="783"/>
      <c r="CU52" s="783"/>
      <c r="CV52" s="783"/>
      <c r="CW52" s="783"/>
      <c r="CX52" s="783"/>
      <c r="CY52" s="783"/>
      <c r="CZ52" s="783"/>
      <c r="DA52" s="783"/>
      <c r="DB52" s="783"/>
      <c r="DC52" s="783"/>
    </row>
    <row r="53" spans="14:107">
      <c r="AX53" s="783"/>
      <c r="AY53" s="783"/>
      <c r="AZ53" s="783"/>
      <c r="BA53" s="783"/>
      <c r="BB53" s="783"/>
      <c r="BC53" s="783"/>
      <c r="BD53" s="783"/>
      <c r="BE53" s="783"/>
      <c r="BF53" s="783"/>
      <c r="BG53" s="783"/>
      <c r="BH53" s="783"/>
      <c r="BI53" s="783"/>
      <c r="BJ53" s="783"/>
      <c r="BK53" s="783"/>
      <c r="BL53" s="783"/>
      <c r="BM53" s="783"/>
      <c r="BN53" s="783"/>
      <c r="BO53" s="783"/>
      <c r="BP53" s="783"/>
      <c r="BQ53" s="783"/>
      <c r="BR53" s="783"/>
      <c r="BS53" s="783"/>
      <c r="BT53" s="783"/>
      <c r="BU53" s="783"/>
      <c r="BV53" s="783"/>
      <c r="BW53" s="783"/>
      <c r="BX53" s="783"/>
      <c r="BY53" s="783"/>
      <c r="BZ53" s="783"/>
      <c r="CA53" s="783"/>
      <c r="CB53" s="783"/>
      <c r="CC53" s="783"/>
      <c r="CD53" s="783"/>
      <c r="CE53" s="783"/>
      <c r="CF53" s="783"/>
      <c r="CG53" s="783"/>
      <c r="CH53" s="783"/>
      <c r="CI53" s="783"/>
      <c r="CJ53" s="783"/>
      <c r="CK53" s="783"/>
      <c r="CL53" s="783"/>
      <c r="CM53" s="783"/>
      <c r="CN53" s="783"/>
      <c r="CO53" s="783"/>
      <c r="CP53" s="783"/>
      <c r="CQ53" s="783"/>
      <c r="CR53" s="783"/>
      <c r="CS53" s="783"/>
      <c r="CT53" s="783"/>
      <c r="CU53" s="783"/>
      <c r="CV53" s="783"/>
      <c r="CW53" s="783"/>
      <c r="CX53" s="783"/>
      <c r="CY53" s="783"/>
      <c r="CZ53" s="783"/>
      <c r="DA53" s="783"/>
      <c r="DB53" s="783"/>
      <c r="DC53" s="783"/>
    </row>
    <row r="54" spans="14:107">
      <c r="N54" s="785"/>
    </row>
    <row r="55" spans="14:107">
      <c r="N55" s="785"/>
    </row>
    <row r="56" spans="14:107">
      <c r="DC56" s="783"/>
    </row>
    <row r="57" spans="14:107">
      <c r="DC57" s="783"/>
    </row>
    <row r="58" spans="14:107">
      <c r="DC58" s="783"/>
    </row>
    <row r="59" spans="14:107">
      <c r="DC59" s="783"/>
    </row>
    <row r="60" spans="14:107">
      <c r="DC60" s="783"/>
    </row>
    <row r="61" spans="14:107">
      <c r="DC61" s="783"/>
    </row>
    <row r="62" spans="14:107">
      <c r="DC62" s="783"/>
    </row>
    <row r="63" spans="14:107">
      <c r="DC63" s="783"/>
    </row>
    <row r="64" spans="14:107">
      <c r="DC64" s="783"/>
    </row>
    <row r="65" spans="12:107">
      <c r="DC65" s="783"/>
    </row>
    <row r="66" spans="12:107">
      <c r="DC66" s="783"/>
    </row>
    <row r="68" spans="12:107">
      <c r="L68" s="785"/>
      <c r="M68" s="785"/>
      <c r="N68" s="785"/>
      <c r="O68" s="785"/>
    </row>
    <row r="69" spans="12:107">
      <c r="L69" s="785"/>
      <c r="M69" s="785"/>
      <c r="N69" s="785"/>
      <c r="O69" s="785"/>
    </row>
    <row r="84" spans="107:107">
      <c r="DC84" s="783"/>
    </row>
    <row r="85" spans="107:107">
      <c r="DC85" s="783"/>
    </row>
    <row r="86" spans="107:107">
      <c r="DC86" s="783"/>
    </row>
    <row r="87" spans="107:107">
      <c r="DC87" s="783"/>
    </row>
    <row r="88" spans="107:107">
      <c r="DC88" s="783"/>
    </row>
    <row r="89" spans="107:107">
      <c r="DC89" s="783"/>
    </row>
    <row r="90" spans="107:107">
      <c r="DC90" s="783"/>
    </row>
    <row r="91" spans="107:107">
      <c r="DC91" s="783"/>
    </row>
    <row r="92" spans="107:107">
      <c r="DC92" s="783"/>
    </row>
    <row r="93" spans="107:107">
      <c r="DC93" s="783"/>
    </row>
    <row r="94" spans="107:107">
      <c r="DC94" s="783"/>
    </row>
    <row r="95" spans="107:107">
      <c r="DC95" s="783"/>
    </row>
    <row r="96" spans="107:107">
      <c r="DC96" s="783"/>
    </row>
    <row r="97" spans="107:107">
      <c r="DC97" s="783"/>
    </row>
    <row r="98" spans="107:107">
      <c r="DC98" s="783"/>
    </row>
    <row r="99" spans="107:107">
      <c r="DC99" s="783"/>
    </row>
    <row r="100" spans="107:107">
      <c r="DC100" s="783"/>
    </row>
    <row r="101" spans="107:107">
      <c r="DC101" s="783"/>
    </row>
    <row r="102" spans="107:107">
      <c r="DC102" s="783"/>
    </row>
    <row r="103" spans="107:107">
      <c r="DC103" s="783"/>
    </row>
    <row r="104" spans="107:107">
      <c r="DC104" s="783"/>
    </row>
    <row r="187" spans="12:15">
      <c r="L187" s="785"/>
      <c r="M187" s="785"/>
      <c r="N187" s="785"/>
      <c r="O187" s="785"/>
    </row>
    <row r="188" spans="12:15">
      <c r="L188" s="785"/>
      <c r="M188" s="785"/>
      <c r="N188" s="785"/>
      <c r="O188" s="785"/>
    </row>
    <row r="191" spans="12:15">
      <c r="L191" s="785"/>
      <c r="M191" s="785"/>
      <c r="N191" s="785"/>
      <c r="O191" s="785"/>
    </row>
    <row r="192" spans="12:15">
      <c r="L192" s="785"/>
      <c r="M192" s="785"/>
      <c r="N192" s="785"/>
      <c r="O192" s="785"/>
    </row>
    <row r="307" spans="12:15">
      <c r="L307" s="785"/>
      <c r="M307" s="785"/>
      <c r="N307" s="785"/>
      <c r="O307" s="785"/>
    </row>
    <row r="308" spans="12:15">
      <c r="L308" s="785"/>
      <c r="M308" s="785"/>
      <c r="N308" s="785"/>
      <c r="O308" s="785"/>
    </row>
    <row r="378" spans="107:107">
      <c r="DC378" s="783"/>
    </row>
    <row r="379" spans="107:107">
      <c r="DC379" s="783"/>
    </row>
    <row r="380" spans="107:107">
      <c r="DC380" s="783"/>
    </row>
    <row r="381" spans="107:107">
      <c r="DC381" s="783"/>
    </row>
    <row r="382" spans="107:107">
      <c r="DC382" s="783"/>
    </row>
    <row r="383" spans="107:107">
      <c r="DC383" s="783"/>
    </row>
    <row r="384" spans="107:107">
      <c r="DC384" s="783"/>
    </row>
    <row r="385" spans="107:107">
      <c r="DC385" s="783"/>
    </row>
    <row r="386" spans="107:107">
      <c r="DC386" s="783"/>
    </row>
    <row r="387" spans="107:107">
      <c r="DC387" s="783"/>
    </row>
    <row r="388" spans="107:107">
      <c r="DC388" s="783"/>
    </row>
    <row r="389" spans="107:107">
      <c r="DC389" s="783"/>
    </row>
    <row r="390" spans="107:107">
      <c r="DC390" s="783"/>
    </row>
    <row r="391" spans="107:107">
      <c r="DC391" s="783"/>
    </row>
    <row r="392" spans="107:107">
      <c r="DC392" s="783"/>
    </row>
    <row r="393" spans="107:107">
      <c r="DC393" s="783"/>
    </row>
  </sheetData>
  <mergeCells count="365">
    <mergeCell ref="I1:Z1"/>
    <mergeCell ref="DG2:DL2"/>
    <mergeCell ref="I4:Z4"/>
    <mergeCell ref="V6:AD6"/>
    <mergeCell ref="DK6:DN6"/>
    <mergeCell ref="G8:G10"/>
    <mergeCell ref="H8:H10"/>
    <mergeCell ref="I8:I16"/>
    <mergeCell ref="J8:J16"/>
    <mergeCell ref="K8:K10"/>
    <mergeCell ref="L8:L10"/>
    <mergeCell ref="A8:A10"/>
    <mergeCell ref="B8:B10"/>
    <mergeCell ref="C8:C10"/>
    <mergeCell ref="D8:D10"/>
    <mergeCell ref="E8:E10"/>
    <mergeCell ref="F8:F10"/>
    <mergeCell ref="M8:M10"/>
    <mergeCell ref="N8:N10"/>
    <mergeCell ref="O8:O10"/>
    <mergeCell ref="P8:P13"/>
    <mergeCell ref="Q8:Q10"/>
    <mergeCell ref="R8:R10"/>
    <mergeCell ref="N11:N13"/>
    <mergeCell ref="O11:O13"/>
    <mergeCell ref="Q11:Q13"/>
    <mergeCell ref="R11:R13"/>
    <mergeCell ref="AC8:AC10"/>
    <mergeCell ref="AD8:AD10"/>
    <mergeCell ref="AF8:AF10"/>
    <mergeCell ref="AG8:AG10"/>
    <mergeCell ref="U8:U10"/>
    <mergeCell ref="V8:V10"/>
    <mergeCell ref="W8:W10"/>
    <mergeCell ref="X8:X10"/>
    <mergeCell ref="Y8:Y10"/>
    <mergeCell ref="Z8:Z10"/>
    <mergeCell ref="AW8:AW10"/>
    <mergeCell ref="DI8:DI10"/>
    <mergeCell ref="DL8:DL10"/>
    <mergeCell ref="DM8:DM10"/>
    <mergeCell ref="DN8:DN10"/>
    <mergeCell ref="A11:A13"/>
    <mergeCell ref="B11:B13"/>
    <mergeCell ref="C11:C13"/>
    <mergeCell ref="D11:D13"/>
    <mergeCell ref="E11:E13"/>
    <mergeCell ref="AP8:AP10"/>
    <mergeCell ref="AQ8:AQ10"/>
    <mergeCell ref="AR8:AR10"/>
    <mergeCell ref="AS8:AS10"/>
    <mergeCell ref="AT8:AT10"/>
    <mergeCell ref="AU8:AU10"/>
    <mergeCell ref="AI8:AI10"/>
    <mergeCell ref="AJ8:AJ10"/>
    <mergeCell ref="AK8:AK10"/>
    <mergeCell ref="AL8:AL10"/>
    <mergeCell ref="AN8:AN10"/>
    <mergeCell ref="AO8:AO10"/>
    <mergeCell ref="AA8:AA10"/>
    <mergeCell ref="AB8:AB10"/>
    <mergeCell ref="S11:S13"/>
    <mergeCell ref="T11:T13"/>
    <mergeCell ref="U11:U13"/>
    <mergeCell ref="V11:V13"/>
    <mergeCell ref="W11:W13"/>
    <mergeCell ref="X11:X13"/>
    <mergeCell ref="F11:F13"/>
    <mergeCell ref="G11:G13"/>
    <mergeCell ref="H11:H13"/>
    <mergeCell ref="K11:K13"/>
    <mergeCell ref="L11:L13"/>
    <mergeCell ref="M11:M13"/>
    <mergeCell ref="AI11:AI13"/>
    <mergeCell ref="AJ11:AJ13"/>
    <mergeCell ref="AK11:AK13"/>
    <mergeCell ref="AL11:AL13"/>
    <mergeCell ref="Y11:Y13"/>
    <mergeCell ref="Z11:Z13"/>
    <mergeCell ref="AA11:AA13"/>
    <mergeCell ref="AB11:AB13"/>
    <mergeCell ref="AC11:AC13"/>
    <mergeCell ref="AD11:AD13"/>
    <mergeCell ref="DJ11:DJ13"/>
    <mergeCell ref="DK11:DK13"/>
    <mergeCell ref="DL11:DL13"/>
    <mergeCell ref="DM11:DM13"/>
    <mergeCell ref="DN11:DN13"/>
    <mergeCell ref="A14:A16"/>
    <mergeCell ref="B14:B16"/>
    <mergeCell ref="C14:C16"/>
    <mergeCell ref="D14:D16"/>
    <mergeCell ref="E14:E16"/>
    <mergeCell ref="AT11:AT13"/>
    <mergeCell ref="AU11:AU13"/>
    <mergeCell ref="AW11:AW13"/>
    <mergeCell ref="DG11:DG13"/>
    <mergeCell ref="DH11:DH13"/>
    <mergeCell ref="DI11:DI13"/>
    <mergeCell ref="AN11:AN13"/>
    <mergeCell ref="AO11:AO13"/>
    <mergeCell ref="AP11:AP13"/>
    <mergeCell ref="AQ11:AQ13"/>
    <mergeCell ref="AR11:AR13"/>
    <mergeCell ref="AS11:AS13"/>
    <mergeCell ref="AF11:AF13"/>
    <mergeCell ref="AG11:AG13"/>
    <mergeCell ref="N14:N16"/>
    <mergeCell ref="O14:O16"/>
    <mergeCell ref="P14:P16"/>
    <mergeCell ref="Q14:Q16"/>
    <mergeCell ref="R14:R16"/>
    <mergeCell ref="U14:U16"/>
    <mergeCell ref="F14:F16"/>
    <mergeCell ref="G14:G16"/>
    <mergeCell ref="H14:H16"/>
    <mergeCell ref="K14:K16"/>
    <mergeCell ref="L14:L16"/>
    <mergeCell ref="M14:M16"/>
    <mergeCell ref="AD14:AD16"/>
    <mergeCell ref="AF14:AF16"/>
    <mergeCell ref="AG14:AG16"/>
    <mergeCell ref="AI14:AI16"/>
    <mergeCell ref="V14:V16"/>
    <mergeCell ref="W14:W16"/>
    <mergeCell ref="X14:X16"/>
    <mergeCell ref="Y14:Y16"/>
    <mergeCell ref="Z14:Z16"/>
    <mergeCell ref="AA14:AA16"/>
    <mergeCell ref="DJ14:DJ16"/>
    <mergeCell ref="DK14:DK16"/>
    <mergeCell ref="DL14:DL16"/>
    <mergeCell ref="DM14:DM16"/>
    <mergeCell ref="DN14:DN16"/>
    <mergeCell ref="L22:L23"/>
    <mergeCell ref="M22:M23"/>
    <mergeCell ref="N22:N23"/>
    <mergeCell ref="O22:O23"/>
    <mergeCell ref="BB22:BB24"/>
    <mergeCell ref="AQ14:AQ16"/>
    <mergeCell ref="AS14:AS16"/>
    <mergeCell ref="AT14:AT16"/>
    <mergeCell ref="AU14:AU16"/>
    <mergeCell ref="AW14:AW16"/>
    <mergeCell ref="DI14:DI16"/>
    <mergeCell ref="AJ14:AJ16"/>
    <mergeCell ref="AK14:AK16"/>
    <mergeCell ref="AL14:AL16"/>
    <mergeCell ref="AN14:AN16"/>
    <mergeCell ref="AO14:AO16"/>
    <mergeCell ref="AP14:AP16"/>
    <mergeCell ref="AB14:AB16"/>
    <mergeCell ref="AC14:AC16"/>
    <mergeCell ref="DB22:DB24"/>
    <mergeCell ref="O30:O31"/>
    <mergeCell ref="BQ30:BQ31"/>
    <mergeCell ref="CA30:CA31"/>
    <mergeCell ref="CF30:CF31"/>
    <mergeCell ref="CP30:CP31"/>
    <mergeCell ref="CS30:CS31"/>
    <mergeCell ref="DB30:DB31"/>
    <mergeCell ref="BL22:BL24"/>
    <mergeCell ref="BQ22:BQ24"/>
    <mergeCell ref="CA22:CA24"/>
    <mergeCell ref="CF22:CF24"/>
    <mergeCell ref="CP22:CP24"/>
    <mergeCell ref="CS22:CS24"/>
    <mergeCell ref="DC38:DC53"/>
    <mergeCell ref="AX41:AX42"/>
    <mergeCell ref="AY41:AY42"/>
    <mergeCell ref="AZ41:AZ42"/>
    <mergeCell ref="BA41:BA42"/>
    <mergeCell ref="BB41:BB42"/>
    <mergeCell ref="BC41:BC42"/>
    <mergeCell ref="BD41:BD42"/>
    <mergeCell ref="BE41:BE42"/>
    <mergeCell ref="BF41:BF42"/>
    <mergeCell ref="BM41:BM42"/>
    <mergeCell ref="BN41:BN42"/>
    <mergeCell ref="BO41:BO42"/>
    <mergeCell ref="BP41:BP42"/>
    <mergeCell ref="BQ41:BQ42"/>
    <mergeCell ref="BR41:BR42"/>
    <mergeCell ref="BG41:BG42"/>
    <mergeCell ref="BH41:BH42"/>
    <mergeCell ref="BI41:BI42"/>
    <mergeCell ref="BJ41:BJ42"/>
    <mergeCell ref="BK41:BK42"/>
    <mergeCell ref="BL41:BL42"/>
    <mergeCell ref="CB41:CB42"/>
    <mergeCell ref="CC41:CC42"/>
    <mergeCell ref="CD41:CD42"/>
    <mergeCell ref="BS41:BS42"/>
    <mergeCell ref="BT41:BT42"/>
    <mergeCell ref="BU41:BU42"/>
    <mergeCell ref="BV41:BV42"/>
    <mergeCell ref="BW41:BW42"/>
    <mergeCell ref="BX41:BX42"/>
    <mergeCell ref="CZ41:CZ42"/>
    <mergeCell ref="DA41:DA42"/>
    <mergeCell ref="DB41:DB42"/>
    <mergeCell ref="CQ41:CQ42"/>
    <mergeCell ref="CR41:CR42"/>
    <mergeCell ref="CS41:CS42"/>
    <mergeCell ref="CT41:CT42"/>
    <mergeCell ref="CU41:CU42"/>
    <mergeCell ref="CV41:CV42"/>
    <mergeCell ref="AX43:AX47"/>
    <mergeCell ref="AY43:AY47"/>
    <mergeCell ref="AZ43:AZ47"/>
    <mergeCell ref="BA43:BA47"/>
    <mergeCell ref="BB43:BB47"/>
    <mergeCell ref="BC43:BC47"/>
    <mergeCell ref="CW41:CW42"/>
    <mergeCell ref="CX41:CX42"/>
    <mergeCell ref="CY41:CY42"/>
    <mergeCell ref="CK41:CK42"/>
    <mergeCell ref="CL41:CL42"/>
    <mergeCell ref="CM41:CM42"/>
    <mergeCell ref="CN41:CN42"/>
    <mergeCell ref="CO41:CO42"/>
    <mergeCell ref="CP41:CP42"/>
    <mergeCell ref="CE41:CE42"/>
    <mergeCell ref="CF41:CF42"/>
    <mergeCell ref="CG41:CG42"/>
    <mergeCell ref="CH41:CH42"/>
    <mergeCell ref="CI41:CI42"/>
    <mergeCell ref="CJ41:CJ42"/>
    <mergeCell ref="BY41:BY42"/>
    <mergeCell ref="BZ41:BZ42"/>
    <mergeCell ref="CA41:CA42"/>
    <mergeCell ref="BU43:BU47"/>
    <mergeCell ref="BJ43:BJ47"/>
    <mergeCell ref="BK43:BK47"/>
    <mergeCell ref="BL43:BL47"/>
    <mergeCell ref="BM43:BM47"/>
    <mergeCell ref="BN43:BN47"/>
    <mergeCell ref="BO43:BO47"/>
    <mergeCell ref="BD43:BD47"/>
    <mergeCell ref="BE43:BE47"/>
    <mergeCell ref="BF43:BF47"/>
    <mergeCell ref="BG43:BG47"/>
    <mergeCell ref="BH43:BH47"/>
    <mergeCell ref="BI43:BI47"/>
    <mergeCell ref="L46:L47"/>
    <mergeCell ref="M46:M47"/>
    <mergeCell ref="N46:N47"/>
    <mergeCell ref="O46:O47"/>
    <mergeCell ref="CT43:CT47"/>
    <mergeCell ref="CU43:CU47"/>
    <mergeCell ref="CV43:CV47"/>
    <mergeCell ref="CW43:CW47"/>
    <mergeCell ref="CX43:CX47"/>
    <mergeCell ref="CN43:CN47"/>
    <mergeCell ref="CO43:CO47"/>
    <mergeCell ref="CP43:CP47"/>
    <mergeCell ref="CQ43:CQ47"/>
    <mergeCell ref="CR43:CR47"/>
    <mergeCell ref="CS43:CS47"/>
    <mergeCell ref="CH43:CH47"/>
    <mergeCell ref="CI43:CI47"/>
    <mergeCell ref="CJ43:CJ47"/>
    <mergeCell ref="CK43:CK47"/>
    <mergeCell ref="CL43:CL47"/>
    <mergeCell ref="CM43:CM47"/>
    <mergeCell ref="CB43:CB47"/>
    <mergeCell ref="CC43:CC47"/>
    <mergeCell ref="CD43:CD47"/>
    <mergeCell ref="AX48:AX53"/>
    <mergeCell ref="AY48:AY53"/>
    <mergeCell ref="AZ48:AZ53"/>
    <mergeCell ref="BA48:BA53"/>
    <mergeCell ref="BB48:BB53"/>
    <mergeCell ref="BC48:BC53"/>
    <mergeCell ref="CZ43:CZ47"/>
    <mergeCell ref="DA43:DA47"/>
    <mergeCell ref="DB43:DB47"/>
    <mergeCell ref="CY43:CY47"/>
    <mergeCell ref="CE43:CE47"/>
    <mergeCell ref="CF43:CF47"/>
    <mergeCell ref="CG43:CG47"/>
    <mergeCell ref="BV43:BV47"/>
    <mergeCell ref="BW43:BW47"/>
    <mergeCell ref="BX43:BX47"/>
    <mergeCell ref="BY43:BY47"/>
    <mergeCell ref="BZ43:BZ47"/>
    <mergeCell ref="CA43:CA47"/>
    <mergeCell ref="BP43:BP47"/>
    <mergeCell ref="BQ43:BQ47"/>
    <mergeCell ref="BR43:BR47"/>
    <mergeCell ref="BS43:BS47"/>
    <mergeCell ref="BT43:BT47"/>
    <mergeCell ref="BJ48:BJ53"/>
    <mergeCell ref="BK48:BK53"/>
    <mergeCell ref="BL48:BL53"/>
    <mergeCell ref="BM48:BM53"/>
    <mergeCell ref="BN48:BN53"/>
    <mergeCell ref="BO48:BO53"/>
    <mergeCell ref="BD48:BD53"/>
    <mergeCell ref="BE48:BE53"/>
    <mergeCell ref="BF48:BF53"/>
    <mergeCell ref="BG48:BG53"/>
    <mergeCell ref="BH48:BH53"/>
    <mergeCell ref="BI48:BI53"/>
    <mergeCell ref="CG48:CG53"/>
    <mergeCell ref="BV48:BV53"/>
    <mergeCell ref="BW48:BW53"/>
    <mergeCell ref="BX48:BX53"/>
    <mergeCell ref="BY48:BY53"/>
    <mergeCell ref="BZ48:BZ53"/>
    <mergeCell ref="CA48:CA53"/>
    <mergeCell ref="BP48:BP53"/>
    <mergeCell ref="BQ48:BQ53"/>
    <mergeCell ref="BR48:BR53"/>
    <mergeCell ref="BS48:BS53"/>
    <mergeCell ref="BT48:BT53"/>
    <mergeCell ref="BU48:BU53"/>
    <mergeCell ref="O68:O69"/>
    <mergeCell ref="CT48:CT53"/>
    <mergeCell ref="CU48:CU53"/>
    <mergeCell ref="CV48:CV53"/>
    <mergeCell ref="CW48:CW53"/>
    <mergeCell ref="CX48:CX53"/>
    <mergeCell ref="CY48:CY53"/>
    <mergeCell ref="CN48:CN53"/>
    <mergeCell ref="CO48:CO53"/>
    <mergeCell ref="CP48:CP53"/>
    <mergeCell ref="CQ48:CQ53"/>
    <mergeCell ref="CR48:CR53"/>
    <mergeCell ref="CS48:CS53"/>
    <mergeCell ref="CH48:CH53"/>
    <mergeCell ref="CI48:CI53"/>
    <mergeCell ref="CJ48:CJ53"/>
    <mergeCell ref="CK48:CK53"/>
    <mergeCell ref="CL48:CL53"/>
    <mergeCell ref="CM48:CM53"/>
    <mergeCell ref="CB48:CB53"/>
    <mergeCell ref="CC48:CC53"/>
    <mergeCell ref="CD48:CD53"/>
    <mergeCell ref="CE48:CE53"/>
    <mergeCell ref="CF48:CF53"/>
    <mergeCell ref="DC378:DC393"/>
    <mergeCell ref="F3:S3"/>
    <mergeCell ref="L191:L192"/>
    <mergeCell ref="M191:M192"/>
    <mergeCell ref="N191:N192"/>
    <mergeCell ref="O191:O192"/>
    <mergeCell ref="L307:L308"/>
    <mergeCell ref="M307:M308"/>
    <mergeCell ref="N307:N308"/>
    <mergeCell ref="O307:O308"/>
    <mergeCell ref="DC84:DC100"/>
    <mergeCell ref="DC101:DC104"/>
    <mergeCell ref="L187:L188"/>
    <mergeCell ref="M187:M188"/>
    <mergeCell ref="N187:N188"/>
    <mergeCell ref="O187:O188"/>
    <mergeCell ref="CZ48:CZ53"/>
    <mergeCell ref="DA48:DA53"/>
    <mergeCell ref="DB48:DB53"/>
    <mergeCell ref="N54:N55"/>
    <mergeCell ref="DC56:DC66"/>
    <mergeCell ref="L68:L69"/>
    <mergeCell ref="M68:M69"/>
    <mergeCell ref="N68:N69"/>
  </mergeCells>
  <pageMargins left="1.18" right="0.17" top="0.74803149606299213" bottom="0.74803149606299213" header="0.31496062992125984" footer="0.31496062992125984"/>
  <pageSetup paperSize="5" orientation="landscape" horizontalDpi="4294967293" verticalDpi="4294967293" r:id="rId1"/>
</worksheet>
</file>

<file path=xl/worksheets/sheet6.xml><?xml version="1.0" encoding="utf-8"?>
<worksheet xmlns="http://schemas.openxmlformats.org/spreadsheetml/2006/main" xmlns:r="http://schemas.openxmlformats.org/officeDocument/2006/relationships">
  <dimension ref="A1:DQ1047468"/>
  <sheetViews>
    <sheetView topLeftCell="C1" workbookViewId="0">
      <selection activeCell="C1" sqref="C1"/>
    </sheetView>
  </sheetViews>
  <sheetFormatPr baseColWidth="10" defaultColWidth="8.28515625" defaultRowHeight="11.25"/>
  <cols>
    <col min="1" max="2" width="0" style="60" hidden="1" customWidth="1"/>
    <col min="3" max="3" width="13.5703125" style="7" customWidth="1"/>
    <col min="4" max="4" width="3.7109375" style="15" customWidth="1"/>
    <col min="5" max="5" width="0" style="7" hidden="1" customWidth="1"/>
    <col min="6" max="6" width="14" style="7" customWidth="1"/>
    <col min="7" max="7" width="3.85546875" style="16" customWidth="1"/>
    <col min="8" max="8" width="0" style="16" hidden="1" customWidth="1"/>
    <col min="9" max="9" width="8.28515625" style="16"/>
    <col min="10" max="10" width="3.7109375" style="16" customWidth="1"/>
    <col min="11" max="11" width="0" style="16" hidden="1" customWidth="1"/>
    <col min="12" max="15" width="0" style="60" hidden="1" customWidth="1"/>
    <col min="16" max="16" width="11.140625" style="59" customWidth="1"/>
    <col min="17" max="17" width="4.140625" style="59" customWidth="1"/>
    <col min="18" max="18" width="0" style="44" hidden="1" customWidth="1"/>
    <col min="19" max="20" width="13.5703125" style="44" customWidth="1"/>
    <col min="21" max="21" width="15.28515625" style="59" customWidth="1"/>
    <col min="22" max="22" width="12.140625" style="59" customWidth="1"/>
    <col min="23" max="23" width="8.28515625" style="59"/>
    <col min="24" max="24" width="8.28515625" style="60"/>
    <col min="25" max="25" width="8.28515625" style="7"/>
    <col min="26" max="26" width="12.7109375" style="7" customWidth="1"/>
    <col min="27" max="27" width="0" style="45" hidden="1" customWidth="1"/>
    <col min="28" max="28" width="0" style="6" hidden="1" customWidth="1"/>
    <col min="29" max="29" width="9.5703125" style="6" customWidth="1"/>
    <col min="30" max="30" width="8.28515625" style="6"/>
    <col min="31" max="38" width="8.28515625" style="6" hidden="1" customWidth="1"/>
    <col min="39" max="48" width="8.28515625" style="7" hidden="1" customWidth="1"/>
    <col min="49" max="49" width="10" style="7" customWidth="1"/>
    <col min="50" max="110" width="8.28515625" style="59" hidden="1" customWidth="1"/>
    <col min="111" max="111" width="14.5703125" style="7" customWidth="1"/>
    <col min="112" max="112" width="11" style="59" customWidth="1"/>
    <col min="113" max="113" width="10.42578125" style="59" customWidth="1"/>
    <col min="114" max="114" width="11.7109375" style="59" customWidth="1"/>
    <col min="115" max="16384" width="8.28515625" style="59"/>
  </cols>
  <sheetData>
    <row r="1" spans="1:121" ht="23.25">
      <c r="A1" s="61"/>
      <c r="B1" s="61"/>
      <c r="C1" s="61"/>
      <c r="D1" s="2"/>
      <c r="E1" s="61"/>
      <c r="F1" s="61"/>
      <c r="G1" s="61"/>
      <c r="H1" s="61"/>
      <c r="I1" s="61"/>
      <c r="J1" s="61"/>
      <c r="K1" s="61"/>
      <c r="L1" s="61"/>
      <c r="M1" s="61"/>
      <c r="N1" s="686" t="s">
        <v>156</v>
      </c>
      <c r="O1" s="686"/>
      <c r="P1" s="686"/>
      <c r="Q1" s="686"/>
      <c r="R1" s="686"/>
      <c r="S1" s="686"/>
      <c r="T1" s="686"/>
      <c r="U1" s="686"/>
      <c r="V1" s="686"/>
      <c r="W1" s="3"/>
      <c r="X1" s="4"/>
      <c r="Y1" s="61"/>
      <c r="Z1" s="61"/>
      <c r="AA1" s="5"/>
      <c r="DG1" s="61"/>
    </row>
    <row r="2" spans="1:121" ht="18.75" customHeight="1">
      <c r="A2" s="61"/>
      <c r="B2" s="61"/>
      <c r="C2" s="61"/>
      <c r="D2" s="2"/>
      <c r="E2" s="61"/>
      <c r="F2" s="61"/>
      <c r="G2" s="61"/>
      <c r="H2" s="61"/>
      <c r="I2" s="687" t="s">
        <v>114</v>
      </c>
      <c r="J2" s="687"/>
      <c r="K2" s="687"/>
      <c r="L2" s="687"/>
      <c r="M2" s="687"/>
      <c r="N2" s="687"/>
      <c r="O2" s="687"/>
      <c r="P2" s="687"/>
      <c r="Q2" s="687"/>
      <c r="R2" s="687"/>
      <c r="S2" s="687"/>
      <c r="T2" s="687"/>
      <c r="U2" s="687"/>
      <c r="V2" s="687"/>
      <c r="W2" s="687"/>
      <c r="X2" s="687"/>
      <c r="Y2" s="61"/>
      <c r="Z2" s="61"/>
      <c r="AA2" s="5"/>
      <c r="DG2" s="688" t="s">
        <v>441</v>
      </c>
      <c r="DH2" s="688"/>
      <c r="DI2" s="688"/>
      <c r="DJ2" s="688"/>
      <c r="DK2" s="688"/>
      <c r="DL2" s="688"/>
    </row>
    <row r="3" spans="1:121" ht="18.75" customHeight="1">
      <c r="A3" s="61"/>
      <c r="B3" s="61"/>
      <c r="C3" s="61"/>
      <c r="D3" s="2"/>
      <c r="E3" s="61"/>
      <c r="F3" s="687" t="s">
        <v>269</v>
      </c>
      <c r="G3" s="687"/>
      <c r="H3" s="687"/>
      <c r="I3" s="687"/>
      <c r="J3" s="687"/>
      <c r="K3" s="687"/>
      <c r="L3" s="687"/>
      <c r="M3" s="687"/>
      <c r="N3" s="687"/>
      <c r="O3" s="687"/>
      <c r="P3" s="687"/>
      <c r="Q3" s="687"/>
      <c r="R3" s="687"/>
      <c r="S3" s="687"/>
      <c r="T3" s="687"/>
      <c r="U3" s="687"/>
      <c r="V3" s="687"/>
      <c r="W3" s="687"/>
      <c r="X3" s="687"/>
      <c r="Y3" s="687"/>
      <c r="Z3" s="687"/>
      <c r="AA3" s="5"/>
      <c r="DG3" s="61"/>
    </row>
    <row r="4" spans="1:121" ht="18.75">
      <c r="A4" s="61"/>
      <c r="B4" s="61"/>
      <c r="C4" s="61"/>
      <c r="D4" s="2"/>
      <c r="E4" s="61"/>
      <c r="F4" s="61"/>
      <c r="G4" s="61"/>
      <c r="H4" s="61"/>
      <c r="I4" s="61"/>
      <c r="J4" s="61"/>
      <c r="K4" s="61"/>
      <c r="L4" s="61"/>
      <c r="M4" s="9"/>
      <c r="N4" s="687" t="s">
        <v>115</v>
      </c>
      <c r="O4" s="687"/>
      <c r="P4" s="687"/>
      <c r="Q4" s="687"/>
      <c r="R4" s="687"/>
      <c r="S4" s="687"/>
      <c r="T4" s="687"/>
      <c r="U4" s="687"/>
      <c r="V4" s="687"/>
      <c r="W4" s="3"/>
      <c r="X4" s="4"/>
      <c r="Y4" s="10"/>
      <c r="Z4" s="11"/>
      <c r="AA4" s="12"/>
      <c r="AB4" s="13"/>
      <c r="AC4" s="13"/>
      <c r="AD4" s="13"/>
      <c r="AE4" s="13"/>
      <c r="AF4" s="13"/>
      <c r="AG4" s="13"/>
      <c r="AH4" s="13"/>
      <c r="AI4" s="13"/>
      <c r="AJ4" s="13"/>
      <c r="AK4" s="13"/>
      <c r="AL4" s="13"/>
      <c r="AM4" s="9"/>
      <c r="AN4" s="11"/>
      <c r="AO4" s="11"/>
      <c r="AP4" s="11"/>
      <c r="AQ4" s="11"/>
      <c r="AR4" s="11"/>
      <c r="AS4" s="11"/>
      <c r="AT4" s="11"/>
      <c r="AU4" s="11"/>
      <c r="AV4" s="11"/>
      <c r="AW4" s="10"/>
      <c r="AX4" s="59">
        <v>2012</v>
      </c>
      <c r="BM4" s="59">
        <v>2013</v>
      </c>
      <c r="CB4" s="59">
        <v>2014</v>
      </c>
      <c r="CQ4" s="59">
        <v>2015</v>
      </c>
      <c r="DG4" s="11"/>
    </row>
    <row r="5" spans="1:121">
      <c r="A5" s="61"/>
      <c r="B5" s="61"/>
      <c r="C5" s="61"/>
      <c r="D5" s="2"/>
      <c r="E5" s="61"/>
      <c r="F5" s="61"/>
      <c r="G5" s="61"/>
      <c r="H5" s="61"/>
      <c r="I5" s="61"/>
      <c r="J5" s="61"/>
      <c r="K5" s="61"/>
      <c r="L5" s="61"/>
      <c r="M5" s="9"/>
      <c r="N5" s="61"/>
      <c r="O5" s="61"/>
      <c r="P5" s="61"/>
      <c r="Q5" s="61"/>
      <c r="R5" s="61"/>
      <c r="S5" s="61"/>
      <c r="T5" s="61"/>
      <c r="U5" s="61"/>
      <c r="V5" s="61"/>
      <c r="W5" s="3"/>
      <c r="X5" s="4"/>
      <c r="Y5" s="10"/>
      <c r="Z5" s="11"/>
      <c r="AA5" s="12"/>
      <c r="AB5" s="13"/>
      <c r="AC5" s="13"/>
      <c r="AD5" s="13"/>
      <c r="AE5" s="13"/>
      <c r="AF5" s="13"/>
      <c r="AG5" s="13"/>
      <c r="AH5" s="13"/>
      <c r="AI5" s="13"/>
      <c r="AJ5" s="13"/>
      <c r="AK5" s="13"/>
      <c r="AL5" s="13"/>
      <c r="AM5" s="9"/>
      <c r="AN5" s="11"/>
      <c r="AO5" s="11"/>
      <c r="AP5" s="11"/>
      <c r="AQ5" s="11"/>
      <c r="AR5" s="11"/>
      <c r="AS5" s="11"/>
      <c r="AT5" s="11"/>
      <c r="AU5" s="11"/>
      <c r="AV5" s="11"/>
      <c r="AW5" s="10"/>
      <c r="DG5" s="11"/>
    </row>
    <row r="6" spans="1:121">
      <c r="I6" s="61"/>
      <c r="J6" s="61"/>
      <c r="K6" s="61"/>
      <c r="L6" s="9"/>
      <c r="M6" s="9"/>
      <c r="N6" s="61"/>
      <c r="O6" s="9"/>
      <c r="P6" s="17"/>
      <c r="Q6" s="17"/>
      <c r="R6" s="18"/>
      <c r="S6" s="18"/>
      <c r="T6" s="18"/>
      <c r="U6" s="17"/>
      <c r="V6" s="689" t="s">
        <v>0</v>
      </c>
      <c r="W6" s="690"/>
      <c r="X6" s="690"/>
      <c r="Y6" s="690"/>
      <c r="Z6" s="690"/>
      <c r="AA6" s="690"/>
      <c r="AB6" s="690"/>
      <c r="AC6" s="690"/>
      <c r="AD6" s="691"/>
      <c r="AE6" s="13"/>
      <c r="AF6" s="13"/>
      <c r="AG6" s="13"/>
      <c r="AH6" s="13"/>
      <c r="AI6" s="13"/>
      <c r="AJ6" s="13"/>
      <c r="AK6" s="13"/>
      <c r="AL6" s="13"/>
      <c r="AM6" s="9"/>
      <c r="AN6" s="17"/>
      <c r="AO6" s="17"/>
      <c r="AP6" s="17"/>
      <c r="AQ6" s="17"/>
      <c r="AR6" s="17"/>
      <c r="AS6" s="17"/>
      <c r="AT6" s="17"/>
      <c r="AU6" s="17"/>
      <c r="AV6" s="17"/>
      <c r="AW6" s="10"/>
      <c r="DG6" s="59"/>
      <c r="DK6" s="692" t="s">
        <v>1</v>
      </c>
      <c r="DL6" s="692"/>
      <c r="DM6" s="692"/>
      <c r="DN6" s="692"/>
    </row>
    <row r="7" spans="1:121" s="25" customFormat="1" ht="90.75" customHeight="1">
      <c r="A7" s="19" t="s">
        <v>2</v>
      </c>
      <c r="B7" s="19" t="s">
        <v>3</v>
      </c>
      <c r="C7" s="20" t="s">
        <v>4</v>
      </c>
      <c r="D7" s="20" t="s">
        <v>5</v>
      </c>
      <c r="E7" s="20" t="s">
        <v>6</v>
      </c>
      <c r="F7" s="20" t="s">
        <v>7</v>
      </c>
      <c r="G7" s="20" t="s">
        <v>5</v>
      </c>
      <c r="H7" s="20" t="s">
        <v>6</v>
      </c>
      <c r="I7" s="20" t="s">
        <v>8</v>
      </c>
      <c r="J7" s="20" t="s">
        <v>5</v>
      </c>
      <c r="K7" s="20" t="s">
        <v>6</v>
      </c>
      <c r="L7" s="20" t="s">
        <v>9</v>
      </c>
      <c r="M7" s="20" t="s">
        <v>10</v>
      </c>
      <c r="N7" s="20" t="s">
        <v>11</v>
      </c>
      <c r="O7" s="20" t="s">
        <v>12</v>
      </c>
      <c r="P7" s="20" t="s">
        <v>13</v>
      </c>
      <c r="Q7" s="20" t="s">
        <v>14</v>
      </c>
      <c r="R7" s="21" t="s">
        <v>6</v>
      </c>
      <c r="S7" s="21" t="s">
        <v>15</v>
      </c>
      <c r="T7" s="21" t="s">
        <v>16</v>
      </c>
      <c r="U7" s="19" t="s">
        <v>17</v>
      </c>
      <c r="V7" s="19" t="s">
        <v>18</v>
      </c>
      <c r="W7" s="19" t="s">
        <v>19</v>
      </c>
      <c r="X7" s="19" t="s">
        <v>20</v>
      </c>
      <c r="Y7" s="19" t="s">
        <v>155</v>
      </c>
      <c r="Z7" s="19" t="s">
        <v>21</v>
      </c>
      <c r="AA7" s="21" t="s">
        <v>22</v>
      </c>
      <c r="AB7" s="19" t="s">
        <v>23</v>
      </c>
      <c r="AC7" s="19" t="s">
        <v>25</v>
      </c>
      <c r="AD7" s="19" t="s">
        <v>442</v>
      </c>
      <c r="AE7" s="19" t="s">
        <v>24</v>
      </c>
      <c r="AF7" s="19" t="s">
        <v>25</v>
      </c>
      <c r="AG7" s="19" t="s">
        <v>26</v>
      </c>
      <c r="AH7" s="19" t="s">
        <v>27</v>
      </c>
      <c r="AI7" s="19" t="s">
        <v>28</v>
      </c>
      <c r="AJ7" s="19" t="s">
        <v>29</v>
      </c>
      <c r="AK7" s="19" t="s">
        <v>30</v>
      </c>
      <c r="AL7" s="19" t="s">
        <v>31</v>
      </c>
      <c r="AM7" s="19" t="s">
        <v>32</v>
      </c>
      <c r="AN7" s="19" t="s">
        <v>33</v>
      </c>
      <c r="AO7" s="19" t="s">
        <v>34</v>
      </c>
      <c r="AP7" s="19" t="s">
        <v>35</v>
      </c>
      <c r="AQ7" s="19" t="s">
        <v>36</v>
      </c>
      <c r="AR7" s="19" t="s">
        <v>37</v>
      </c>
      <c r="AS7" s="19" t="s">
        <v>38</v>
      </c>
      <c r="AT7" s="19" t="s">
        <v>39</v>
      </c>
      <c r="AU7" s="19" t="s">
        <v>40</v>
      </c>
      <c r="AV7" s="19" t="s">
        <v>41</v>
      </c>
      <c r="AW7" s="19" t="s">
        <v>42</v>
      </c>
      <c r="AX7" s="22" t="s">
        <v>43</v>
      </c>
      <c r="AY7" s="22" t="s">
        <v>44</v>
      </c>
      <c r="AZ7" s="22" t="s">
        <v>45</v>
      </c>
      <c r="BA7" s="22" t="s">
        <v>46</v>
      </c>
      <c r="BB7" s="22" t="s">
        <v>47</v>
      </c>
      <c r="BC7" s="22" t="s">
        <v>48</v>
      </c>
      <c r="BD7" s="22" t="s">
        <v>49</v>
      </c>
      <c r="BE7" s="22" t="s">
        <v>50</v>
      </c>
      <c r="BF7" s="22" t="s">
        <v>51</v>
      </c>
      <c r="BG7" s="22" t="s">
        <v>52</v>
      </c>
      <c r="BH7" s="22" t="s">
        <v>53</v>
      </c>
      <c r="BI7" s="22" t="s">
        <v>54</v>
      </c>
      <c r="BJ7" s="22" t="s">
        <v>55</v>
      </c>
      <c r="BK7" s="22" t="s">
        <v>56</v>
      </c>
      <c r="BL7" s="22" t="s">
        <v>57</v>
      </c>
      <c r="BM7" s="22" t="s">
        <v>43</v>
      </c>
      <c r="BN7" s="22" t="s">
        <v>44</v>
      </c>
      <c r="BO7" s="22" t="s">
        <v>45</v>
      </c>
      <c r="BP7" s="22" t="s">
        <v>46</v>
      </c>
      <c r="BQ7" s="22" t="s">
        <v>47</v>
      </c>
      <c r="BR7" s="22" t="s">
        <v>48</v>
      </c>
      <c r="BS7" s="22" t="s">
        <v>49</v>
      </c>
      <c r="BT7" s="22" t="s">
        <v>50</v>
      </c>
      <c r="BU7" s="22" t="s">
        <v>51</v>
      </c>
      <c r="BV7" s="22" t="s">
        <v>52</v>
      </c>
      <c r="BW7" s="22" t="s">
        <v>53</v>
      </c>
      <c r="BX7" s="22" t="s">
        <v>54</v>
      </c>
      <c r="BY7" s="22" t="s">
        <v>55</v>
      </c>
      <c r="BZ7" s="22" t="s">
        <v>56</v>
      </c>
      <c r="CA7" s="22" t="s">
        <v>58</v>
      </c>
      <c r="CB7" s="22" t="s">
        <v>43</v>
      </c>
      <c r="CC7" s="22" t="s">
        <v>44</v>
      </c>
      <c r="CD7" s="22" t="s">
        <v>45</v>
      </c>
      <c r="CE7" s="22" t="s">
        <v>46</v>
      </c>
      <c r="CF7" s="22" t="s">
        <v>47</v>
      </c>
      <c r="CG7" s="22" t="s">
        <v>48</v>
      </c>
      <c r="CH7" s="22" t="s">
        <v>49</v>
      </c>
      <c r="CI7" s="22" t="s">
        <v>50</v>
      </c>
      <c r="CJ7" s="22" t="s">
        <v>51</v>
      </c>
      <c r="CK7" s="22" t="s">
        <v>52</v>
      </c>
      <c r="CL7" s="22" t="s">
        <v>53</v>
      </c>
      <c r="CM7" s="22" t="s">
        <v>54</v>
      </c>
      <c r="CN7" s="22" t="s">
        <v>55</v>
      </c>
      <c r="CO7" s="22" t="s">
        <v>56</v>
      </c>
      <c r="CP7" s="22" t="s">
        <v>59</v>
      </c>
      <c r="CQ7" s="23" t="s">
        <v>43</v>
      </c>
      <c r="CR7" s="23" t="s">
        <v>44</v>
      </c>
      <c r="CS7" s="23" t="s">
        <v>45</v>
      </c>
      <c r="CT7" s="23" t="s">
        <v>46</v>
      </c>
      <c r="CU7" s="23" t="s">
        <v>47</v>
      </c>
      <c r="CV7" s="23" t="s">
        <v>48</v>
      </c>
      <c r="CW7" s="23" t="s">
        <v>49</v>
      </c>
      <c r="CX7" s="23" t="s">
        <v>50</v>
      </c>
      <c r="CY7" s="23" t="s">
        <v>51</v>
      </c>
      <c r="CZ7" s="23" t="s">
        <v>52</v>
      </c>
      <c r="DA7" s="23" t="s">
        <v>53</v>
      </c>
      <c r="DB7" s="23" t="s">
        <v>54</v>
      </c>
      <c r="DC7" s="23" t="s">
        <v>55</v>
      </c>
      <c r="DD7" s="23" t="s">
        <v>56</v>
      </c>
      <c r="DE7" s="23" t="s">
        <v>60</v>
      </c>
      <c r="DF7" s="23" t="s">
        <v>61</v>
      </c>
      <c r="DG7" s="19" t="s">
        <v>62</v>
      </c>
      <c r="DH7" s="19" t="s">
        <v>63</v>
      </c>
      <c r="DI7" s="19" t="s">
        <v>64</v>
      </c>
      <c r="DJ7" s="19" t="s">
        <v>65</v>
      </c>
      <c r="DK7" s="20" t="s">
        <v>66</v>
      </c>
      <c r="DL7" s="20" t="s">
        <v>67</v>
      </c>
      <c r="DM7" s="20" t="s">
        <v>68</v>
      </c>
      <c r="DN7" s="20" t="s">
        <v>69</v>
      </c>
      <c r="DO7" s="24"/>
      <c r="DP7" s="24"/>
      <c r="DQ7" s="24"/>
    </row>
    <row r="8" spans="1:121" s="33" customFormat="1" ht="225">
      <c r="A8" s="26">
        <v>524</v>
      </c>
      <c r="B8" s="26" t="s">
        <v>272</v>
      </c>
      <c r="C8" s="27" t="s">
        <v>273</v>
      </c>
      <c r="D8" s="57">
        <v>5</v>
      </c>
      <c r="E8" s="34">
        <v>0.05</v>
      </c>
      <c r="F8" s="27" t="s">
        <v>274</v>
      </c>
      <c r="G8" s="62">
        <v>10.199999999999999</v>
      </c>
      <c r="H8" s="34">
        <v>0.9</v>
      </c>
      <c r="I8" s="681"/>
      <c r="J8" s="703"/>
      <c r="K8" s="29">
        <v>0.9</v>
      </c>
      <c r="L8" s="27" t="s">
        <v>443</v>
      </c>
      <c r="M8" s="27" t="s">
        <v>443</v>
      </c>
      <c r="N8" s="34">
        <v>0</v>
      </c>
      <c r="O8" s="27" t="s">
        <v>444</v>
      </c>
      <c r="P8" s="681" t="s">
        <v>445</v>
      </c>
      <c r="Q8" s="57"/>
      <c r="R8" s="29">
        <v>0.05</v>
      </c>
      <c r="S8" s="29"/>
      <c r="T8" s="29"/>
      <c r="U8" s="27" t="s">
        <v>446</v>
      </c>
      <c r="V8" s="27" t="s">
        <v>446</v>
      </c>
      <c r="W8" s="27" t="s">
        <v>70</v>
      </c>
      <c r="X8" s="27" t="s">
        <v>71</v>
      </c>
      <c r="Y8" s="34">
        <v>0</v>
      </c>
      <c r="Z8" s="27" t="s">
        <v>447</v>
      </c>
      <c r="AA8" s="29">
        <v>0.17</v>
      </c>
      <c r="AB8" s="30">
        <f t="shared" ref="AB8:AB13" si="0">+((((E8*H8)*K8)*R8)*AA8)*100</f>
        <v>3.4425000000000011E-2</v>
      </c>
      <c r="AC8" s="34">
        <v>0.5</v>
      </c>
      <c r="AD8" s="27"/>
      <c r="AE8" s="30">
        <v>3.4425000000000011E-2</v>
      </c>
      <c r="AF8" s="27">
        <v>1</v>
      </c>
      <c r="AG8" s="27"/>
      <c r="AH8" s="30">
        <v>3.4425000000000011E-2</v>
      </c>
      <c r="AI8" s="27">
        <v>1</v>
      </c>
      <c r="AJ8" s="27"/>
      <c r="AK8" s="30">
        <v>3.4425000000000011E-2</v>
      </c>
      <c r="AL8" s="27">
        <v>1</v>
      </c>
      <c r="AM8" s="27"/>
      <c r="AN8" s="27">
        <v>0</v>
      </c>
      <c r="AO8" s="27">
        <v>0</v>
      </c>
      <c r="AP8" s="27"/>
      <c r="AQ8" s="27">
        <v>0</v>
      </c>
      <c r="AR8" s="27"/>
      <c r="AS8" s="27">
        <v>0</v>
      </c>
      <c r="AT8" s="27"/>
      <c r="AU8" s="27">
        <v>0</v>
      </c>
      <c r="AV8" s="27"/>
      <c r="AW8" s="27" t="s">
        <v>448</v>
      </c>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27" t="s">
        <v>449</v>
      </c>
      <c r="DH8" s="149" t="s">
        <v>450</v>
      </c>
      <c r="DI8" s="32" t="s">
        <v>451</v>
      </c>
      <c r="DJ8" s="150">
        <v>41609</v>
      </c>
      <c r="DK8" s="32">
        <v>0</v>
      </c>
      <c r="DL8" s="32">
        <v>0</v>
      </c>
      <c r="DM8" s="32">
        <v>0</v>
      </c>
      <c r="DN8" s="32">
        <v>0</v>
      </c>
    </row>
    <row r="9" spans="1:121" s="33" customFormat="1" ht="225">
      <c r="A9" s="26">
        <v>525</v>
      </c>
      <c r="B9" s="26" t="s">
        <v>272</v>
      </c>
      <c r="C9" s="27" t="s">
        <v>273</v>
      </c>
      <c r="D9" s="57">
        <v>5</v>
      </c>
      <c r="E9" s="34">
        <v>0.05</v>
      </c>
      <c r="F9" s="27" t="s">
        <v>274</v>
      </c>
      <c r="G9" s="62">
        <v>10.199999999999999</v>
      </c>
      <c r="H9" s="34">
        <v>0.9</v>
      </c>
      <c r="I9" s="681"/>
      <c r="J9" s="703"/>
      <c r="K9" s="29">
        <v>0.9</v>
      </c>
      <c r="L9" s="27" t="s">
        <v>443</v>
      </c>
      <c r="M9" s="27" t="s">
        <v>443</v>
      </c>
      <c r="N9" s="34">
        <v>0</v>
      </c>
      <c r="O9" s="27" t="s">
        <v>444</v>
      </c>
      <c r="P9" s="681"/>
      <c r="Q9" s="57"/>
      <c r="R9" s="29">
        <v>0.05</v>
      </c>
      <c r="S9" s="29"/>
      <c r="T9" s="29"/>
      <c r="U9" s="27" t="s">
        <v>443</v>
      </c>
      <c r="V9" s="27" t="s">
        <v>443</v>
      </c>
      <c r="W9" s="27" t="s">
        <v>70</v>
      </c>
      <c r="X9" s="27" t="s">
        <v>71</v>
      </c>
      <c r="Y9" s="34">
        <v>0</v>
      </c>
      <c r="Z9" s="27" t="s">
        <v>444</v>
      </c>
      <c r="AA9" s="29">
        <v>0.17</v>
      </c>
      <c r="AB9" s="30">
        <f t="shared" si="0"/>
        <v>3.4425000000000011E-2</v>
      </c>
      <c r="AC9" s="91">
        <v>3.5000000000000003E-2</v>
      </c>
      <c r="AD9" s="27"/>
      <c r="AE9" s="30">
        <v>3.4425000000000011E-2</v>
      </c>
      <c r="AF9" s="27">
        <v>4</v>
      </c>
      <c r="AG9" s="27"/>
      <c r="AH9" s="30">
        <v>3.4425000000000011E-2</v>
      </c>
      <c r="AI9" s="27">
        <v>6.5</v>
      </c>
      <c r="AJ9" s="27"/>
      <c r="AK9" s="30">
        <v>3.4425000000000011E-2</v>
      </c>
      <c r="AL9" s="27">
        <v>10</v>
      </c>
      <c r="AM9" s="27"/>
      <c r="AN9" s="27">
        <v>0</v>
      </c>
      <c r="AO9" s="27">
        <v>0</v>
      </c>
      <c r="AP9" s="27"/>
      <c r="AQ9" s="27">
        <v>0</v>
      </c>
      <c r="AR9" s="27"/>
      <c r="AS9" s="27">
        <v>0</v>
      </c>
      <c r="AT9" s="27"/>
      <c r="AU9" s="27">
        <v>0</v>
      </c>
      <c r="AV9" s="27"/>
      <c r="AW9" s="27" t="s">
        <v>448</v>
      </c>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27" t="s">
        <v>452</v>
      </c>
      <c r="DH9" s="32"/>
      <c r="DI9" s="32" t="s">
        <v>451</v>
      </c>
      <c r="DJ9" s="150">
        <v>41609</v>
      </c>
      <c r="DK9" s="32">
        <v>0</v>
      </c>
      <c r="DL9" s="32">
        <v>0</v>
      </c>
      <c r="DM9" s="32">
        <v>0</v>
      </c>
      <c r="DN9" s="32"/>
    </row>
    <row r="10" spans="1:121" s="33" customFormat="1" ht="225">
      <c r="A10" s="26">
        <v>526</v>
      </c>
      <c r="B10" s="26" t="s">
        <v>272</v>
      </c>
      <c r="C10" s="27" t="s">
        <v>273</v>
      </c>
      <c r="D10" s="57">
        <v>5</v>
      </c>
      <c r="E10" s="34">
        <v>0.05</v>
      </c>
      <c r="F10" s="27" t="s">
        <v>274</v>
      </c>
      <c r="G10" s="62">
        <v>10.199999999999999</v>
      </c>
      <c r="H10" s="34">
        <v>0.9</v>
      </c>
      <c r="I10" s="681"/>
      <c r="J10" s="703"/>
      <c r="K10" s="29">
        <v>0.9</v>
      </c>
      <c r="L10" s="27" t="s">
        <v>443</v>
      </c>
      <c r="M10" s="27" t="s">
        <v>443</v>
      </c>
      <c r="N10" s="34">
        <v>0</v>
      </c>
      <c r="O10" s="27" t="s">
        <v>444</v>
      </c>
      <c r="P10" s="681"/>
      <c r="Q10" s="57"/>
      <c r="R10" s="29">
        <v>0.05</v>
      </c>
      <c r="S10" s="29"/>
      <c r="T10" s="29"/>
      <c r="U10" s="27" t="s">
        <v>453</v>
      </c>
      <c r="V10" s="27" t="s">
        <v>453</v>
      </c>
      <c r="W10" s="27" t="s">
        <v>70</v>
      </c>
      <c r="X10" s="27" t="s">
        <v>71</v>
      </c>
      <c r="Y10" s="27">
        <v>0</v>
      </c>
      <c r="Z10" s="27" t="s">
        <v>454</v>
      </c>
      <c r="AA10" s="29">
        <v>0.17</v>
      </c>
      <c r="AB10" s="30">
        <f t="shared" si="0"/>
        <v>3.4425000000000011E-2</v>
      </c>
      <c r="AC10" s="27">
        <v>0</v>
      </c>
      <c r="AD10" s="27"/>
      <c r="AE10" s="30">
        <v>3.4425000000000011E-2</v>
      </c>
      <c r="AF10" s="27">
        <v>100</v>
      </c>
      <c r="AG10" s="27"/>
      <c r="AH10" s="30">
        <v>3.4425000000000011E-2</v>
      </c>
      <c r="AI10" s="27">
        <v>200</v>
      </c>
      <c r="AJ10" s="27"/>
      <c r="AK10" s="30">
        <v>3.4425000000000011E-2</v>
      </c>
      <c r="AL10" s="27">
        <v>400</v>
      </c>
      <c r="AM10" s="27"/>
      <c r="AN10" s="27">
        <v>0</v>
      </c>
      <c r="AO10" s="27">
        <v>0</v>
      </c>
      <c r="AP10" s="27"/>
      <c r="AQ10" s="27">
        <v>0</v>
      </c>
      <c r="AR10" s="27"/>
      <c r="AS10" s="27">
        <v>0</v>
      </c>
      <c r="AT10" s="27"/>
      <c r="AU10" s="27">
        <v>0</v>
      </c>
      <c r="AV10" s="27"/>
      <c r="AW10" s="27" t="s">
        <v>448</v>
      </c>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27">
        <v>0</v>
      </c>
      <c r="DH10" s="32">
        <v>0</v>
      </c>
      <c r="DI10" s="32">
        <v>0</v>
      </c>
      <c r="DJ10" s="32">
        <v>0</v>
      </c>
      <c r="DK10" s="32">
        <v>0</v>
      </c>
      <c r="DL10" s="32">
        <v>0</v>
      </c>
      <c r="DM10" s="32"/>
      <c r="DN10" s="32"/>
    </row>
    <row r="11" spans="1:121" s="33" customFormat="1" ht="225">
      <c r="A11" s="26">
        <v>527</v>
      </c>
      <c r="B11" s="26" t="s">
        <v>272</v>
      </c>
      <c r="C11" s="27" t="s">
        <v>273</v>
      </c>
      <c r="D11" s="57">
        <v>5</v>
      </c>
      <c r="E11" s="34">
        <v>0.05</v>
      </c>
      <c r="F11" s="27" t="s">
        <v>274</v>
      </c>
      <c r="G11" s="62">
        <v>10.199999999999999</v>
      </c>
      <c r="H11" s="34">
        <v>0.9</v>
      </c>
      <c r="I11" s="681"/>
      <c r="J11" s="703"/>
      <c r="K11" s="29">
        <v>0.9</v>
      </c>
      <c r="L11" s="27" t="s">
        <v>443</v>
      </c>
      <c r="M11" s="27" t="s">
        <v>443</v>
      </c>
      <c r="N11" s="34">
        <v>0</v>
      </c>
      <c r="O11" s="27" t="s">
        <v>444</v>
      </c>
      <c r="P11" s="681"/>
      <c r="Q11" s="57"/>
      <c r="R11" s="29">
        <v>0.05</v>
      </c>
      <c r="S11" s="29"/>
      <c r="T11" s="29"/>
      <c r="U11" s="27" t="s">
        <v>455</v>
      </c>
      <c r="V11" s="27" t="s">
        <v>455</v>
      </c>
      <c r="W11" s="27" t="s">
        <v>70</v>
      </c>
      <c r="X11" s="27" t="s">
        <v>71</v>
      </c>
      <c r="Y11" s="27">
        <v>0</v>
      </c>
      <c r="Z11" s="27" t="s">
        <v>456</v>
      </c>
      <c r="AA11" s="29">
        <v>0.17</v>
      </c>
      <c r="AB11" s="30">
        <f t="shared" si="0"/>
        <v>3.4425000000000011E-2</v>
      </c>
      <c r="AC11" s="27">
        <v>1</v>
      </c>
      <c r="AD11" s="27"/>
      <c r="AE11" s="30">
        <v>3.4425000000000011E-2</v>
      </c>
      <c r="AF11" s="27">
        <v>2</v>
      </c>
      <c r="AG11" s="27"/>
      <c r="AH11" s="30">
        <v>3.4425000000000011E-2</v>
      </c>
      <c r="AI11" s="27">
        <v>3</v>
      </c>
      <c r="AJ11" s="27"/>
      <c r="AK11" s="30">
        <v>3.4425000000000011E-2</v>
      </c>
      <c r="AL11" s="27">
        <v>4</v>
      </c>
      <c r="AM11" s="27"/>
      <c r="AN11" s="27">
        <v>0</v>
      </c>
      <c r="AO11" s="27">
        <v>0</v>
      </c>
      <c r="AP11" s="27"/>
      <c r="AQ11" s="27">
        <v>0</v>
      </c>
      <c r="AR11" s="27"/>
      <c r="AS11" s="27">
        <v>0</v>
      </c>
      <c r="AT11" s="27"/>
      <c r="AU11" s="27">
        <v>0</v>
      </c>
      <c r="AV11" s="27"/>
      <c r="AW11" s="27" t="s">
        <v>448</v>
      </c>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27" t="s">
        <v>457</v>
      </c>
      <c r="DH11" s="32">
        <v>0</v>
      </c>
      <c r="DI11" s="32">
        <v>0</v>
      </c>
      <c r="DJ11" s="32">
        <v>0</v>
      </c>
      <c r="DK11" s="32">
        <v>0</v>
      </c>
      <c r="DL11" s="32">
        <v>0</v>
      </c>
      <c r="DM11" s="32"/>
      <c r="DN11" s="32"/>
    </row>
    <row r="12" spans="1:121" s="33" customFormat="1" ht="225">
      <c r="A12" s="26">
        <v>528</v>
      </c>
      <c r="B12" s="26" t="s">
        <v>272</v>
      </c>
      <c r="C12" s="27" t="s">
        <v>273</v>
      </c>
      <c r="D12" s="57">
        <v>5</v>
      </c>
      <c r="E12" s="34">
        <v>0.05</v>
      </c>
      <c r="F12" s="27" t="s">
        <v>274</v>
      </c>
      <c r="G12" s="62">
        <v>10.199999999999999</v>
      </c>
      <c r="H12" s="34">
        <v>0.9</v>
      </c>
      <c r="I12" s="681"/>
      <c r="J12" s="703"/>
      <c r="K12" s="29">
        <v>0.9</v>
      </c>
      <c r="L12" s="27" t="s">
        <v>443</v>
      </c>
      <c r="M12" s="27" t="s">
        <v>443</v>
      </c>
      <c r="N12" s="34">
        <v>0</v>
      </c>
      <c r="O12" s="27" t="s">
        <v>444</v>
      </c>
      <c r="P12" s="681"/>
      <c r="Q12" s="57"/>
      <c r="R12" s="29">
        <v>0.05</v>
      </c>
      <c r="S12" s="29"/>
      <c r="T12" s="29"/>
      <c r="U12" s="27" t="s">
        <v>458</v>
      </c>
      <c r="V12" s="27" t="s">
        <v>458</v>
      </c>
      <c r="W12" s="27" t="s">
        <v>70</v>
      </c>
      <c r="X12" s="27" t="s">
        <v>71</v>
      </c>
      <c r="Y12" s="27">
        <v>0</v>
      </c>
      <c r="Z12" s="27" t="s">
        <v>459</v>
      </c>
      <c r="AA12" s="29">
        <v>0.16</v>
      </c>
      <c r="AB12" s="30">
        <f t="shared" si="0"/>
        <v>3.2400000000000005E-2</v>
      </c>
      <c r="AC12" s="27" t="s">
        <v>460</v>
      </c>
      <c r="AD12" s="27"/>
      <c r="AE12" s="30">
        <v>3.2400000000000005E-2</v>
      </c>
      <c r="AF12" s="27">
        <v>7</v>
      </c>
      <c r="AG12" s="27"/>
      <c r="AH12" s="30">
        <v>3.2400000000000005E-2</v>
      </c>
      <c r="AI12" s="27">
        <f>7+6</f>
        <v>13</v>
      </c>
      <c r="AJ12" s="27"/>
      <c r="AK12" s="30">
        <v>3.2400000000000005E-2</v>
      </c>
      <c r="AL12" s="27">
        <v>19</v>
      </c>
      <c r="AM12" s="27"/>
      <c r="AN12" s="27">
        <v>0</v>
      </c>
      <c r="AO12" s="27">
        <v>0</v>
      </c>
      <c r="AP12" s="27"/>
      <c r="AQ12" s="27">
        <v>0</v>
      </c>
      <c r="AR12" s="27"/>
      <c r="AS12" s="27">
        <v>0</v>
      </c>
      <c r="AT12" s="27"/>
      <c r="AU12" s="27">
        <v>0</v>
      </c>
      <c r="AV12" s="27"/>
      <c r="AW12" s="27" t="s">
        <v>448</v>
      </c>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27" t="s">
        <v>461</v>
      </c>
      <c r="DH12" s="32">
        <v>0</v>
      </c>
      <c r="DI12" s="32">
        <v>0</v>
      </c>
      <c r="DJ12" s="32">
        <v>0</v>
      </c>
      <c r="DK12" s="32"/>
      <c r="DL12" s="32">
        <v>0</v>
      </c>
      <c r="DM12" s="32">
        <v>0</v>
      </c>
      <c r="DN12" s="32">
        <v>0</v>
      </c>
    </row>
    <row r="13" spans="1:121" s="33" customFormat="1" ht="225">
      <c r="A13" s="26">
        <v>529</v>
      </c>
      <c r="B13" s="26" t="s">
        <v>272</v>
      </c>
      <c r="C13" s="27" t="s">
        <v>273</v>
      </c>
      <c r="D13" s="57">
        <v>5</v>
      </c>
      <c r="E13" s="34">
        <v>0.05</v>
      </c>
      <c r="F13" s="27" t="s">
        <v>274</v>
      </c>
      <c r="G13" s="62">
        <v>10.199999999999999</v>
      </c>
      <c r="H13" s="34">
        <v>0.9</v>
      </c>
      <c r="I13" s="681"/>
      <c r="J13" s="694"/>
      <c r="K13" s="29">
        <v>0.9</v>
      </c>
      <c r="L13" s="27" t="s">
        <v>443</v>
      </c>
      <c r="M13" s="27" t="s">
        <v>443</v>
      </c>
      <c r="N13" s="34">
        <v>0</v>
      </c>
      <c r="O13" s="27" t="s">
        <v>444</v>
      </c>
      <c r="P13" s="681"/>
      <c r="Q13" s="57"/>
      <c r="R13" s="29">
        <v>0.05</v>
      </c>
      <c r="S13" s="29"/>
      <c r="T13" s="29"/>
      <c r="U13" s="27" t="s">
        <v>462</v>
      </c>
      <c r="V13" s="27" t="s">
        <v>462</v>
      </c>
      <c r="W13" s="27" t="s">
        <v>70</v>
      </c>
      <c r="X13" s="27" t="s">
        <v>71</v>
      </c>
      <c r="Y13" s="27">
        <v>0</v>
      </c>
      <c r="Z13" s="27" t="s">
        <v>463</v>
      </c>
      <c r="AA13" s="29">
        <v>0.16</v>
      </c>
      <c r="AB13" s="30">
        <f t="shared" si="0"/>
        <v>3.2400000000000005E-2</v>
      </c>
      <c r="AC13" s="27">
        <v>1</v>
      </c>
      <c r="AD13" s="27"/>
      <c r="AE13" s="30">
        <v>3.2400000000000005E-2</v>
      </c>
      <c r="AF13" s="27">
        <v>1</v>
      </c>
      <c r="AG13" s="27"/>
      <c r="AH13" s="30">
        <v>3.2400000000000005E-2</v>
      </c>
      <c r="AI13" s="27">
        <v>1</v>
      </c>
      <c r="AJ13" s="27"/>
      <c r="AK13" s="30">
        <v>3.2400000000000005E-2</v>
      </c>
      <c r="AL13" s="27">
        <v>1</v>
      </c>
      <c r="AM13" s="27"/>
      <c r="AN13" s="27">
        <v>0</v>
      </c>
      <c r="AO13" s="27">
        <v>0</v>
      </c>
      <c r="AP13" s="27"/>
      <c r="AQ13" s="27">
        <v>0</v>
      </c>
      <c r="AR13" s="27"/>
      <c r="AS13" s="27">
        <v>0</v>
      </c>
      <c r="AT13" s="27"/>
      <c r="AU13" s="27">
        <v>0</v>
      </c>
      <c r="AV13" s="27"/>
      <c r="AW13" s="27" t="s">
        <v>448</v>
      </c>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27" t="s">
        <v>464</v>
      </c>
      <c r="DH13" s="32">
        <v>0</v>
      </c>
      <c r="DI13" s="32">
        <v>0</v>
      </c>
      <c r="DJ13" s="32">
        <v>0</v>
      </c>
      <c r="DK13" s="32">
        <v>0</v>
      </c>
      <c r="DL13" s="32"/>
      <c r="DM13" s="32">
        <v>0</v>
      </c>
      <c r="DN13" s="32">
        <v>0</v>
      </c>
    </row>
    <row r="14" spans="1:121" s="33" customFormat="1">
      <c r="A14" s="38"/>
      <c r="B14" s="38"/>
      <c r="C14" s="6"/>
      <c r="D14" s="39"/>
      <c r="E14" s="6"/>
      <c r="F14" s="6"/>
      <c r="G14" s="40"/>
      <c r="H14" s="40"/>
      <c r="I14" s="40"/>
      <c r="J14" s="40"/>
      <c r="K14" s="40"/>
      <c r="L14" s="38"/>
      <c r="M14" s="38"/>
      <c r="N14" s="38"/>
      <c r="O14" s="38"/>
      <c r="R14" s="41"/>
      <c r="S14" s="41"/>
      <c r="T14" s="41"/>
      <c r="X14" s="38"/>
      <c r="Y14" s="6"/>
      <c r="Z14" s="6"/>
      <c r="AA14" s="42"/>
      <c r="AB14" s="43">
        <f>SUM(AB8:AB13)</f>
        <v>0.20250000000000007</v>
      </c>
      <c r="AC14" s="6"/>
      <c r="AD14" s="6"/>
      <c r="AE14" s="43">
        <f>SUM(AE8:AE13)</f>
        <v>0.20250000000000007</v>
      </c>
      <c r="AF14" s="6"/>
      <c r="AG14" s="6"/>
      <c r="AH14" s="43">
        <f>SUM(AH8:AH13)</f>
        <v>0.20250000000000007</v>
      </c>
      <c r="AI14" s="6"/>
      <c r="AJ14" s="6"/>
      <c r="AK14" s="43">
        <f>SUM(AK8:AK13)</f>
        <v>0.20250000000000007</v>
      </c>
      <c r="AL14" s="6"/>
      <c r="AM14" s="6"/>
      <c r="AN14" s="6"/>
      <c r="AO14" s="6"/>
      <c r="AP14" s="6"/>
      <c r="AQ14" s="6"/>
      <c r="AR14" s="6"/>
      <c r="AS14" s="6"/>
      <c r="AT14" s="6"/>
      <c r="AU14" s="6"/>
      <c r="AV14" s="6"/>
      <c r="AW14" s="6"/>
      <c r="DG14" s="6"/>
    </row>
    <row r="15" spans="1:121" s="33" customFormat="1">
      <c r="A15" s="38"/>
      <c r="B15" s="38"/>
      <c r="C15" s="6"/>
      <c r="D15" s="39"/>
      <c r="E15" s="6"/>
      <c r="F15" s="6"/>
      <c r="G15" s="40"/>
      <c r="H15" s="40"/>
      <c r="I15" s="40"/>
      <c r="J15" s="40"/>
      <c r="K15" s="40"/>
      <c r="L15" s="38"/>
      <c r="M15" s="38"/>
      <c r="N15" s="38"/>
      <c r="O15" s="38"/>
      <c r="R15" s="41"/>
      <c r="S15" s="41"/>
      <c r="T15" s="41"/>
      <c r="X15" s="38"/>
      <c r="Y15" s="6"/>
      <c r="Z15" s="6"/>
      <c r="AA15" s="42"/>
      <c r="AB15" s="6"/>
      <c r="AC15" s="6"/>
      <c r="AD15" s="6"/>
      <c r="AE15" s="6"/>
      <c r="AF15" s="6"/>
      <c r="AG15" s="6"/>
      <c r="AH15" s="6"/>
      <c r="AI15" s="6"/>
      <c r="AJ15" s="6"/>
      <c r="AK15" s="6"/>
      <c r="AL15" s="6"/>
      <c r="AM15" s="6"/>
      <c r="AN15" s="6"/>
      <c r="AO15" s="6"/>
      <c r="AP15" s="6"/>
      <c r="AQ15" s="6"/>
      <c r="AR15" s="6"/>
      <c r="AS15" s="6"/>
      <c r="AT15" s="6"/>
      <c r="AU15" s="6"/>
      <c r="AV15" s="6"/>
      <c r="AW15" s="6"/>
      <c r="DG15" s="6"/>
    </row>
    <row r="16" spans="1:121" s="33" customFormat="1">
      <c r="A16" s="38"/>
      <c r="B16" s="38"/>
      <c r="C16" s="6"/>
      <c r="D16" s="39"/>
      <c r="E16" s="6"/>
      <c r="F16" s="6"/>
      <c r="G16" s="40"/>
      <c r="H16" s="40"/>
      <c r="I16" s="40"/>
      <c r="J16" s="40"/>
      <c r="K16" s="40"/>
      <c r="L16" s="38"/>
      <c r="M16" s="38"/>
      <c r="N16" s="38"/>
      <c r="O16" s="38"/>
      <c r="R16" s="41"/>
      <c r="S16" s="41"/>
      <c r="T16" s="41"/>
      <c r="X16" s="38"/>
      <c r="Y16" s="6"/>
      <c r="Z16" s="6"/>
      <c r="AA16" s="42"/>
      <c r="AB16" s="6"/>
      <c r="AC16" s="6"/>
      <c r="AD16" s="6"/>
      <c r="AE16" s="6"/>
      <c r="AF16" s="6"/>
      <c r="AG16" s="6"/>
      <c r="AH16" s="6"/>
      <c r="AI16" s="6"/>
      <c r="AJ16" s="6"/>
      <c r="AK16" s="6"/>
      <c r="AL16" s="6"/>
      <c r="AM16" s="6"/>
      <c r="AN16" s="6"/>
      <c r="AO16" s="6"/>
      <c r="AP16" s="6"/>
      <c r="AQ16" s="6"/>
      <c r="AR16" s="6"/>
      <c r="AS16" s="6"/>
      <c r="AT16" s="6"/>
      <c r="AU16" s="6"/>
      <c r="AV16" s="6"/>
      <c r="AW16" s="6"/>
      <c r="DG16" s="6"/>
    </row>
    <row r="17" spans="1:111" s="33" customFormat="1">
      <c r="A17" s="38"/>
      <c r="B17" s="38"/>
      <c r="C17" s="6"/>
      <c r="D17" s="39"/>
      <c r="E17" s="6"/>
      <c r="F17" s="6"/>
      <c r="G17" s="40"/>
      <c r="H17" s="40"/>
      <c r="I17" s="40"/>
      <c r="J17" s="40"/>
      <c r="K17" s="40"/>
      <c r="L17" s="38"/>
      <c r="M17" s="38"/>
      <c r="N17" s="38"/>
      <c r="O17" s="38"/>
      <c r="R17" s="41"/>
      <c r="S17" s="41"/>
      <c r="T17" s="41"/>
      <c r="X17" s="38"/>
      <c r="Y17" s="6"/>
      <c r="Z17" s="6"/>
      <c r="AA17" s="42"/>
      <c r="AB17" s="6"/>
      <c r="AC17" s="6"/>
      <c r="AD17" s="6"/>
      <c r="AE17" s="6"/>
      <c r="AF17" s="6"/>
      <c r="AG17" s="6"/>
      <c r="AH17" s="6"/>
      <c r="AI17" s="6"/>
      <c r="AJ17" s="6"/>
      <c r="AK17" s="6"/>
      <c r="AL17" s="6"/>
      <c r="AM17" s="6"/>
      <c r="AN17" s="6"/>
      <c r="AO17" s="6"/>
      <c r="AP17" s="6"/>
      <c r="AQ17" s="6"/>
      <c r="AR17" s="6"/>
      <c r="AS17" s="6"/>
      <c r="AT17" s="6"/>
      <c r="AU17" s="6"/>
      <c r="AV17" s="6"/>
      <c r="AW17" s="6"/>
      <c r="DG17" s="6"/>
    </row>
    <row r="18" spans="1:111" s="33" customFormat="1">
      <c r="A18" s="38"/>
      <c r="B18" s="38"/>
      <c r="C18" s="6"/>
      <c r="D18" s="39"/>
      <c r="E18" s="6"/>
      <c r="F18" s="6"/>
      <c r="G18" s="40"/>
      <c r="H18" s="40"/>
      <c r="I18" s="40"/>
      <c r="J18" s="40"/>
      <c r="K18" s="40"/>
      <c r="L18" s="38"/>
      <c r="M18" s="38"/>
      <c r="N18" s="38"/>
      <c r="O18" s="38"/>
      <c r="R18" s="41"/>
      <c r="S18" s="41"/>
      <c r="T18" s="41"/>
      <c r="X18" s="38"/>
      <c r="Y18" s="6"/>
      <c r="Z18" s="6"/>
      <c r="AA18" s="42"/>
      <c r="AB18" s="6"/>
      <c r="AC18" s="6"/>
      <c r="AD18" s="6"/>
      <c r="AE18" s="6"/>
      <c r="AF18" s="6"/>
      <c r="AG18" s="6"/>
      <c r="AH18" s="6"/>
      <c r="AI18" s="6"/>
      <c r="AJ18" s="6"/>
      <c r="AK18" s="6"/>
      <c r="AL18" s="6"/>
      <c r="AM18" s="6"/>
      <c r="AN18" s="6"/>
      <c r="AO18" s="6"/>
      <c r="AP18" s="6"/>
      <c r="AQ18" s="6"/>
      <c r="AR18" s="6"/>
      <c r="AS18" s="6"/>
      <c r="AT18" s="6"/>
      <c r="AU18" s="6"/>
      <c r="AV18" s="6"/>
      <c r="AW18" s="6"/>
      <c r="DG18" s="6"/>
    </row>
    <row r="19" spans="1:111" s="33" customFormat="1">
      <c r="A19" s="38"/>
      <c r="B19" s="38"/>
      <c r="C19" s="6"/>
      <c r="D19" s="39"/>
      <c r="E19" s="6"/>
      <c r="F19" s="6"/>
      <c r="G19" s="40"/>
      <c r="H19" s="40"/>
      <c r="I19" s="40"/>
      <c r="J19" s="40"/>
      <c r="K19" s="40"/>
      <c r="L19" s="38"/>
      <c r="M19" s="38"/>
      <c r="N19" s="38"/>
      <c r="O19" s="38"/>
      <c r="R19" s="41"/>
      <c r="S19" s="41"/>
      <c r="T19" s="41"/>
      <c r="X19" s="38"/>
      <c r="Y19" s="6"/>
      <c r="Z19" s="6"/>
      <c r="AA19" s="42"/>
      <c r="AB19" s="6"/>
      <c r="AC19" s="6"/>
      <c r="AD19" s="6"/>
      <c r="AE19" s="6"/>
      <c r="AF19" s="6"/>
      <c r="AG19" s="6"/>
      <c r="AH19" s="6"/>
      <c r="AI19" s="6"/>
      <c r="AJ19" s="6"/>
      <c r="AK19" s="6"/>
      <c r="AL19" s="6"/>
      <c r="AM19" s="6"/>
      <c r="AN19" s="6"/>
      <c r="AO19" s="6"/>
      <c r="AP19" s="6"/>
      <c r="AQ19" s="6"/>
      <c r="AR19" s="6"/>
      <c r="AS19" s="6"/>
      <c r="AT19" s="6"/>
      <c r="AU19" s="6"/>
      <c r="AV19" s="6"/>
      <c r="AW19" s="6"/>
      <c r="DG19" s="6"/>
    </row>
    <row r="20" spans="1:111" s="33" customFormat="1">
      <c r="A20" s="38"/>
      <c r="B20" s="38"/>
      <c r="C20" s="6"/>
      <c r="D20" s="39"/>
      <c r="E20" s="6"/>
      <c r="F20" s="6"/>
      <c r="G20" s="40"/>
      <c r="H20" s="40"/>
      <c r="I20" s="40"/>
      <c r="J20" s="40"/>
      <c r="K20" s="40"/>
      <c r="L20" s="38"/>
      <c r="M20" s="38"/>
      <c r="N20" s="38"/>
      <c r="O20" s="38"/>
      <c r="R20" s="41"/>
      <c r="S20" s="41"/>
      <c r="T20" s="41"/>
      <c r="X20" s="38"/>
      <c r="Y20" s="6"/>
      <c r="Z20" s="6"/>
      <c r="AA20" s="42"/>
      <c r="AB20" s="6"/>
      <c r="AC20" s="6"/>
      <c r="AD20" s="6"/>
      <c r="AE20" s="6"/>
      <c r="AF20" s="6"/>
      <c r="AG20" s="6"/>
      <c r="AH20" s="6"/>
      <c r="AI20" s="6"/>
      <c r="AJ20" s="6"/>
      <c r="AK20" s="6"/>
      <c r="AL20" s="6"/>
      <c r="AM20" s="6"/>
      <c r="AN20" s="6"/>
      <c r="AO20" s="6"/>
      <c r="AP20" s="6"/>
      <c r="AQ20" s="6"/>
      <c r="AR20" s="6"/>
      <c r="AS20" s="6"/>
      <c r="AT20" s="6"/>
      <c r="AU20" s="6"/>
      <c r="AV20" s="6"/>
      <c r="AW20" s="6"/>
      <c r="DG20" s="6"/>
    </row>
    <row r="21" spans="1:111" s="33" customFormat="1">
      <c r="A21" s="38"/>
      <c r="B21" s="38"/>
      <c r="C21" s="6"/>
      <c r="D21" s="39"/>
      <c r="E21" s="6"/>
      <c r="F21" s="6"/>
      <c r="G21" s="40"/>
      <c r="H21" s="40"/>
      <c r="I21" s="40"/>
      <c r="J21" s="40"/>
      <c r="K21" s="40"/>
      <c r="L21" s="38"/>
      <c r="M21" s="38"/>
      <c r="N21" s="38"/>
      <c r="O21" s="38"/>
      <c r="R21" s="41"/>
      <c r="S21" s="41"/>
      <c r="T21" s="41"/>
      <c r="X21" s="38"/>
      <c r="Y21" s="6"/>
      <c r="Z21" s="6"/>
      <c r="AA21" s="42"/>
      <c r="AB21" s="6"/>
      <c r="AC21" s="6"/>
      <c r="AD21" s="6"/>
      <c r="AE21" s="6"/>
      <c r="AF21" s="6"/>
      <c r="AG21" s="6"/>
      <c r="AH21" s="6"/>
      <c r="AI21" s="6"/>
      <c r="AJ21" s="6"/>
      <c r="AK21" s="6"/>
      <c r="AL21" s="6"/>
      <c r="AM21" s="6"/>
      <c r="AN21" s="6"/>
      <c r="AO21" s="6"/>
      <c r="AP21" s="6"/>
      <c r="AQ21" s="6"/>
      <c r="AR21" s="6"/>
      <c r="AS21" s="6"/>
      <c r="AT21" s="6"/>
      <c r="AU21" s="6"/>
      <c r="AV21" s="6"/>
      <c r="AW21" s="6"/>
      <c r="DG21" s="6"/>
    </row>
    <row r="22" spans="1:111" s="33" customFormat="1">
      <c r="A22" s="38"/>
      <c r="B22" s="38"/>
      <c r="C22" s="6"/>
      <c r="D22" s="39"/>
      <c r="E22" s="6"/>
      <c r="F22" s="6"/>
      <c r="G22" s="40"/>
      <c r="H22" s="40"/>
      <c r="I22" s="40"/>
      <c r="J22" s="40"/>
      <c r="K22" s="40"/>
      <c r="L22" s="38"/>
      <c r="M22" s="38"/>
      <c r="N22" s="38"/>
      <c r="O22" s="38"/>
      <c r="R22" s="41"/>
      <c r="S22" s="41"/>
      <c r="T22" s="41"/>
      <c r="X22" s="38"/>
      <c r="Y22" s="6"/>
      <c r="Z22" s="6"/>
      <c r="AA22" s="42"/>
      <c r="AB22" s="6"/>
      <c r="AC22" s="6"/>
      <c r="AD22" s="6"/>
      <c r="AE22" s="6"/>
      <c r="AF22" s="6"/>
      <c r="AG22" s="6"/>
      <c r="AH22" s="6"/>
      <c r="AI22" s="6"/>
      <c r="AJ22" s="6"/>
      <c r="AK22" s="6"/>
      <c r="AL22" s="6"/>
      <c r="AM22" s="6"/>
      <c r="AN22" s="6"/>
      <c r="AO22" s="6"/>
      <c r="AP22" s="6"/>
      <c r="AQ22" s="6"/>
      <c r="AR22" s="6"/>
      <c r="AS22" s="6"/>
      <c r="AT22" s="6"/>
      <c r="AU22" s="6"/>
      <c r="AV22" s="6"/>
      <c r="AW22" s="6"/>
      <c r="DG22" s="6"/>
    </row>
    <row r="23" spans="1:111" s="33" customFormat="1">
      <c r="A23" s="38"/>
      <c r="B23" s="38"/>
      <c r="C23" s="6"/>
      <c r="D23" s="39"/>
      <c r="E23" s="6"/>
      <c r="F23" s="6"/>
      <c r="G23" s="40"/>
      <c r="H23" s="40"/>
      <c r="I23" s="40"/>
      <c r="J23" s="40"/>
      <c r="K23" s="40"/>
      <c r="L23" s="38"/>
      <c r="M23" s="38"/>
      <c r="N23" s="38"/>
      <c r="O23" s="38"/>
      <c r="R23" s="41"/>
      <c r="S23" s="41"/>
      <c r="T23" s="41"/>
      <c r="X23" s="38"/>
      <c r="Y23" s="6"/>
      <c r="Z23" s="6"/>
      <c r="AA23" s="42"/>
      <c r="AB23" s="6"/>
      <c r="AC23" s="6"/>
      <c r="AD23" s="6"/>
      <c r="AE23" s="6"/>
      <c r="AF23" s="6"/>
      <c r="AG23" s="6"/>
      <c r="AH23" s="6"/>
      <c r="AI23" s="6"/>
      <c r="AJ23" s="6"/>
      <c r="AK23" s="6"/>
      <c r="AL23" s="6"/>
      <c r="AM23" s="6"/>
      <c r="AN23" s="6"/>
      <c r="AO23" s="6"/>
      <c r="AP23" s="6"/>
      <c r="AQ23" s="6"/>
      <c r="AR23" s="6"/>
      <c r="AS23" s="6"/>
      <c r="AT23" s="6"/>
      <c r="AU23" s="6"/>
      <c r="AV23" s="6"/>
      <c r="AW23" s="6"/>
      <c r="DG23" s="6"/>
    </row>
    <row r="24" spans="1:111" s="33" customFormat="1">
      <c r="A24" s="38"/>
      <c r="B24" s="38"/>
      <c r="C24" s="6"/>
      <c r="D24" s="39"/>
      <c r="E24" s="6"/>
      <c r="F24" s="6"/>
      <c r="G24" s="40"/>
      <c r="H24" s="40"/>
      <c r="I24" s="40"/>
      <c r="J24" s="40"/>
      <c r="K24" s="40"/>
      <c r="L24" s="38"/>
      <c r="M24" s="38"/>
      <c r="N24" s="38"/>
      <c r="O24" s="38"/>
      <c r="R24" s="41"/>
      <c r="S24" s="41"/>
      <c r="T24" s="41"/>
      <c r="X24" s="38"/>
      <c r="Y24" s="6"/>
      <c r="Z24" s="6"/>
      <c r="AA24" s="42"/>
      <c r="AB24" s="6"/>
      <c r="AC24" s="6"/>
      <c r="AD24" s="6"/>
      <c r="AE24" s="6"/>
      <c r="AF24" s="6"/>
      <c r="AG24" s="6"/>
      <c r="AH24" s="6"/>
      <c r="AI24" s="6"/>
      <c r="AJ24" s="6"/>
      <c r="AK24" s="6"/>
      <c r="AL24" s="6"/>
      <c r="AM24" s="6"/>
      <c r="AN24" s="6"/>
      <c r="AO24" s="6"/>
      <c r="AP24" s="6"/>
      <c r="AQ24" s="6"/>
      <c r="AR24" s="6"/>
      <c r="AS24" s="6"/>
      <c r="AT24" s="6"/>
      <c r="AU24" s="6"/>
      <c r="AV24" s="6"/>
      <c r="AW24" s="6"/>
      <c r="DG24" s="6"/>
    </row>
    <row r="25" spans="1:111" s="33" customFormat="1">
      <c r="A25" s="38"/>
      <c r="B25" s="38"/>
      <c r="C25" s="6"/>
      <c r="D25" s="39"/>
      <c r="E25" s="6"/>
      <c r="F25" s="6"/>
      <c r="G25" s="40"/>
      <c r="H25" s="40"/>
      <c r="I25" s="40"/>
      <c r="J25" s="40"/>
      <c r="K25" s="40"/>
      <c r="L25" s="38"/>
      <c r="M25" s="38"/>
      <c r="N25" s="38"/>
      <c r="O25" s="38"/>
      <c r="R25" s="41"/>
      <c r="S25" s="41"/>
      <c r="T25" s="41"/>
      <c r="X25" s="38"/>
      <c r="Y25" s="6"/>
      <c r="Z25" s="6"/>
      <c r="AA25" s="42"/>
      <c r="AB25" s="6"/>
      <c r="AC25" s="6"/>
      <c r="AD25" s="6"/>
      <c r="AE25" s="6"/>
      <c r="AF25" s="6"/>
      <c r="AG25" s="6"/>
      <c r="AH25" s="6"/>
      <c r="AI25" s="6"/>
      <c r="AJ25" s="6"/>
      <c r="AK25" s="6"/>
      <c r="AL25" s="6"/>
      <c r="AM25" s="6"/>
      <c r="AN25" s="6"/>
      <c r="AO25" s="6"/>
      <c r="AP25" s="6"/>
      <c r="AQ25" s="6"/>
      <c r="AR25" s="6"/>
      <c r="AS25" s="6"/>
      <c r="AT25" s="6"/>
      <c r="AU25" s="6"/>
      <c r="AV25" s="6"/>
      <c r="AW25" s="6"/>
      <c r="DG25" s="6"/>
    </row>
    <row r="26" spans="1:111" s="33" customFormat="1">
      <c r="A26" s="38"/>
      <c r="B26" s="38"/>
      <c r="C26" s="6"/>
      <c r="D26" s="39"/>
      <c r="E26" s="6"/>
      <c r="F26" s="6"/>
      <c r="G26" s="40"/>
      <c r="H26" s="40"/>
      <c r="I26" s="40"/>
      <c r="J26" s="40"/>
      <c r="K26" s="40"/>
      <c r="L26" s="38"/>
      <c r="M26" s="38"/>
      <c r="N26" s="38"/>
      <c r="O26" s="38"/>
      <c r="R26" s="41"/>
      <c r="S26" s="41"/>
      <c r="T26" s="41"/>
      <c r="X26" s="38"/>
      <c r="Y26" s="6"/>
      <c r="Z26" s="6"/>
      <c r="AA26" s="42"/>
      <c r="AB26" s="6"/>
      <c r="AC26" s="6"/>
      <c r="AD26" s="6"/>
      <c r="AE26" s="6"/>
      <c r="AF26" s="6"/>
      <c r="AG26" s="6"/>
      <c r="AH26" s="6"/>
      <c r="AI26" s="6"/>
      <c r="AJ26" s="6"/>
      <c r="AK26" s="6"/>
      <c r="AL26" s="6"/>
      <c r="AM26" s="6"/>
      <c r="AN26" s="6"/>
      <c r="AO26" s="6"/>
      <c r="AP26" s="6"/>
      <c r="AQ26" s="6"/>
      <c r="AR26" s="6"/>
      <c r="AS26" s="6"/>
      <c r="AT26" s="6"/>
      <c r="AU26" s="6"/>
      <c r="AV26" s="6"/>
      <c r="AW26" s="6"/>
      <c r="DG26" s="6"/>
    </row>
    <row r="27" spans="1:111" s="33" customFormat="1">
      <c r="A27" s="38"/>
      <c r="B27" s="38"/>
      <c r="C27" s="6"/>
      <c r="D27" s="39"/>
      <c r="E27" s="6"/>
      <c r="F27" s="6"/>
      <c r="G27" s="40"/>
      <c r="H27" s="40"/>
      <c r="I27" s="40"/>
      <c r="J27" s="40"/>
      <c r="K27" s="40"/>
      <c r="L27" s="38"/>
      <c r="M27" s="38"/>
      <c r="N27" s="38"/>
      <c r="O27" s="38"/>
      <c r="R27" s="41"/>
      <c r="S27" s="41"/>
      <c r="T27" s="41"/>
      <c r="X27" s="38"/>
      <c r="Y27" s="6"/>
      <c r="Z27" s="6"/>
      <c r="AA27" s="42"/>
      <c r="AB27" s="6"/>
      <c r="AC27" s="6"/>
      <c r="AD27" s="6"/>
      <c r="AE27" s="6"/>
      <c r="AF27" s="6"/>
      <c r="AG27" s="6"/>
      <c r="AH27" s="6"/>
      <c r="AI27" s="6"/>
      <c r="AJ27" s="6"/>
      <c r="AK27" s="6"/>
      <c r="AL27" s="6"/>
      <c r="AM27" s="6"/>
      <c r="AN27" s="6"/>
      <c r="AO27" s="6"/>
      <c r="AP27" s="6"/>
      <c r="AQ27" s="6"/>
      <c r="AR27" s="6"/>
      <c r="AS27" s="6"/>
      <c r="AT27" s="6"/>
      <c r="AU27" s="6"/>
      <c r="AV27" s="6"/>
      <c r="AW27" s="6"/>
      <c r="DG27" s="6"/>
    </row>
    <row r="28" spans="1:111" s="33" customFormat="1">
      <c r="A28" s="38"/>
      <c r="B28" s="38"/>
      <c r="C28" s="6"/>
      <c r="D28" s="39"/>
      <c r="E28" s="6"/>
      <c r="F28" s="6"/>
      <c r="G28" s="40"/>
      <c r="H28" s="40"/>
      <c r="I28" s="40"/>
      <c r="J28" s="40"/>
      <c r="K28" s="40"/>
      <c r="L28" s="38"/>
      <c r="M28" s="38"/>
      <c r="N28" s="38"/>
      <c r="O28" s="38"/>
      <c r="R28" s="41"/>
      <c r="S28" s="41"/>
      <c r="T28" s="41"/>
      <c r="X28" s="38"/>
      <c r="Y28" s="6"/>
      <c r="Z28" s="6"/>
      <c r="AA28" s="42"/>
      <c r="AB28" s="6"/>
      <c r="AC28" s="6"/>
      <c r="AD28" s="6"/>
      <c r="AE28" s="6"/>
      <c r="AF28" s="6"/>
      <c r="AG28" s="6"/>
      <c r="AH28" s="6"/>
      <c r="AI28" s="6"/>
      <c r="AJ28" s="6"/>
      <c r="AK28" s="6"/>
      <c r="AL28" s="6"/>
      <c r="AM28" s="6"/>
      <c r="AN28" s="6"/>
      <c r="AO28" s="6"/>
      <c r="AP28" s="6"/>
      <c r="AQ28" s="6"/>
      <c r="AR28" s="6"/>
      <c r="AS28" s="6"/>
      <c r="AT28" s="6"/>
      <c r="AU28" s="6"/>
      <c r="AV28" s="6"/>
      <c r="AW28" s="6"/>
      <c r="DG28" s="6"/>
    </row>
    <row r="29" spans="1:111" s="33" customFormat="1">
      <c r="A29" s="38"/>
      <c r="B29" s="38"/>
      <c r="C29" s="6"/>
      <c r="D29" s="39"/>
      <c r="E29" s="6"/>
      <c r="F29" s="6"/>
      <c r="G29" s="40"/>
      <c r="H29" s="40"/>
      <c r="I29" s="40"/>
      <c r="J29" s="40"/>
      <c r="K29" s="40"/>
      <c r="L29" s="38"/>
      <c r="M29" s="38"/>
      <c r="N29" s="38"/>
      <c r="O29" s="38"/>
      <c r="R29" s="41"/>
      <c r="S29" s="41"/>
      <c r="T29" s="41"/>
      <c r="X29" s="38"/>
      <c r="Y29" s="6"/>
      <c r="Z29" s="6"/>
      <c r="AA29" s="42"/>
      <c r="AB29" s="6"/>
      <c r="AC29" s="6"/>
      <c r="AD29" s="6"/>
      <c r="AE29" s="6"/>
      <c r="AF29" s="6"/>
      <c r="AG29" s="6"/>
      <c r="AH29" s="6"/>
      <c r="AI29" s="6"/>
      <c r="AJ29" s="6"/>
      <c r="AK29" s="6"/>
      <c r="AL29" s="6"/>
      <c r="AM29" s="6"/>
      <c r="AN29" s="6"/>
      <c r="AO29" s="6"/>
      <c r="AP29" s="6"/>
      <c r="AQ29" s="6"/>
      <c r="AR29" s="6"/>
      <c r="AS29" s="6"/>
      <c r="AT29" s="6"/>
      <c r="AU29" s="6"/>
      <c r="AV29" s="6"/>
      <c r="AW29" s="6"/>
      <c r="DG29" s="6"/>
    </row>
    <row r="30" spans="1:111" s="33" customFormat="1">
      <c r="A30" s="38"/>
      <c r="B30" s="38"/>
      <c r="C30" s="6"/>
      <c r="D30" s="39"/>
      <c r="E30" s="6"/>
      <c r="F30" s="6"/>
      <c r="G30" s="40"/>
      <c r="H30" s="40"/>
      <c r="I30" s="40"/>
      <c r="J30" s="40"/>
      <c r="K30" s="40"/>
      <c r="L30" s="38"/>
      <c r="M30" s="38"/>
      <c r="N30" s="38"/>
      <c r="O30" s="38"/>
      <c r="R30" s="41"/>
      <c r="S30" s="41"/>
      <c r="T30" s="41"/>
      <c r="X30" s="38"/>
      <c r="Y30" s="6"/>
      <c r="Z30" s="6"/>
      <c r="AA30" s="42"/>
      <c r="AB30" s="6"/>
      <c r="AC30" s="6"/>
      <c r="AD30" s="6"/>
      <c r="AE30" s="6"/>
      <c r="AF30" s="6"/>
      <c r="AG30" s="6"/>
      <c r="AH30" s="6"/>
      <c r="AI30" s="6"/>
      <c r="AJ30" s="6"/>
      <c r="AK30" s="6"/>
      <c r="AL30" s="6"/>
      <c r="AM30" s="6"/>
      <c r="AN30" s="6"/>
      <c r="AO30" s="6"/>
      <c r="AP30" s="6"/>
      <c r="AQ30" s="6"/>
      <c r="AR30" s="6"/>
      <c r="AS30" s="6"/>
      <c r="AT30" s="6"/>
      <c r="AU30" s="6"/>
      <c r="AV30" s="6"/>
      <c r="AW30" s="6"/>
      <c r="DG30" s="6"/>
    </row>
    <row r="31" spans="1:111" s="33" customFormat="1">
      <c r="A31" s="38"/>
      <c r="B31" s="38"/>
      <c r="C31" s="6"/>
      <c r="D31" s="39"/>
      <c r="E31" s="6"/>
      <c r="F31" s="6"/>
      <c r="G31" s="40"/>
      <c r="H31" s="40"/>
      <c r="I31" s="40"/>
      <c r="J31" s="40"/>
      <c r="K31" s="40"/>
      <c r="L31" s="38"/>
      <c r="M31" s="38"/>
      <c r="N31" s="38"/>
      <c r="O31" s="38"/>
      <c r="R31" s="41"/>
      <c r="S31" s="41"/>
      <c r="T31" s="41"/>
      <c r="X31" s="38"/>
      <c r="Y31" s="6"/>
      <c r="Z31" s="6"/>
      <c r="AA31" s="42"/>
      <c r="AB31" s="6"/>
      <c r="AC31" s="6"/>
      <c r="AD31" s="6"/>
      <c r="AE31" s="6"/>
      <c r="AF31" s="6"/>
      <c r="AG31" s="6"/>
      <c r="AH31" s="6"/>
      <c r="AI31" s="6"/>
      <c r="AJ31" s="6"/>
      <c r="AK31" s="6"/>
      <c r="AL31" s="6"/>
      <c r="AM31" s="6"/>
      <c r="AN31" s="6"/>
      <c r="AO31" s="6"/>
      <c r="AP31" s="6"/>
      <c r="AQ31" s="6"/>
      <c r="AR31" s="6"/>
      <c r="AS31" s="6"/>
      <c r="AT31" s="6"/>
      <c r="AU31" s="6"/>
      <c r="AV31" s="6"/>
      <c r="AW31" s="6"/>
      <c r="DG31" s="6"/>
    </row>
    <row r="32" spans="1:111" s="33" customFormat="1">
      <c r="A32" s="38"/>
      <c r="B32" s="38"/>
      <c r="C32" s="6"/>
      <c r="D32" s="39"/>
      <c r="E32" s="6"/>
      <c r="F32" s="6"/>
      <c r="G32" s="40"/>
      <c r="H32" s="40"/>
      <c r="I32" s="40"/>
      <c r="J32" s="40"/>
      <c r="K32" s="40"/>
      <c r="L32" s="38"/>
      <c r="M32" s="38"/>
      <c r="N32" s="38"/>
      <c r="O32" s="38"/>
      <c r="R32" s="41"/>
      <c r="S32" s="41"/>
      <c r="T32" s="41"/>
      <c r="X32" s="38"/>
      <c r="Y32" s="6"/>
      <c r="Z32" s="6"/>
      <c r="AA32" s="42"/>
      <c r="AB32" s="6"/>
      <c r="AC32" s="6"/>
      <c r="AD32" s="6"/>
      <c r="AE32" s="6"/>
      <c r="AF32" s="6"/>
      <c r="AG32" s="6"/>
      <c r="AH32" s="6"/>
      <c r="AI32" s="6"/>
      <c r="AJ32" s="6"/>
      <c r="AK32" s="6"/>
      <c r="AL32" s="6"/>
      <c r="AM32" s="6"/>
      <c r="AN32" s="6"/>
      <c r="AO32" s="6"/>
      <c r="AP32" s="6"/>
      <c r="AQ32" s="6"/>
      <c r="AR32" s="6"/>
      <c r="AS32" s="6"/>
      <c r="AT32" s="6"/>
      <c r="AU32" s="6"/>
      <c r="AV32" s="6"/>
      <c r="AW32" s="6"/>
      <c r="DG32" s="6"/>
    </row>
    <row r="33" spans="1:111" s="33" customFormat="1">
      <c r="A33" s="38"/>
      <c r="B33" s="38"/>
      <c r="C33" s="6"/>
      <c r="D33" s="39"/>
      <c r="E33" s="6"/>
      <c r="F33" s="6"/>
      <c r="G33" s="40"/>
      <c r="H33" s="40"/>
      <c r="I33" s="40"/>
      <c r="J33" s="40"/>
      <c r="K33" s="40"/>
      <c r="L33" s="38"/>
      <c r="M33" s="38"/>
      <c r="N33" s="38"/>
      <c r="O33" s="38"/>
      <c r="R33" s="41"/>
      <c r="S33" s="41"/>
      <c r="T33" s="41"/>
      <c r="X33" s="38"/>
      <c r="Y33" s="6"/>
      <c r="Z33" s="6"/>
      <c r="AA33" s="42"/>
      <c r="AB33" s="6"/>
      <c r="AC33" s="6"/>
      <c r="AD33" s="6"/>
      <c r="AE33" s="6"/>
      <c r="AF33" s="6"/>
      <c r="AG33" s="6"/>
      <c r="AH33" s="6"/>
      <c r="AI33" s="6"/>
      <c r="AJ33" s="6"/>
      <c r="AK33" s="6"/>
      <c r="AL33" s="6"/>
      <c r="AM33" s="6"/>
      <c r="AN33" s="6"/>
      <c r="AO33" s="6"/>
      <c r="AP33" s="6"/>
      <c r="AQ33" s="6"/>
      <c r="AR33" s="6"/>
      <c r="AS33" s="6"/>
      <c r="AT33" s="6"/>
      <c r="AU33" s="6"/>
      <c r="AV33" s="6"/>
      <c r="AW33" s="6"/>
      <c r="DG33" s="6"/>
    </row>
    <row r="34" spans="1:111" s="33" customFormat="1">
      <c r="A34" s="38"/>
      <c r="B34" s="38"/>
      <c r="C34" s="6"/>
      <c r="D34" s="39"/>
      <c r="E34" s="6"/>
      <c r="F34" s="6"/>
      <c r="G34" s="40"/>
      <c r="H34" s="40"/>
      <c r="I34" s="40"/>
      <c r="J34" s="40"/>
      <c r="K34" s="40"/>
      <c r="L34" s="38"/>
      <c r="M34" s="38"/>
      <c r="N34" s="38"/>
      <c r="O34" s="38"/>
      <c r="R34" s="41"/>
      <c r="S34" s="41"/>
      <c r="T34" s="41"/>
      <c r="X34" s="38"/>
      <c r="Y34" s="6"/>
      <c r="Z34" s="6"/>
      <c r="AA34" s="42"/>
      <c r="AB34" s="6"/>
      <c r="AC34" s="6"/>
      <c r="AD34" s="6"/>
      <c r="AE34" s="6"/>
      <c r="AF34" s="6"/>
      <c r="AG34" s="6"/>
      <c r="AH34" s="6"/>
      <c r="AI34" s="6"/>
      <c r="AJ34" s="6"/>
      <c r="AK34" s="6"/>
      <c r="AL34" s="6"/>
      <c r="AM34" s="6"/>
      <c r="AN34" s="6"/>
      <c r="AO34" s="6"/>
      <c r="AP34" s="6"/>
      <c r="AQ34" s="6"/>
      <c r="AR34" s="6"/>
      <c r="AS34" s="6"/>
      <c r="AT34" s="6"/>
      <c r="AU34" s="6"/>
      <c r="AV34" s="6"/>
      <c r="AW34" s="6"/>
      <c r="DG34" s="6"/>
    </row>
    <row r="35" spans="1:111" s="33" customFormat="1">
      <c r="A35" s="38"/>
      <c r="B35" s="38"/>
      <c r="C35" s="6"/>
      <c r="D35" s="39"/>
      <c r="E35" s="6"/>
      <c r="F35" s="6"/>
      <c r="G35" s="40"/>
      <c r="H35" s="40"/>
      <c r="I35" s="40"/>
      <c r="J35" s="40"/>
      <c r="K35" s="40"/>
      <c r="L35" s="38"/>
      <c r="M35" s="38"/>
      <c r="N35" s="38"/>
      <c r="O35" s="38"/>
      <c r="R35" s="41"/>
      <c r="S35" s="41"/>
      <c r="T35" s="41"/>
      <c r="X35" s="38"/>
      <c r="Y35" s="6"/>
      <c r="Z35" s="6"/>
      <c r="AA35" s="42"/>
      <c r="AB35" s="6"/>
      <c r="AC35" s="6"/>
      <c r="AD35" s="6"/>
      <c r="AE35" s="6"/>
      <c r="AF35" s="6"/>
      <c r="AG35" s="6"/>
      <c r="AH35" s="6"/>
      <c r="AI35" s="6"/>
      <c r="AJ35" s="6"/>
      <c r="AK35" s="6"/>
      <c r="AL35" s="6"/>
      <c r="AM35" s="6"/>
      <c r="AN35" s="6"/>
      <c r="AO35" s="6"/>
      <c r="AP35" s="6"/>
      <c r="AQ35" s="6"/>
      <c r="AR35" s="6"/>
      <c r="AS35" s="6"/>
      <c r="AT35" s="6"/>
      <c r="AU35" s="6"/>
      <c r="AV35" s="6"/>
      <c r="AW35" s="6"/>
      <c r="DG35" s="6"/>
    </row>
    <row r="36" spans="1:111" s="33" customFormat="1">
      <c r="A36" s="38"/>
      <c r="B36" s="38"/>
      <c r="C36" s="6"/>
      <c r="D36" s="39"/>
      <c r="E36" s="6"/>
      <c r="F36" s="6"/>
      <c r="G36" s="40"/>
      <c r="H36" s="40"/>
      <c r="I36" s="40"/>
      <c r="J36" s="40"/>
      <c r="K36" s="40"/>
      <c r="L36" s="38"/>
      <c r="M36" s="38"/>
      <c r="N36" s="38"/>
      <c r="O36" s="38"/>
      <c r="R36" s="41"/>
      <c r="S36" s="41"/>
      <c r="T36" s="41"/>
      <c r="X36" s="38"/>
      <c r="Y36" s="6"/>
      <c r="Z36" s="6"/>
      <c r="AA36" s="42"/>
      <c r="AB36" s="6"/>
      <c r="AC36" s="6"/>
      <c r="AD36" s="6"/>
      <c r="AE36" s="6"/>
      <c r="AF36" s="6"/>
      <c r="AG36" s="6"/>
      <c r="AH36" s="6"/>
      <c r="AI36" s="6"/>
      <c r="AJ36" s="6"/>
      <c r="AK36" s="6"/>
      <c r="AL36" s="6"/>
      <c r="AM36" s="6"/>
      <c r="AN36" s="6"/>
      <c r="AO36" s="6"/>
      <c r="AP36" s="6"/>
      <c r="AQ36" s="6"/>
      <c r="AR36" s="6"/>
      <c r="AS36" s="6"/>
      <c r="AT36" s="6"/>
      <c r="AU36" s="6"/>
      <c r="AV36" s="6"/>
      <c r="AW36" s="6"/>
      <c r="DG36" s="6"/>
    </row>
    <row r="46" spans="1:111">
      <c r="O46" s="684"/>
    </row>
    <row r="47" spans="1:111">
      <c r="O47" s="684"/>
    </row>
    <row r="54" spans="50:107">
      <c r="DC54" s="685"/>
    </row>
    <row r="55" spans="50:107">
      <c r="DC55" s="685"/>
    </row>
    <row r="56" spans="50:107">
      <c r="DC56" s="685"/>
    </row>
    <row r="57" spans="50:107">
      <c r="AX57" s="685"/>
      <c r="AY57" s="685"/>
      <c r="AZ57" s="685"/>
      <c r="BA57" s="685"/>
      <c r="BB57" s="685"/>
      <c r="BC57" s="685"/>
      <c r="BD57" s="685"/>
      <c r="BE57" s="685"/>
      <c r="BF57" s="685"/>
      <c r="BG57" s="685"/>
      <c r="BH57" s="685"/>
      <c r="BI57" s="685"/>
      <c r="BJ57" s="685"/>
      <c r="BK57" s="685"/>
      <c r="BL57" s="685"/>
      <c r="BM57" s="685"/>
      <c r="BN57" s="685"/>
      <c r="BO57" s="685"/>
      <c r="BP57" s="685"/>
      <c r="BQ57" s="685"/>
      <c r="BR57" s="685"/>
      <c r="BS57" s="685"/>
      <c r="BT57" s="685"/>
      <c r="BU57" s="685"/>
      <c r="BV57" s="685"/>
      <c r="BW57" s="685"/>
      <c r="BX57" s="685"/>
      <c r="BY57" s="685"/>
      <c r="BZ57" s="685"/>
      <c r="CA57" s="685"/>
      <c r="CB57" s="685"/>
      <c r="CC57" s="685"/>
      <c r="CD57" s="685"/>
      <c r="CE57" s="685"/>
      <c r="CF57" s="685"/>
      <c r="CG57" s="685"/>
      <c r="CH57" s="685"/>
      <c r="CI57" s="685"/>
      <c r="CJ57" s="685"/>
      <c r="CK57" s="685"/>
      <c r="CL57" s="685"/>
      <c r="CM57" s="685"/>
      <c r="CN57" s="685"/>
      <c r="CO57" s="685"/>
      <c r="CP57" s="685"/>
      <c r="CQ57" s="685"/>
      <c r="CR57" s="685"/>
      <c r="CS57" s="685"/>
      <c r="CT57" s="685"/>
      <c r="CU57" s="685"/>
      <c r="CV57" s="685"/>
      <c r="CW57" s="685"/>
      <c r="CX57" s="685"/>
      <c r="CY57" s="685"/>
      <c r="CZ57" s="685"/>
      <c r="DA57" s="685"/>
      <c r="DB57" s="685"/>
      <c r="DC57" s="685"/>
    </row>
    <row r="58" spans="50:107">
      <c r="AX58" s="685"/>
      <c r="AY58" s="685"/>
      <c r="AZ58" s="685"/>
      <c r="BA58" s="685"/>
      <c r="BB58" s="685"/>
      <c r="BC58" s="685"/>
      <c r="BD58" s="685"/>
      <c r="BE58" s="685"/>
      <c r="BF58" s="685"/>
      <c r="BG58" s="685"/>
      <c r="BH58" s="685"/>
      <c r="BI58" s="685"/>
      <c r="BJ58" s="685"/>
      <c r="BK58" s="685"/>
      <c r="BL58" s="685"/>
      <c r="BM58" s="685"/>
      <c r="BN58" s="685"/>
      <c r="BO58" s="685"/>
      <c r="BP58" s="685"/>
      <c r="BQ58" s="685"/>
      <c r="BR58" s="685"/>
      <c r="BS58" s="685"/>
      <c r="BT58" s="685"/>
      <c r="BU58" s="685"/>
      <c r="BV58" s="685"/>
      <c r="BW58" s="685"/>
      <c r="BX58" s="685"/>
      <c r="BY58" s="685"/>
      <c r="BZ58" s="685"/>
      <c r="CA58" s="685"/>
      <c r="CB58" s="685"/>
      <c r="CC58" s="685"/>
      <c r="CD58" s="685"/>
      <c r="CE58" s="685"/>
      <c r="CF58" s="685"/>
      <c r="CG58" s="685"/>
      <c r="CH58" s="685"/>
      <c r="CI58" s="685"/>
      <c r="CJ58" s="685"/>
      <c r="CK58" s="685"/>
      <c r="CL58" s="685"/>
      <c r="CM58" s="685"/>
      <c r="CN58" s="685"/>
      <c r="CO58" s="685"/>
      <c r="CP58" s="685"/>
      <c r="CQ58" s="685"/>
      <c r="CR58" s="685"/>
      <c r="CS58" s="685"/>
      <c r="CT58" s="685"/>
      <c r="CU58" s="685"/>
      <c r="CV58" s="685"/>
      <c r="CW58" s="685"/>
      <c r="CX58" s="685"/>
      <c r="CY58" s="685"/>
      <c r="CZ58" s="685"/>
      <c r="DA58" s="685"/>
      <c r="DB58" s="685"/>
      <c r="DC58" s="685"/>
    </row>
    <row r="59" spans="50:107">
      <c r="AX59" s="685"/>
      <c r="AY59" s="685"/>
      <c r="AZ59" s="685"/>
      <c r="BA59" s="685"/>
      <c r="BB59" s="685"/>
      <c r="BC59" s="685"/>
      <c r="BD59" s="685"/>
      <c r="BE59" s="685"/>
      <c r="BF59" s="685"/>
      <c r="BG59" s="685"/>
      <c r="BH59" s="685"/>
      <c r="BI59" s="685"/>
      <c r="BJ59" s="685"/>
      <c r="BK59" s="685"/>
      <c r="BL59" s="685"/>
      <c r="BM59" s="685"/>
      <c r="BN59" s="685"/>
      <c r="BO59" s="685"/>
      <c r="BP59" s="685"/>
      <c r="BQ59" s="685"/>
      <c r="BR59" s="685"/>
      <c r="BS59" s="685"/>
      <c r="BT59" s="685"/>
      <c r="BU59" s="685"/>
      <c r="BV59" s="685"/>
      <c r="BW59" s="685"/>
      <c r="BX59" s="685"/>
      <c r="BY59" s="685"/>
      <c r="BZ59" s="685"/>
      <c r="CA59" s="685"/>
      <c r="CB59" s="685"/>
      <c r="CC59" s="685"/>
      <c r="CD59" s="685"/>
      <c r="CE59" s="685"/>
      <c r="CF59" s="685"/>
      <c r="CG59" s="685"/>
      <c r="CH59" s="685"/>
      <c r="CI59" s="685"/>
      <c r="CJ59" s="685"/>
      <c r="CK59" s="685"/>
      <c r="CL59" s="685"/>
      <c r="CM59" s="685"/>
      <c r="CN59" s="685"/>
      <c r="CO59" s="685"/>
      <c r="CP59" s="685"/>
      <c r="CQ59" s="685"/>
      <c r="CR59" s="685"/>
      <c r="CS59" s="685"/>
      <c r="CT59" s="685"/>
      <c r="CU59" s="685"/>
      <c r="CV59" s="685"/>
      <c r="CW59" s="685"/>
      <c r="CX59" s="685"/>
      <c r="CY59" s="685"/>
      <c r="CZ59" s="685"/>
      <c r="DA59" s="685"/>
      <c r="DB59" s="685"/>
      <c r="DC59" s="685"/>
    </row>
    <row r="60" spans="50:107">
      <c r="AX60" s="685"/>
      <c r="AY60" s="685"/>
      <c r="AZ60" s="685"/>
      <c r="BA60" s="685"/>
      <c r="BB60" s="685"/>
      <c r="BC60" s="685"/>
      <c r="BD60" s="685"/>
      <c r="BE60" s="685"/>
      <c r="BF60" s="685"/>
      <c r="BG60" s="685"/>
      <c r="BH60" s="685"/>
      <c r="BI60" s="685"/>
      <c r="BJ60" s="685"/>
      <c r="BK60" s="685"/>
      <c r="BL60" s="685"/>
      <c r="BM60" s="685"/>
      <c r="BN60" s="685"/>
      <c r="BO60" s="685"/>
      <c r="BP60" s="685"/>
      <c r="BQ60" s="685"/>
      <c r="BR60" s="685"/>
      <c r="BS60" s="685"/>
      <c r="BT60" s="685"/>
      <c r="BU60" s="685"/>
      <c r="BV60" s="685"/>
      <c r="BW60" s="685"/>
      <c r="BX60" s="685"/>
      <c r="BY60" s="685"/>
      <c r="BZ60" s="685"/>
      <c r="CA60" s="685"/>
      <c r="CB60" s="685"/>
      <c r="CC60" s="685"/>
      <c r="CD60" s="685"/>
      <c r="CE60" s="685"/>
      <c r="CF60" s="685"/>
      <c r="CG60" s="685"/>
      <c r="CH60" s="685"/>
      <c r="CI60" s="685"/>
      <c r="CJ60" s="685"/>
      <c r="CK60" s="685"/>
      <c r="CL60" s="685"/>
      <c r="CM60" s="685"/>
      <c r="CN60" s="685"/>
      <c r="CO60" s="685"/>
      <c r="CP60" s="685"/>
      <c r="CQ60" s="685"/>
      <c r="CR60" s="685"/>
      <c r="CS60" s="685"/>
      <c r="CT60" s="685"/>
      <c r="CU60" s="685"/>
      <c r="CV60" s="685"/>
      <c r="CW60" s="685"/>
      <c r="CX60" s="685"/>
      <c r="CY60" s="685"/>
      <c r="CZ60" s="685"/>
      <c r="DA60" s="685"/>
      <c r="DB60" s="685"/>
      <c r="DC60" s="685"/>
    </row>
    <row r="61" spans="50:107">
      <c r="AX61" s="685"/>
      <c r="AY61" s="685"/>
      <c r="AZ61" s="685"/>
      <c r="BA61" s="685"/>
      <c r="BB61" s="685"/>
      <c r="BC61" s="685"/>
      <c r="BD61" s="685"/>
      <c r="BE61" s="685"/>
      <c r="BF61" s="685"/>
      <c r="BG61" s="685"/>
      <c r="BH61" s="685"/>
      <c r="BI61" s="685"/>
      <c r="BJ61" s="685"/>
      <c r="BK61" s="685"/>
      <c r="BL61" s="685"/>
      <c r="BM61" s="685"/>
      <c r="BN61" s="685"/>
      <c r="BO61" s="685"/>
      <c r="BP61" s="685"/>
      <c r="BQ61" s="685"/>
      <c r="BR61" s="685"/>
      <c r="BS61" s="685"/>
      <c r="BT61" s="685"/>
      <c r="BU61" s="685"/>
      <c r="BV61" s="685"/>
      <c r="BW61" s="685"/>
      <c r="BX61" s="685"/>
      <c r="BY61" s="685"/>
      <c r="BZ61" s="685"/>
      <c r="CA61" s="685"/>
      <c r="CB61" s="685"/>
      <c r="CC61" s="685"/>
      <c r="CD61" s="685"/>
      <c r="CE61" s="685"/>
      <c r="CF61" s="685"/>
      <c r="CG61" s="685"/>
      <c r="CH61" s="685"/>
      <c r="CI61" s="685"/>
      <c r="CJ61" s="685"/>
      <c r="CK61" s="685"/>
      <c r="CL61" s="685"/>
      <c r="CM61" s="685"/>
      <c r="CN61" s="685"/>
      <c r="CO61" s="685"/>
      <c r="CP61" s="685"/>
      <c r="CQ61" s="685"/>
      <c r="CR61" s="685"/>
      <c r="CS61" s="685"/>
      <c r="CT61" s="685"/>
      <c r="CU61" s="685"/>
      <c r="CV61" s="685"/>
      <c r="CW61" s="685"/>
      <c r="CX61" s="685"/>
      <c r="CY61" s="685"/>
      <c r="CZ61" s="685"/>
      <c r="DA61" s="685"/>
      <c r="DB61" s="685"/>
      <c r="DC61" s="685"/>
    </row>
    <row r="62" spans="50:107">
      <c r="AX62" s="685"/>
      <c r="AY62" s="685"/>
      <c r="AZ62" s="685"/>
      <c r="BA62" s="685"/>
      <c r="BB62" s="685"/>
      <c r="BC62" s="685"/>
      <c r="BD62" s="685"/>
      <c r="BE62" s="685"/>
      <c r="BF62" s="685"/>
      <c r="BG62" s="685"/>
      <c r="BH62" s="685"/>
      <c r="BI62" s="685"/>
      <c r="BJ62" s="685"/>
      <c r="BK62" s="685"/>
      <c r="BL62" s="685"/>
      <c r="BM62" s="685"/>
      <c r="BN62" s="685"/>
      <c r="BO62" s="685"/>
      <c r="BP62" s="685"/>
      <c r="BQ62" s="685"/>
      <c r="BR62" s="685"/>
      <c r="BS62" s="685"/>
      <c r="BT62" s="685"/>
      <c r="BU62" s="685"/>
      <c r="BV62" s="685"/>
      <c r="BW62" s="685"/>
      <c r="BX62" s="685"/>
      <c r="BY62" s="685"/>
      <c r="BZ62" s="685"/>
      <c r="CA62" s="685"/>
      <c r="CB62" s="685"/>
      <c r="CC62" s="685"/>
      <c r="CD62" s="685"/>
      <c r="CE62" s="685"/>
      <c r="CF62" s="685"/>
      <c r="CG62" s="685"/>
      <c r="CH62" s="685"/>
      <c r="CI62" s="685"/>
      <c r="CJ62" s="685"/>
      <c r="CK62" s="685"/>
      <c r="CL62" s="685"/>
      <c r="CM62" s="685"/>
      <c r="CN62" s="685"/>
      <c r="CO62" s="685"/>
      <c r="CP62" s="685"/>
      <c r="CQ62" s="685"/>
      <c r="CR62" s="685"/>
      <c r="CS62" s="685"/>
      <c r="CT62" s="685"/>
      <c r="CU62" s="685"/>
      <c r="CV62" s="685"/>
      <c r="CW62" s="685"/>
      <c r="CX62" s="685"/>
      <c r="CY62" s="685"/>
      <c r="CZ62" s="685"/>
      <c r="DA62" s="685"/>
      <c r="DB62" s="685"/>
      <c r="DC62" s="685"/>
    </row>
    <row r="63" spans="50:107">
      <c r="AX63" s="685"/>
      <c r="AY63" s="685"/>
      <c r="AZ63" s="685"/>
      <c r="BA63" s="685"/>
      <c r="BB63" s="685"/>
      <c r="BC63" s="685"/>
      <c r="BD63" s="685"/>
      <c r="BE63" s="685"/>
      <c r="BF63" s="685"/>
      <c r="BG63" s="685"/>
      <c r="BH63" s="685"/>
      <c r="BI63" s="685"/>
      <c r="BJ63" s="685"/>
      <c r="BK63" s="685"/>
      <c r="BL63" s="685"/>
      <c r="BM63" s="685"/>
      <c r="BN63" s="685"/>
      <c r="BO63" s="685"/>
      <c r="BP63" s="685"/>
      <c r="BQ63" s="685"/>
      <c r="BR63" s="685"/>
      <c r="BS63" s="685"/>
      <c r="BT63" s="685"/>
      <c r="BU63" s="685"/>
      <c r="BV63" s="685"/>
      <c r="BW63" s="685"/>
      <c r="BX63" s="685"/>
      <c r="BY63" s="685"/>
      <c r="BZ63" s="685"/>
      <c r="CA63" s="685"/>
      <c r="CB63" s="685"/>
      <c r="CC63" s="685"/>
      <c r="CD63" s="685"/>
      <c r="CE63" s="685"/>
      <c r="CF63" s="685"/>
      <c r="CG63" s="685"/>
      <c r="CH63" s="685"/>
      <c r="CI63" s="685"/>
      <c r="CJ63" s="685"/>
      <c r="CK63" s="685"/>
      <c r="CL63" s="685"/>
      <c r="CM63" s="685"/>
      <c r="CN63" s="685"/>
      <c r="CO63" s="685"/>
      <c r="CP63" s="685"/>
      <c r="CQ63" s="685"/>
      <c r="CR63" s="685"/>
      <c r="CS63" s="685"/>
      <c r="CT63" s="685"/>
      <c r="CU63" s="685"/>
      <c r="CV63" s="685"/>
      <c r="CW63" s="685"/>
      <c r="CX63" s="685"/>
      <c r="CY63" s="685"/>
      <c r="CZ63" s="685"/>
      <c r="DA63" s="685"/>
      <c r="DB63" s="685"/>
      <c r="DC63" s="685"/>
    </row>
    <row r="64" spans="50:107">
      <c r="AX64" s="685"/>
      <c r="AY64" s="685"/>
      <c r="AZ64" s="685"/>
      <c r="BA64" s="685"/>
      <c r="BB64" s="685"/>
      <c r="BC64" s="685"/>
      <c r="BD64" s="685"/>
      <c r="BE64" s="685"/>
      <c r="BF64" s="685"/>
      <c r="BG64" s="685"/>
      <c r="BH64" s="685"/>
      <c r="BI64" s="685"/>
      <c r="BJ64" s="685"/>
      <c r="BK64" s="685"/>
      <c r="BL64" s="685"/>
      <c r="BM64" s="685"/>
      <c r="BN64" s="685"/>
      <c r="BO64" s="685"/>
      <c r="BP64" s="685"/>
      <c r="BQ64" s="685"/>
      <c r="BR64" s="685"/>
      <c r="BS64" s="685"/>
      <c r="BT64" s="685"/>
      <c r="BU64" s="685"/>
      <c r="BV64" s="685"/>
      <c r="BW64" s="685"/>
      <c r="BX64" s="685"/>
      <c r="BY64" s="685"/>
      <c r="BZ64" s="685"/>
      <c r="CA64" s="685"/>
      <c r="CB64" s="685"/>
      <c r="CC64" s="685"/>
      <c r="CD64" s="685"/>
      <c r="CE64" s="685"/>
      <c r="CF64" s="685"/>
      <c r="CG64" s="685"/>
      <c r="CH64" s="685"/>
      <c r="CI64" s="685"/>
      <c r="CJ64" s="685"/>
      <c r="CK64" s="685"/>
      <c r="CL64" s="685"/>
      <c r="CM64" s="685"/>
      <c r="CN64" s="685"/>
      <c r="CO64" s="685"/>
      <c r="CP64" s="685"/>
      <c r="CQ64" s="685"/>
      <c r="CR64" s="685"/>
      <c r="CS64" s="685"/>
      <c r="CT64" s="685"/>
      <c r="CU64" s="685"/>
      <c r="CV64" s="685"/>
      <c r="CW64" s="685"/>
      <c r="CX64" s="685"/>
      <c r="CY64" s="685"/>
      <c r="CZ64" s="685"/>
      <c r="DA64" s="685"/>
      <c r="DB64" s="685"/>
      <c r="DC64" s="685"/>
    </row>
    <row r="65" spans="14:107">
      <c r="AX65" s="685"/>
      <c r="AY65" s="685"/>
      <c r="AZ65" s="685"/>
      <c r="BA65" s="685"/>
      <c r="BB65" s="685"/>
      <c r="BC65" s="685"/>
      <c r="BD65" s="685"/>
      <c r="BE65" s="685"/>
      <c r="BF65" s="685"/>
      <c r="BG65" s="685"/>
      <c r="BH65" s="685"/>
      <c r="BI65" s="685"/>
      <c r="BJ65" s="685"/>
      <c r="BK65" s="685"/>
      <c r="BL65" s="685"/>
      <c r="BM65" s="685"/>
      <c r="BN65" s="685"/>
      <c r="BO65" s="685"/>
      <c r="BP65" s="685"/>
      <c r="BQ65" s="685"/>
      <c r="BR65" s="685"/>
      <c r="BS65" s="685"/>
      <c r="BT65" s="685"/>
      <c r="BU65" s="685"/>
      <c r="BV65" s="685"/>
      <c r="BW65" s="685"/>
      <c r="BX65" s="685"/>
      <c r="BY65" s="685"/>
      <c r="BZ65" s="685"/>
      <c r="CA65" s="685"/>
      <c r="CB65" s="685"/>
      <c r="CC65" s="685"/>
      <c r="CD65" s="685"/>
      <c r="CE65" s="685"/>
      <c r="CF65" s="685"/>
      <c r="CG65" s="685"/>
      <c r="CH65" s="685"/>
      <c r="CI65" s="685"/>
      <c r="CJ65" s="685"/>
      <c r="CK65" s="685"/>
      <c r="CL65" s="685"/>
      <c r="CM65" s="685"/>
      <c r="CN65" s="685"/>
      <c r="CO65" s="685"/>
      <c r="CP65" s="685"/>
      <c r="CQ65" s="685"/>
      <c r="CR65" s="685"/>
      <c r="CS65" s="685"/>
      <c r="CT65" s="685"/>
      <c r="CU65" s="685"/>
      <c r="CV65" s="685"/>
      <c r="CW65" s="685"/>
      <c r="CX65" s="685"/>
      <c r="CY65" s="685"/>
      <c r="CZ65" s="685"/>
      <c r="DA65" s="685"/>
      <c r="DB65" s="685"/>
      <c r="DC65" s="685"/>
    </row>
    <row r="66" spans="14:107">
      <c r="AX66" s="685"/>
      <c r="AY66" s="685"/>
      <c r="AZ66" s="685"/>
      <c r="BA66" s="685"/>
      <c r="BB66" s="685"/>
      <c r="BC66" s="685"/>
      <c r="BD66" s="685"/>
      <c r="BE66" s="685"/>
      <c r="BF66" s="685"/>
      <c r="BG66" s="685"/>
      <c r="BH66" s="685"/>
      <c r="BI66" s="685"/>
      <c r="BJ66" s="685"/>
      <c r="BK66" s="685"/>
      <c r="BL66" s="685"/>
      <c r="BM66" s="685"/>
      <c r="BN66" s="685"/>
      <c r="BO66" s="685"/>
      <c r="BP66" s="685"/>
      <c r="BQ66" s="685"/>
      <c r="BR66" s="685"/>
      <c r="BS66" s="685"/>
      <c r="BT66" s="685"/>
      <c r="BU66" s="685"/>
      <c r="BV66" s="685"/>
      <c r="BW66" s="685"/>
      <c r="BX66" s="685"/>
      <c r="BY66" s="685"/>
      <c r="BZ66" s="685"/>
      <c r="CA66" s="685"/>
      <c r="CB66" s="685"/>
      <c r="CC66" s="685"/>
      <c r="CD66" s="685"/>
      <c r="CE66" s="685"/>
      <c r="CF66" s="685"/>
      <c r="CG66" s="685"/>
      <c r="CH66" s="685"/>
      <c r="CI66" s="685"/>
      <c r="CJ66" s="685"/>
      <c r="CK66" s="685"/>
      <c r="CL66" s="685"/>
      <c r="CM66" s="685"/>
      <c r="CN66" s="685"/>
      <c r="CO66" s="685"/>
      <c r="CP66" s="685"/>
      <c r="CQ66" s="685"/>
      <c r="CR66" s="685"/>
      <c r="CS66" s="685"/>
      <c r="CT66" s="685"/>
      <c r="CU66" s="685"/>
      <c r="CV66" s="685"/>
      <c r="CW66" s="685"/>
      <c r="CX66" s="685"/>
      <c r="CY66" s="685"/>
      <c r="CZ66" s="685"/>
      <c r="DA66" s="685"/>
      <c r="DB66" s="685"/>
      <c r="DC66" s="685"/>
    </row>
    <row r="67" spans="14:107">
      <c r="AX67" s="685"/>
      <c r="AY67" s="685"/>
      <c r="AZ67" s="685"/>
      <c r="BA67" s="685"/>
      <c r="BB67" s="685"/>
      <c r="BC67" s="685"/>
      <c r="BD67" s="685"/>
      <c r="BE67" s="685"/>
      <c r="BF67" s="685"/>
      <c r="BG67" s="685"/>
      <c r="BH67" s="685"/>
      <c r="BI67" s="685"/>
      <c r="BJ67" s="685"/>
      <c r="BK67" s="685"/>
      <c r="BL67" s="685"/>
      <c r="BM67" s="685"/>
      <c r="BN67" s="685"/>
      <c r="BO67" s="685"/>
      <c r="BP67" s="685"/>
      <c r="BQ67" s="685"/>
      <c r="BR67" s="685"/>
      <c r="BS67" s="685"/>
      <c r="BT67" s="685"/>
      <c r="BU67" s="685"/>
      <c r="BV67" s="685"/>
      <c r="BW67" s="685"/>
      <c r="BX67" s="685"/>
      <c r="BY67" s="685"/>
      <c r="BZ67" s="685"/>
      <c r="CA67" s="685"/>
      <c r="CB67" s="685"/>
      <c r="CC67" s="685"/>
      <c r="CD67" s="685"/>
      <c r="CE67" s="685"/>
      <c r="CF67" s="685"/>
      <c r="CG67" s="685"/>
      <c r="CH67" s="685"/>
      <c r="CI67" s="685"/>
      <c r="CJ67" s="685"/>
      <c r="CK67" s="685"/>
      <c r="CL67" s="685"/>
      <c r="CM67" s="685"/>
      <c r="CN67" s="685"/>
      <c r="CO67" s="685"/>
      <c r="CP67" s="685"/>
      <c r="CQ67" s="685"/>
      <c r="CR67" s="685"/>
      <c r="CS67" s="685"/>
      <c r="CT67" s="685"/>
      <c r="CU67" s="685"/>
      <c r="CV67" s="685"/>
      <c r="CW67" s="685"/>
      <c r="CX67" s="685"/>
      <c r="CY67" s="685"/>
      <c r="CZ67" s="685"/>
      <c r="DA67" s="685"/>
      <c r="DB67" s="685"/>
      <c r="DC67" s="685"/>
    </row>
    <row r="68" spans="14:107">
      <c r="AX68" s="685"/>
      <c r="AY68" s="685"/>
      <c r="AZ68" s="685"/>
      <c r="BA68" s="685"/>
      <c r="BB68" s="685"/>
      <c r="BC68" s="685"/>
      <c r="BD68" s="685"/>
      <c r="BE68" s="685"/>
      <c r="BF68" s="685"/>
      <c r="BG68" s="685"/>
      <c r="BH68" s="685"/>
      <c r="BI68" s="685"/>
      <c r="BJ68" s="685"/>
      <c r="BK68" s="685"/>
      <c r="BL68" s="685"/>
      <c r="BM68" s="685"/>
      <c r="BN68" s="685"/>
      <c r="BO68" s="685"/>
      <c r="BP68" s="685"/>
      <c r="BQ68" s="685"/>
      <c r="BR68" s="685"/>
      <c r="BS68" s="685"/>
      <c r="BT68" s="685"/>
      <c r="BU68" s="685"/>
      <c r="BV68" s="685"/>
      <c r="BW68" s="685"/>
      <c r="BX68" s="685"/>
      <c r="BY68" s="685"/>
      <c r="BZ68" s="685"/>
      <c r="CA68" s="685"/>
      <c r="CB68" s="685"/>
      <c r="CC68" s="685"/>
      <c r="CD68" s="685"/>
      <c r="CE68" s="685"/>
      <c r="CF68" s="685"/>
      <c r="CG68" s="685"/>
      <c r="CH68" s="685"/>
      <c r="CI68" s="685"/>
      <c r="CJ68" s="685"/>
      <c r="CK68" s="685"/>
      <c r="CL68" s="685"/>
      <c r="CM68" s="685"/>
      <c r="CN68" s="685"/>
      <c r="CO68" s="685"/>
      <c r="CP68" s="685"/>
      <c r="CQ68" s="685"/>
      <c r="CR68" s="685"/>
      <c r="CS68" s="685"/>
      <c r="CT68" s="685"/>
      <c r="CU68" s="685"/>
      <c r="CV68" s="685"/>
      <c r="CW68" s="685"/>
      <c r="CX68" s="685"/>
      <c r="CY68" s="685"/>
      <c r="CZ68" s="685"/>
      <c r="DA68" s="685"/>
      <c r="DB68" s="685"/>
      <c r="DC68" s="685"/>
    </row>
    <row r="69" spans="14:107">
      <c r="AX69" s="685"/>
      <c r="AY69" s="685"/>
      <c r="AZ69" s="685"/>
      <c r="BA69" s="685"/>
      <c r="BB69" s="685"/>
      <c r="BC69" s="685"/>
      <c r="BD69" s="685"/>
      <c r="BE69" s="685"/>
      <c r="BF69" s="685"/>
      <c r="BG69" s="685"/>
      <c r="BH69" s="685"/>
      <c r="BI69" s="685"/>
      <c r="BJ69" s="685"/>
      <c r="BK69" s="685"/>
      <c r="BL69" s="685"/>
      <c r="BM69" s="685"/>
      <c r="BN69" s="685"/>
      <c r="BO69" s="685"/>
      <c r="BP69" s="685"/>
      <c r="BQ69" s="685"/>
      <c r="BR69" s="685"/>
      <c r="BS69" s="685"/>
      <c r="BT69" s="685"/>
      <c r="BU69" s="685"/>
      <c r="BV69" s="685"/>
      <c r="BW69" s="685"/>
      <c r="BX69" s="685"/>
      <c r="BY69" s="685"/>
      <c r="BZ69" s="685"/>
      <c r="CA69" s="685"/>
      <c r="CB69" s="685"/>
      <c r="CC69" s="685"/>
      <c r="CD69" s="685"/>
      <c r="CE69" s="685"/>
      <c r="CF69" s="685"/>
      <c r="CG69" s="685"/>
      <c r="CH69" s="685"/>
      <c r="CI69" s="685"/>
      <c r="CJ69" s="685"/>
      <c r="CK69" s="685"/>
      <c r="CL69" s="685"/>
      <c r="CM69" s="685"/>
      <c r="CN69" s="685"/>
      <c r="CO69" s="685"/>
      <c r="CP69" s="685"/>
      <c r="CQ69" s="685"/>
      <c r="CR69" s="685"/>
      <c r="CS69" s="685"/>
      <c r="CT69" s="685"/>
      <c r="CU69" s="685"/>
      <c r="CV69" s="685"/>
      <c r="CW69" s="685"/>
      <c r="CX69" s="685"/>
      <c r="CY69" s="685"/>
      <c r="CZ69" s="685"/>
      <c r="DA69" s="685"/>
      <c r="DB69" s="685"/>
      <c r="DC69" s="685"/>
    </row>
    <row r="70" spans="14:107">
      <c r="N70" s="684"/>
    </row>
    <row r="71" spans="14:107">
      <c r="N71" s="684"/>
    </row>
    <row r="100" spans="107:107">
      <c r="DC100" s="685"/>
    </row>
    <row r="101" spans="107:107">
      <c r="DC101" s="685"/>
    </row>
    <row r="102" spans="107:107">
      <c r="DC102" s="685"/>
    </row>
    <row r="103" spans="107:107">
      <c r="DC103" s="685"/>
    </row>
    <row r="104" spans="107:107">
      <c r="DC104" s="685"/>
    </row>
    <row r="105" spans="107:107">
      <c r="DC105" s="685"/>
    </row>
    <row r="106" spans="107:107">
      <c r="DC106" s="685"/>
    </row>
    <row r="107" spans="107:107">
      <c r="DC107" s="685"/>
    </row>
    <row r="108" spans="107:107">
      <c r="DC108" s="685"/>
    </row>
    <row r="109" spans="107:107">
      <c r="DC109" s="685"/>
    </row>
    <row r="110" spans="107:107">
      <c r="DC110" s="685"/>
    </row>
    <row r="111" spans="107:107">
      <c r="DC111" s="685"/>
    </row>
    <row r="112" spans="107:107">
      <c r="DC112" s="685"/>
    </row>
    <row r="113" spans="107:107">
      <c r="DC113" s="685"/>
    </row>
    <row r="114" spans="107:107">
      <c r="DC114" s="685"/>
    </row>
    <row r="115" spans="107:107">
      <c r="DC115" s="685"/>
    </row>
    <row r="116" spans="107:107">
      <c r="DC116" s="685"/>
    </row>
    <row r="117" spans="107:107">
      <c r="DC117" s="685"/>
    </row>
    <row r="118" spans="107:107">
      <c r="DC118" s="685"/>
    </row>
    <row r="119" spans="107:107">
      <c r="DC119" s="685"/>
    </row>
    <row r="120" spans="107:107">
      <c r="DC120" s="685"/>
    </row>
    <row r="159" spans="12:106">
      <c r="L159" s="684"/>
      <c r="M159" s="684"/>
      <c r="N159" s="684"/>
      <c r="O159" s="684"/>
      <c r="BB159" s="685"/>
      <c r="BL159" s="685"/>
      <c r="BQ159" s="685"/>
      <c r="CA159" s="685"/>
      <c r="CF159" s="685"/>
      <c r="CP159" s="685"/>
      <c r="CS159" s="685"/>
      <c r="DB159" s="685"/>
    </row>
    <row r="160" spans="12:106">
      <c r="L160" s="684"/>
      <c r="M160" s="684"/>
      <c r="N160" s="684"/>
      <c r="O160" s="684"/>
      <c r="BB160" s="685"/>
      <c r="BL160" s="685"/>
      <c r="BQ160" s="685"/>
      <c r="CA160" s="685"/>
      <c r="CF160" s="685"/>
      <c r="CP160" s="685"/>
      <c r="CS160" s="685"/>
      <c r="DB160" s="685"/>
    </row>
    <row r="161" spans="54:106">
      <c r="BB161" s="685"/>
      <c r="BL161" s="685"/>
      <c r="BQ161" s="685"/>
      <c r="CA161" s="685"/>
      <c r="CF161" s="685"/>
      <c r="CP161" s="685"/>
      <c r="CS161" s="685"/>
      <c r="DB161" s="685"/>
    </row>
    <row r="167" spans="54:106">
      <c r="BQ167" s="685"/>
      <c r="CA167" s="685"/>
      <c r="CF167" s="685"/>
      <c r="CP167" s="685"/>
      <c r="CS167" s="685"/>
      <c r="DB167" s="685"/>
    </row>
    <row r="168" spans="54:106">
      <c r="BQ168" s="685"/>
      <c r="CA168" s="685"/>
      <c r="CF168" s="685"/>
      <c r="CP168" s="685"/>
      <c r="CS168" s="685"/>
      <c r="DB168" s="685"/>
    </row>
    <row r="183" spans="12:15">
      <c r="L183" s="684"/>
      <c r="M183" s="684"/>
      <c r="N183" s="684"/>
      <c r="O183" s="684"/>
    </row>
    <row r="184" spans="12:15">
      <c r="L184" s="684"/>
      <c r="M184" s="684"/>
      <c r="N184" s="684"/>
      <c r="O184" s="684"/>
    </row>
    <row r="193" spans="12:107">
      <c r="DC193" s="685"/>
    </row>
    <row r="194" spans="12:107">
      <c r="DC194" s="685"/>
    </row>
    <row r="195" spans="12:107">
      <c r="DC195" s="685"/>
    </row>
    <row r="196" spans="12:107">
      <c r="DC196" s="685"/>
    </row>
    <row r="197" spans="12:107">
      <c r="DC197" s="685"/>
    </row>
    <row r="198" spans="12:107">
      <c r="DC198" s="685"/>
    </row>
    <row r="199" spans="12:107">
      <c r="DC199" s="685"/>
    </row>
    <row r="200" spans="12:107">
      <c r="DC200" s="685"/>
    </row>
    <row r="201" spans="12:107">
      <c r="DC201" s="685"/>
    </row>
    <row r="202" spans="12:107">
      <c r="DC202" s="685"/>
    </row>
    <row r="203" spans="12:107">
      <c r="DC203" s="685"/>
    </row>
    <row r="205" spans="12:107">
      <c r="L205" s="684"/>
      <c r="M205" s="684"/>
      <c r="N205" s="684"/>
      <c r="O205" s="684"/>
    </row>
    <row r="206" spans="12:107">
      <c r="L206" s="684"/>
      <c r="M206" s="684"/>
      <c r="N206" s="684"/>
      <c r="O206" s="684"/>
    </row>
    <row r="324" spans="12:15">
      <c r="L324" s="684"/>
      <c r="M324" s="684"/>
      <c r="N324" s="684"/>
      <c r="O324" s="684"/>
    </row>
    <row r="325" spans="12:15">
      <c r="L325" s="684"/>
      <c r="M325" s="684"/>
      <c r="N325" s="684"/>
      <c r="O325" s="684"/>
    </row>
    <row r="328" spans="12:15">
      <c r="L328" s="684"/>
      <c r="M328" s="684"/>
      <c r="N328" s="684"/>
      <c r="O328" s="684"/>
    </row>
    <row r="329" spans="12:15">
      <c r="L329" s="684"/>
      <c r="M329" s="684"/>
      <c r="N329" s="684"/>
      <c r="O329" s="684"/>
    </row>
    <row r="444" spans="12:15">
      <c r="L444" s="684"/>
      <c r="M444" s="684"/>
      <c r="N444" s="684"/>
      <c r="O444" s="684"/>
    </row>
    <row r="445" spans="12:15">
      <c r="L445" s="684"/>
      <c r="M445" s="684"/>
      <c r="N445" s="684"/>
      <c r="O445" s="684"/>
    </row>
    <row r="515" spans="107:107">
      <c r="DC515" s="685"/>
    </row>
    <row r="516" spans="107:107">
      <c r="DC516" s="685"/>
    </row>
    <row r="517" spans="107:107">
      <c r="DC517" s="685"/>
    </row>
    <row r="518" spans="107:107">
      <c r="DC518" s="685"/>
    </row>
    <row r="519" spans="107:107">
      <c r="DC519" s="685"/>
    </row>
    <row r="520" spans="107:107">
      <c r="DC520" s="685"/>
    </row>
    <row r="521" spans="107:107">
      <c r="DC521" s="685"/>
    </row>
    <row r="522" spans="107:107">
      <c r="DC522" s="685"/>
    </row>
    <row r="523" spans="107:107">
      <c r="DC523" s="685"/>
    </row>
    <row r="524" spans="107:107">
      <c r="DC524" s="685"/>
    </row>
    <row r="525" spans="107:107">
      <c r="DC525" s="685"/>
    </row>
    <row r="526" spans="107:107">
      <c r="DC526" s="685"/>
    </row>
    <row r="527" spans="107:107">
      <c r="DC527" s="685"/>
    </row>
    <row r="528" spans="107:107">
      <c r="DC528" s="685"/>
    </row>
    <row r="529" spans="107:107">
      <c r="DC529" s="685"/>
    </row>
    <row r="530" spans="107:107">
      <c r="DC530" s="685"/>
    </row>
    <row r="1047457" spans="30:30">
      <c r="AD1047457" s="13"/>
    </row>
    <row r="1047458" spans="30:30">
      <c r="AD1047458" s="13"/>
    </row>
    <row r="1047459" spans="30:30">
      <c r="AD1047459" s="27"/>
    </row>
    <row r="1047460" spans="30:30">
      <c r="AD1047460" s="27"/>
    </row>
    <row r="1047461" spans="30:30">
      <c r="AD1047461" s="27"/>
    </row>
    <row r="1047462" spans="30:30">
      <c r="AD1047462" s="27"/>
    </row>
    <row r="1047463" spans="30:30">
      <c r="AD1047463" s="27"/>
    </row>
    <row r="1047464" spans="30:30">
      <c r="AD1047464" s="27"/>
    </row>
    <row r="1047465" spans="30:30">
      <c r="AD1047465" s="27"/>
    </row>
    <row r="1047466" spans="30:30">
      <c r="AD1047466" s="27"/>
    </row>
    <row r="1047467" spans="30:30">
      <c r="AD1047467" s="27"/>
    </row>
    <row r="1047468" spans="30:30">
      <c r="AD1047468" s="27"/>
    </row>
  </sheetData>
  <mergeCells count="226">
    <mergeCell ref="N1:V1"/>
    <mergeCell ref="I2:X2"/>
    <mergeCell ref="DG2:DL2"/>
    <mergeCell ref="F3:Z3"/>
    <mergeCell ref="N4:V4"/>
    <mergeCell ref="V6:AD6"/>
    <mergeCell ref="DK6:DN6"/>
    <mergeCell ref="I8:I13"/>
    <mergeCell ref="J8:J13"/>
    <mergeCell ref="P8:P13"/>
    <mergeCell ref="O46:O47"/>
    <mergeCell ref="DC54:DC69"/>
    <mergeCell ref="AX57:AX58"/>
    <mergeCell ref="AY57:AY58"/>
    <mergeCell ref="AZ57:AZ58"/>
    <mergeCell ref="BA57:BA58"/>
    <mergeCell ref="BB57:BB58"/>
    <mergeCell ref="BI57:BI58"/>
    <mergeCell ref="BJ57:BJ58"/>
    <mergeCell ref="BK57:BK58"/>
    <mergeCell ref="BL57:BL58"/>
    <mergeCell ref="BM57:BM58"/>
    <mergeCell ref="BN57:BN58"/>
    <mergeCell ref="BC57:BC58"/>
    <mergeCell ref="BD57:BD58"/>
    <mergeCell ref="BE57:BE58"/>
    <mergeCell ref="BF57:BF58"/>
    <mergeCell ref="BG57:BG58"/>
    <mergeCell ref="BH57:BH58"/>
    <mergeCell ref="BU57:BU58"/>
    <mergeCell ref="BV57:BV58"/>
    <mergeCell ref="BW57:BW58"/>
    <mergeCell ref="BX57:BX58"/>
    <mergeCell ref="BY57:BY58"/>
    <mergeCell ref="BZ57:BZ58"/>
    <mergeCell ref="BO57:BO58"/>
    <mergeCell ref="BP57:BP58"/>
    <mergeCell ref="BQ57:BQ58"/>
    <mergeCell ref="BR57:BR58"/>
    <mergeCell ref="BS57:BS58"/>
    <mergeCell ref="BT57:BT58"/>
    <mergeCell ref="CI57:CI58"/>
    <mergeCell ref="CJ57:CJ58"/>
    <mergeCell ref="CK57:CK58"/>
    <mergeCell ref="CL57:CL58"/>
    <mergeCell ref="CA57:CA58"/>
    <mergeCell ref="CB57:CB58"/>
    <mergeCell ref="CC57:CC58"/>
    <mergeCell ref="CD57:CD58"/>
    <mergeCell ref="CE57:CE58"/>
    <mergeCell ref="CF57:CF58"/>
    <mergeCell ref="CY57:CY58"/>
    <mergeCell ref="CZ57:CZ58"/>
    <mergeCell ref="DA57:DA58"/>
    <mergeCell ref="DB57:DB58"/>
    <mergeCell ref="AX59:AX63"/>
    <mergeCell ref="AY59:AY63"/>
    <mergeCell ref="AZ59:AZ63"/>
    <mergeCell ref="BA59:BA63"/>
    <mergeCell ref="BB59:BB63"/>
    <mergeCell ref="BC59:BC63"/>
    <mergeCell ref="CS57:CS58"/>
    <mergeCell ref="CT57:CT58"/>
    <mergeCell ref="CU57:CU58"/>
    <mergeCell ref="CV57:CV58"/>
    <mergeCell ref="CW57:CW58"/>
    <mergeCell ref="CX57:CX58"/>
    <mergeCell ref="CM57:CM58"/>
    <mergeCell ref="CN57:CN58"/>
    <mergeCell ref="CO57:CO58"/>
    <mergeCell ref="CP57:CP58"/>
    <mergeCell ref="CQ57:CQ58"/>
    <mergeCell ref="CR57:CR58"/>
    <mergeCell ref="CG57:CG58"/>
    <mergeCell ref="CH57:CH58"/>
    <mergeCell ref="BJ59:BJ63"/>
    <mergeCell ref="BK59:BK63"/>
    <mergeCell ref="BL59:BL63"/>
    <mergeCell ref="BM59:BM63"/>
    <mergeCell ref="BN59:BN63"/>
    <mergeCell ref="BO59:BO63"/>
    <mergeCell ref="BD59:BD63"/>
    <mergeCell ref="BE59:BE63"/>
    <mergeCell ref="BF59:BF63"/>
    <mergeCell ref="BG59:BG63"/>
    <mergeCell ref="BH59:BH63"/>
    <mergeCell ref="BI59:BI63"/>
    <mergeCell ref="BV59:BV63"/>
    <mergeCell ref="BW59:BW63"/>
    <mergeCell ref="BX59:BX63"/>
    <mergeCell ref="BY59:BY63"/>
    <mergeCell ref="BZ59:BZ63"/>
    <mergeCell ref="CA59:CA63"/>
    <mergeCell ref="BP59:BP63"/>
    <mergeCell ref="BQ59:BQ63"/>
    <mergeCell ref="BR59:BR63"/>
    <mergeCell ref="BS59:BS63"/>
    <mergeCell ref="BT59:BT63"/>
    <mergeCell ref="BU59:BU63"/>
    <mergeCell ref="CJ59:CJ63"/>
    <mergeCell ref="CK59:CK63"/>
    <mergeCell ref="CL59:CL63"/>
    <mergeCell ref="CM59:CM63"/>
    <mergeCell ref="CB59:CB63"/>
    <mergeCell ref="CC59:CC63"/>
    <mergeCell ref="CD59:CD63"/>
    <mergeCell ref="CE59:CE63"/>
    <mergeCell ref="CF59:CF63"/>
    <mergeCell ref="CG59:CG63"/>
    <mergeCell ref="CZ59:CZ63"/>
    <mergeCell ref="DA59:DA63"/>
    <mergeCell ref="DB59:DB63"/>
    <mergeCell ref="AX64:AX69"/>
    <mergeCell ref="AY64:AY69"/>
    <mergeCell ref="AZ64:AZ69"/>
    <mergeCell ref="BA64:BA69"/>
    <mergeCell ref="BB64:BB69"/>
    <mergeCell ref="BC64:BC69"/>
    <mergeCell ref="BD64:BD69"/>
    <mergeCell ref="CT59:CT63"/>
    <mergeCell ref="CU59:CU63"/>
    <mergeCell ref="CV59:CV63"/>
    <mergeCell ref="CW59:CW63"/>
    <mergeCell ref="CX59:CX63"/>
    <mergeCell ref="CY59:CY63"/>
    <mergeCell ref="CN59:CN63"/>
    <mergeCell ref="CO59:CO63"/>
    <mergeCell ref="CP59:CP63"/>
    <mergeCell ref="CQ59:CQ63"/>
    <mergeCell ref="CR59:CR63"/>
    <mergeCell ref="CS59:CS63"/>
    <mergeCell ref="CH59:CH63"/>
    <mergeCell ref="CI59:CI63"/>
    <mergeCell ref="BK64:BK69"/>
    <mergeCell ref="BL64:BL69"/>
    <mergeCell ref="BM64:BM69"/>
    <mergeCell ref="BN64:BN69"/>
    <mergeCell ref="BO64:BO69"/>
    <mergeCell ref="BP64:BP69"/>
    <mergeCell ref="BE64:BE69"/>
    <mergeCell ref="BF64:BF69"/>
    <mergeCell ref="BG64:BG69"/>
    <mergeCell ref="BH64:BH69"/>
    <mergeCell ref="BI64:BI69"/>
    <mergeCell ref="BJ64:BJ69"/>
    <mergeCell ref="BW64:BW69"/>
    <mergeCell ref="BX64:BX69"/>
    <mergeCell ref="BY64:BY69"/>
    <mergeCell ref="BZ64:BZ69"/>
    <mergeCell ref="CA64:CA69"/>
    <mergeCell ref="CB64:CB69"/>
    <mergeCell ref="BQ64:BQ69"/>
    <mergeCell ref="BR64:BR69"/>
    <mergeCell ref="BS64:BS69"/>
    <mergeCell ref="BT64:BT69"/>
    <mergeCell ref="BU64:BU69"/>
    <mergeCell ref="BV64:BV69"/>
    <mergeCell ref="CK64:CK69"/>
    <mergeCell ref="CL64:CL69"/>
    <mergeCell ref="CM64:CM69"/>
    <mergeCell ref="CN64:CN69"/>
    <mergeCell ref="CC64:CC69"/>
    <mergeCell ref="CD64:CD69"/>
    <mergeCell ref="CE64:CE69"/>
    <mergeCell ref="CF64:CF69"/>
    <mergeCell ref="CG64:CG69"/>
    <mergeCell ref="CH64:CH69"/>
    <mergeCell ref="DA64:DA69"/>
    <mergeCell ref="DB64:DB69"/>
    <mergeCell ref="N70:N71"/>
    <mergeCell ref="DC100:DC116"/>
    <mergeCell ref="DC117:DC120"/>
    <mergeCell ref="L159:L160"/>
    <mergeCell ref="M159:M160"/>
    <mergeCell ref="N159:N160"/>
    <mergeCell ref="O159:O160"/>
    <mergeCell ref="BB159:BB161"/>
    <mergeCell ref="CU64:CU69"/>
    <mergeCell ref="CV64:CV69"/>
    <mergeCell ref="CW64:CW69"/>
    <mergeCell ref="CX64:CX69"/>
    <mergeCell ref="CY64:CY69"/>
    <mergeCell ref="CZ64:CZ69"/>
    <mergeCell ref="CO64:CO69"/>
    <mergeCell ref="CP64:CP69"/>
    <mergeCell ref="CQ64:CQ69"/>
    <mergeCell ref="CR64:CR69"/>
    <mergeCell ref="CS64:CS69"/>
    <mergeCell ref="CT64:CT69"/>
    <mergeCell ref="CI64:CI69"/>
    <mergeCell ref="CJ64:CJ69"/>
    <mergeCell ref="DB159:DB161"/>
    <mergeCell ref="BQ167:BQ168"/>
    <mergeCell ref="CA167:CA168"/>
    <mergeCell ref="CF167:CF168"/>
    <mergeCell ref="CP167:CP168"/>
    <mergeCell ref="CS167:CS168"/>
    <mergeCell ref="DB167:DB168"/>
    <mergeCell ref="BL159:BL161"/>
    <mergeCell ref="BQ159:BQ161"/>
    <mergeCell ref="CA159:CA161"/>
    <mergeCell ref="CF159:CF161"/>
    <mergeCell ref="CP159:CP161"/>
    <mergeCell ref="CS159:CS161"/>
    <mergeCell ref="L183:L184"/>
    <mergeCell ref="M183:M184"/>
    <mergeCell ref="N183:N184"/>
    <mergeCell ref="O183:O184"/>
    <mergeCell ref="DC193:DC203"/>
    <mergeCell ref="L205:L206"/>
    <mergeCell ref="M205:M206"/>
    <mergeCell ref="N205:N206"/>
    <mergeCell ref="O205:O206"/>
    <mergeCell ref="L444:L445"/>
    <mergeCell ref="M444:M445"/>
    <mergeCell ref="N444:N445"/>
    <mergeCell ref="O444:O445"/>
    <mergeCell ref="DC515:DC530"/>
    <mergeCell ref="L324:L325"/>
    <mergeCell ref="M324:M325"/>
    <mergeCell ref="N324:N325"/>
    <mergeCell ref="O324:O325"/>
    <mergeCell ref="L328:L329"/>
    <mergeCell ref="M328:M329"/>
    <mergeCell ref="N328:N329"/>
    <mergeCell ref="O328:O329"/>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Q135"/>
  <sheetViews>
    <sheetView workbookViewId="0"/>
  </sheetViews>
  <sheetFormatPr baseColWidth="10" defaultRowHeight="11.25"/>
  <cols>
    <col min="1" max="2" width="11.42578125" style="60"/>
    <col min="3" max="3" width="11.42578125" style="7"/>
    <col min="4" max="4" width="11.42578125" style="15"/>
    <col min="5" max="6" width="11.42578125" style="7"/>
    <col min="7" max="11" width="11.42578125" style="16"/>
    <col min="12" max="15" width="11.42578125" style="60"/>
    <col min="16" max="17" width="11.42578125" style="59"/>
    <col min="18" max="20" width="11.42578125" style="44"/>
    <col min="21" max="23" width="11.42578125" style="59"/>
    <col min="24" max="24" width="11.42578125" style="60"/>
    <col min="25" max="26" width="11.42578125" style="7"/>
    <col min="27" max="27" width="11.42578125" style="45"/>
    <col min="28" max="38" width="11.42578125" style="6"/>
    <col min="39" max="49" width="11.42578125" style="7"/>
    <col min="50" max="110" width="11.42578125" style="59"/>
    <col min="111" max="111" width="11.42578125" style="7"/>
    <col min="112" max="16384" width="11.42578125" style="59"/>
  </cols>
  <sheetData>
    <row r="1" spans="1:121" ht="23.25">
      <c r="A1" s="61"/>
      <c r="B1" s="61"/>
      <c r="C1" s="61"/>
      <c r="D1" s="2"/>
      <c r="E1" s="61"/>
      <c r="F1" s="61"/>
      <c r="G1" s="61"/>
      <c r="H1" s="61"/>
      <c r="I1" s="61"/>
      <c r="J1" s="61"/>
      <c r="K1" s="61"/>
      <c r="L1" s="61"/>
      <c r="M1" s="61"/>
      <c r="N1" s="686" t="s">
        <v>156</v>
      </c>
      <c r="O1" s="686"/>
      <c r="P1" s="686"/>
      <c r="Q1" s="686"/>
      <c r="R1" s="686"/>
      <c r="S1" s="686"/>
      <c r="T1" s="686"/>
      <c r="U1" s="686"/>
      <c r="V1" s="686"/>
      <c r="W1" s="3"/>
      <c r="X1" s="4"/>
      <c r="Y1" s="61"/>
      <c r="Z1" s="61"/>
      <c r="AA1" s="5"/>
      <c r="DG1" s="61"/>
    </row>
    <row r="2" spans="1:121" ht="18.75">
      <c r="A2" s="61"/>
      <c r="B2" s="61"/>
      <c r="C2" s="61"/>
      <c r="D2" s="2"/>
      <c r="E2" s="61"/>
      <c r="F2" s="61"/>
      <c r="G2" s="61"/>
      <c r="H2" s="61"/>
      <c r="I2" s="687" t="s">
        <v>114</v>
      </c>
      <c r="J2" s="687"/>
      <c r="K2" s="687"/>
      <c r="L2" s="687"/>
      <c r="M2" s="687"/>
      <c r="N2" s="687"/>
      <c r="O2" s="687"/>
      <c r="P2" s="687"/>
      <c r="Q2" s="687"/>
      <c r="R2" s="687"/>
      <c r="S2" s="687"/>
      <c r="T2" s="687"/>
      <c r="U2" s="687"/>
      <c r="V2" s="687"/>
      <c r="W2" s="687"/>
      <c r="X2" s="687"/>
      <c r="Y2" s="61"/>
      <c r="Z2" s="61"/>
      <c r="AA2" s="5"/>
      <c r="DG2" s="688" t="s">
        <v>268</v>
      </c>
      <c r="DH2" s="688"/>
      <c r="DI2" s="688"/>
      <c r="DJ2" s="688"/>
      <c r="DK2" s="688"/>
      <c r="DL2" s="688"/>
    </row>
    <row r="3" spans="1:121" ht="18.75">
      <c r="A3" s="61"/>
      <c r="B3" s="61"/>
      <c r="C3" s="61"/>
      <c r="D3" s="2"/>
      <c r="E3" s="61"/>
      <c r="F3" s="687" t="s">
        <v>269</v>
      </c>
      <c r="G3" s="687"/>
      <c r="H3" s="687"/>
      <c r="I3" s="687"/>
      <c r="J3" s="687"/>
      <c r="K3" s="687"/>
      <c r="L3" s="687"/>
      <c r="M3" s="687"/>
      <c r="N3" s="687"/>
      <c r="O3" s="687"/>
      <c r="P3" s="687"/>
      <c r="Q3" s="687"/>
      <c r="R3" s="687"/>
      <c r="S3" s="687"/>
      <c r="T3" s="687"/>
      <c r="U3" s="687"/>
      <c r="V3" s="687"/>
      <c r="W3" s="687"/>
      <c r="X3" s="687"/>
      <c r="Y3" s="687"/>
      <c r="Z3" s="687"/>
      <c r="AA3" s="5"/>
      <c r="DG3" s="61"/>
    </row>
    <row r="4" spans="1:121" ht="18.75">
      <c r="A4" s="61"/>
      <c r="B4" s="61"/>
      <c r="C4" s="61"/>
      <c r="D4" s="2"/>
      <c r="E4" s="61"/>
      <c r="F4" s="61"/>
      <c r="G4" s="61"/>
      <c r="H4" s="61"/>
      <c r="I4" s="61"/>
      <c r="J4" s="61"/>
      <c r="K4" s="61"/>
      <c r="L4" s="61"/>
      <c r="M4" s="9"/>
      <c r="N4" s="687" t="s">
        <v>465</v>
      </c>
      <c r="O4" s="687"/>
      <c r="P4" s="687"/>
      <c r="Q4" s="687"/>
      <c r="R4" s="687"/>
      <c r="S4" s="687"/>
      <c r="T4" s="687"/>
      <c r="U4" s="687"/>
      <c r="V4" s="687"/>
      <c r="W4" s="3"/>
      <c r="X4" s="4"/>
      <c r="Y4" s="10"/>
      <c r="Z4" s="11"/>
      <c r="AA4" s="12"/>
      <c r="AB4" s="13"/>
      <c r="AC4" s="13"/>
      <c r="AD4" s="13"/>
      <c r="AE4" s="13"/>
      <c r="AF4" s="13"/>
      <c r="AG4" s="13"/>
      <c r="AH4" s="13"/>
      <c r="AI4" s="13"/>
      <c r="AJ4" s="13"/>
      <c r="AK4" s="13"/>
      <c r="AL4" s="13"/>
      <c r="AM4" s="9"/>
      <c r="AN4" s="11"/>
      <c r="AO4" s="11"/>
      <c r="AP4" s="11"/>
      <c r="AQ4" s="11"/>
      <c r="AR4" s="11"/>
      <c r="AS4" s="11"/>
      <c r="AT4" s="11"/>
      <c r="AU4" s="11"/>
      <c r="AV4" s="11"/>
      <c r="AW4" s="10"/>
      <c r="AX4" s="59">
        <v>2012</v>
      </c>
      <c r="BM4" s="59">
        <v>2013</v>
      </c>
      <c r="CB4" s="59">
        <v>2014</v>
      </c>
      <c r="CQ4" s="59">
        <v>2015</v>
      </c>
      <c r="DG4" s="11"/>
    </row>
    <row r="5" spans="1:121">
      <c r="A5" s="61"/>
      <c r="B5" s="61"/>
      <c r="C5" s="61"/>
      <c r="D5" s="2"/>
      <c r="E5" s="61"/>
      <c r="F5" s="61"/>
      <c r="G5" s="61"/>
      <c r="H5" s="61"/>
      <c r="I5" s="61"/>
      <c r="J5" s="61"/>
      <c r="K5" s="61"/>
      <c r="L5" s="61"/>
      <c r="M5" s="9"/>
      <c r="N5" s="61"/>
      <c r="O5" s="61"/>
      <c r="P5" s="61"/>
      <c r="Q5" s="61"/>
      <c r="R5" s="61"/>
      <c r="S5" s="61"/>
      <c r="T5" s="61"/>
      <c r="U5" s="61"/>
      <c r="V5" s="61"/>
      <c r="W5" s="3"/>
      <c r="X5" s="4"/>
      <c r="Y5" s="10"/>
      <c r="Z5" s="11"/>
      <c r="AA5" s="12"/>
      <c r="AB5" s="13"/>
      <c r="AC5" s="13"/>
      <c r="AD5" s="13"/>
      <c r="AE5" s="13"/>
      <c r="AF5" s="13"/>
      <c r="AG5" s="13"/>
      <c r="AH5" s="13"/>
      <c r="AI5" s="13"/>
      <c r="AJ5" s="13"/>
      <c r="AK5" s="13"/>
      <c r="AL5" s="13"/>
      <c r="AM5" s="9"/>
      <c r="AN5" s="11"/>
      <c r="AO5" s="11"/>
      <c r="AP5" s="11"/>
      <c r="AQ5" s="11"/>
      <c r="AR5" s="11"/>
      <c r="AS5" s="11"/>
      <c r="AT5" s="11"/>
      <c r="AU5" s="11"/>
      <c r="AV5" s="11"/>
      <c r="AW5" s="10"/>
      <c r="DG5" s="11"/>
    </row>
    <row r="6" spans="1:121">
      <c r="I6" s="61"/>
      <c r="J6" s="61"/>
      <c r="K6" s="61"/>
      <c r="L6" s="9"/>
      <c r="M6" s="9"/>
      <c r="N6" s="61"/>
      <c r="O6" s="9"/>
      <c r="P6" s="17"/>
      <c r="Q6" s="17"/>
      <c r="R6" s="18"/>
      <c r="S6" s="18"/>
      <c r="T6" s="18"/>
      <c r="U6" s="17"/>
      <c r="V6" s="689" t="s">
        <v>0</v>
      </c>
      <c r="W6" s="690"/>
      <c r="X6" s="690"/>
      <c r="Y6" s="690"/>
      <c r="Z6" s="690"/>
      <c r="AA6" s="690"/>
      <c r="AB6" s="690"/>
      <c r="AC6" s="690"/>
      <c r="AD6" s="691"/>
      <c r="AE6" s="13"/>
      <c r="AF6" s="13"/>
      <c r="AG6" s="13"/>
      <c r="AH6" s="13"/>
      <c r="AI6" s="13"/>
      <c r="AJ6" s="13"/>
      <c r="AK6" s="13"/>
      <c r="AL6" s="13"/>
      <c r="AM6" s="9"/>
      <c r="AN6" s="17"/>
      <c r="AO6" s="17"/>
      <c r="AP6" s="17"/>
      <c r="AQ6" s="17"/>
      <c r="AR6" s="17"/>
      <c r="AS6" s="17"/>
      <c r="AT6" s="17"/>
      <c r="AU6" s="17"/>
      <c r="AV6" s="17"/>
      <c r="AW6" s="10"/>
      <c r="DG6" s="59"/>
      <c r="DK6" s="692" t="s">
        <v>1</v>
      </c>
      <c r="DL6" s="692"/>
      <c r="DM6" s="692"/>
      <c r="DN6" s="692"/>
    </row>
    <row r="7" spans="1:121" s="25" customFormat="1" ht="157.5">
      <c r="A7" s="19" t="s">
        <v>2</v>
      </c>
      <c r="B7" s="19" t="s">
        <v>3</v>
      </c>
      <c r="C7" s="20" t="s">
        <v>4</v>
      </c>
      <c r="D7" s="20" t="s">
        <v>5</v>
      </c>
      <c r="E7" s="20" t="s">
        <v>6</v>
      </c>
      <c r="F7" s="20" t="s">
        <v>7</v>
      </c>
      <c r="G7" s="20" t="s">
        <v>5</v>
      </c>
      <c r="H7" s="20" t="s">
        <v>6</v>
      </c>
      <c r="I7" s="20" t="s">
        <v>8</v>
      </c>
      <c r="J7" s="20" t="s">
        <v>5</v>
      </c>
      <c r="K7" s="20" t="s">
        <v>6</v>
      </c>
      <c r="L7" s="20" t="s">
        <v>9</v>
      </c>
      <c r="M7" s="20" t="s">
        <v>10</v>
      </c>
      <c r="N7" s="20" t="s">
        <v>11</v>
      </c>
      <c r="O7" s="20" t="s">
        <v>12</v>
      </c>
      <c r="P7" s="20" t="s">
        <v>13</v>
      </c>
      <c r="Q7" s="20" t="s">
        <v>14</v>
      </c>
      <c r="R7" s="21" t="s">
        <v>6</v>
      </c>
      <c r="S7" s="21" t="s">
        <v>15</v>
      </c>
      <c r="T7" s="21" t="s">
        <v>16</v>
      </c>
      <c r="U7" s="19" t="s">
        <v>17</v>
      </c>
      <c r="V7" s="19" t="s">
        <v>18</v>
      </c>
      <c r="W7" s="19" t="s">
        <v>19</v>
      </c>
      <c r="X7" s="19" t="s">
        <v>20</v>
      </c>
      <c r="Y7" s="19" t="s">
        <v>155</v>
      </c>
      <c r="Z7" s="19" t="s">
        <v>21</v>
      </c>
      <c r="AA7" s="21" t="s">
        <v>22</v>
      </c>
      <c r="AB7" s="19" t="s">
        <v>23</v>
      </c>
      <c r="AC7" s="19" t="s">
        <v>25</v>
      </c>
      <c r="AD7" s="19" t="s">
        <v>466</v>
      </c>
      <c r="AE7" s="19" t="s">
        <v>24</v>
      </c>
      <c r="AF7" s="19" t="s">
        <v>25</v>
      </c>
      <c r="AG7" s="19" t="s">
        <v>26</v>
      </c>
      <c r="AH7" s="19" t="s">
        <v>27</v>
      </c>
      <c r="AI7" s="19" t="s">
        <v>28</v>
      </c>
      <c r="AJ7" s="19" t="s">
        <v>29</v>
      </c>
      <c r="AK7" s="19" t="s">
        <v>30</v>
      </c>
      <c r="AL7" s="19" t="s">
        <v>31</v>
      </c>
      <c r="AM7" s="19" t="s">
        <v>32</v>
      </c>
      <c r="AN7" s="19" t="s">
        <v>33</v>
      </c>
      <c r="AO7" s="19" t="s">
        <v>34</v>
      </c>
      <c r="AP7" s="19" t="s">
        <v>35</v>
      </c>
      <c r="AQ7" s="19" t="s">
        <v>36</v>
      </c>
      <c r="AR7" s="19" t="s">
        <v>37</v>
      </c>
      <c r="AS7" s="19" t="s">
        <v>38</v>
      </c>
      <c r="AT7" s="19" t="s">
        <v>39</v>
      </c>
      <c r="AU7" s="19" t="s">
        <v>40</v>
      </c>
      <c r="AV7" s="19" t="s">
        <v>41</v>
      </c>
      <c r="AW7" s="19" t="s">
        <v>42</v>
      </c>
      <c r="AX7" s="22" t="s">
        <v>43</v>
      </c>
      <c r="AY7" s="22" t="s">
        <v>44</v>
      </c>
      <c r="AZ7" s="22" t="s">
        <v>45</v>
      </c>
      <c r="BA7" s="22" t="s">
        <v>46</v>
      </c>
      <c r="BB7" s="22" t="s">
        <v>47</v>
      </c>
      <c r="BC7" s="22" t="s">
        <v>48</v>
      </c>
      <c r="BD7" s="22" t="s">
        <v>49</v>
      </c>
      <c r="BE7" s="22" t="s">
        <v>50</v>
      </c>
      <c r="BF7" s="22" t="s">
        <v>51</v>
      </c>
      <c r="BG7" s="22" t="s">
        <v>52</v>
      </c>
      <c r="BH7" s="22" t="s">
        <v>53</v>
      </c>
      <c r="BI7" s="22" t="s">
        <v>54</v>
      </c>
      <c r="BJ7" s="22" t="s">
        <v>55</v>
      </c>
      <c r="BK7" s="22" t="s">
        <v>56</v>
      </c>
      <c r="BL7" s="22" t="s">
        <v>57</v>
      </c>
      <c r="BM7" s="22" t="s">
        <v>43</v>
      </c>
      <c r="BN7" s="22" t="s">
        <v>44</v>
      </c>
      <c r="BO7" s="22" t="s">
        <v>45</v>
      </c>
      <c r="BP7" s="22" t="s">
        <v>46</v>
      </c>
      <c r="BQ7" s="22" t="s">
        <v>47</v>
      </c>
      <c r="BR7" s="22" t="s">
        <v>48</v>
      </c>
      <c r="BS7" s="22" t="s">
        <v>49</v>
      </c>
      <c r="BT7" s="22" t="s">
        <v>50</v>
      </c>
      <c r="BU7" s="22" t="s">
        <v>51</v>
      </c>
      <c r="BV7" s="22" t="s">
        <v>52</v>
      </c>
      <c r="BW7" s="22" t="s">
        <v>53</v>
      </c>
      <c r="BX7" s="22" t="s">
        <v>54</v>
      </c>
      <c r="BY7" s="22" t="s">
        <v>55</v>
      </c>
      <c r="BZ7" s="22" t="s">
        <v>56</v>
      </c>
      <c r="CA7" s="22" t="s">
        <v>58</v>
      </c>
      <c r="CB7" s="22" t="s">
        <v>43</v>
      </c>
      <c r="CC7" s="22" t="s">
        <v>44</v>
      </c>
      <c r="CD7" s="22" t="s">
        <v>45</v>
      </c>
      <c r="CE7" s="22" t="s">
        <v>46</v>
      </c>
      <c r="CF7" s="22" t="s">
        <v>47</v>
      </c>
      <c r="CG7" s="22" t="s">
        <v>48</v>
      </c>
      <c r="CH7" s="22" t="s">
        <v>49</v>
      </c>
      <c r="CI7" s="22" t="s">
        <v>50</v>
      </c>
      <c r="CJ7" s="22" t="s">
        <v>51</v>
      </c>
      <c r="CK7" s="22" t="s">
        <v>52</v>
      </c>
      <c r="CL7" s="22" t="s">
        <v>53</v>
      </c>
      <c r="CM7" s="22" t="s">
        <v>54</v>
      </c>
      <c r="CN7" s="22" t="s">
        <v>55</v>
      </c>
      <c r="CO7" s="22" t="s">
        <v>56</v>
      </c>
      <c r="CP7" s="22" t="s">
        <v>59</v>
      </c>
      <c r="CQ7" s="23" t="s">
        <v>43</v>
      </c>
      <c r="CR7" s="23" t="s">
        <v>44</v>
      </c>
      <c r="CS7" s="23" t="s">
        <v>45</v>
      </c>
      <c r="CT7" s="23" t="s">
        <v>46</v>
      </c>
      <c r="CU7" s="23" t="s">
        <v>47</v>
      </c>
      <c r="CV7" s="23" t="s">
        <v>48</v>
      </c>
      <c r="CW7" s="23" t="s">
        <v>49</v>
      </c>
      <c r="CX7" s="23" t="s">
        <v>50</v>
      </c>
      <c r="CY7" s="23" t="s">
        <v>51</v>
      </c>
      <c r="CZ7" s="23" t="s">
        <v>52</v>
      </c>
      <c r="DA7" s="23" t="s">
        <v>53</v>
      </c>
      <c r="DB7" s="23" t="s">
        <v>54</v>
      </c>
      <c r="DC7" s="23" t="s">
        <v>55</v>
      </c>
      <c r="DD7" s="23" t="s">
        <v>56</v>
      </c>
      <c r="DE7" s="23" t="s">
        <v>60</v>
      </c>
      <c r="DF7" s="23" t="s">
        <v>61</v>
      </c>
      <c r="DG7" s="19" t="s">
        <v>62</v>
      </c>
      <c r="DH7" s="19" t="s">
        <v>63</v>
      </c>
      <c r="DI7" s="19" t="s">
        <v>64</v>
      </c>
      <c r="DJ7" s="19" t="s">
        <v>65</v>
      </c>
      <c r="DK7" s="20" t="s">
        <v>66</v>
      </c>
      <c r="DL7" s="20" t="s">
        <v>67</v>
      </c>
      <c r="DM7" s="20" t="s">
        <v>68</v>
      </c>
      <c r="DN7" s="20" t="s">
        <v>69</v>
      </c>
      <c r="DO7" s="24"/>
      <c r="DP7" s="24"/>
      <c r="DQ7" s="24"/>
    </row>
    <row r="8" spans="1:121" s="33" customFormat="1" ht="123.75">
      <c r="A8" s="26">
        <v>247</v>
      </c>
      <c r="B8" s="151" t="s">
        <v>467</v>
      </c>
      <c r="C8" s="139" t="s">
        <v>468</v>
      </c>
      <c r="D8" s="57">
        <v>4</v>
      </c>
      <c r="E8" s="34">
        <v>0.7</v>
      </c>
      <c r="F8" s="139" t="s">
        <v>469</v>
      </c>
      <c r="G8" s="62">
        <v>9.1</v>
      </c>
      <c r="H8" s="152">
        <v>0.13</v>
      </c>
      <c r="I8" s="814" t="s">
        <v>470</v>
      </c>
      <c r="J8" s="814" t="s">
        <v>471</v>
      </c>
      <c r="K8" s="29">
        <v>0.2</v>
      </c>
      <c r="L8" s="139" t="s">
        <v>472</v>
      </c>
      <c r="M8" s="139" t="s">
        <v>472</v>
      </c>
      <c r="N8" s="139" t="s">
        <v>473</v>
      </c>
      <c r="O8" s="139" t="s">
        <v>474</v>
      </c>
      <c r="P8" s="814" t="s">
        <v>475</v>
      </c>
      <c r="Q8" s="101"/>
      <c r="R8" s="29">
        <v>0.1</v>
      </c>
      <c r="S8" s="29"/>
      <c r="T8" s="29"/>
      <c r="U8" s="139" t="s">
        <v>476</v>
      </c>
      <c r="V8" s="139" t="s">
        <v>476</v>
      </c>
      <c r="W8" s="139" t="s">
        <v>70</v>
      </c>
      <c r="X8" s="139" t="s">
        <v>71</v>
      </c>
      <c r="Y8" s="139">
        <v>36</v>
      </c>
      <c r="Z8" s="139" t="s">
        <v>477</v>
      </c>
      <c r="AA8" s="29">
        <v>0.33</v>
      </c>
      <c r="AB8" s="30">
        <f t="shared" ref="AB8:AB21" si="0">+((((E8*H8)*K8)*R8)*AA8)*100</f>
        <v>6.0060000000000009E-2</v>
      </c>
      <c r="AC8" s="139">
        <v>10</v>
      </c>
      <c r="AD8" s="27"/>
      <c r="AE8" s="30">
        <v>6.0060000000000009E-2</v>
      </c>
      <c r="AF8" s="139">
        <v>16</v>
      </c>
      <c r="AG8" s="139"/>
      <c r="AH8" s="30">
        <v>6.0060000000000009E-2</v>
      </c>
      <c r="AI8" s="139">
        <v>31</v>
      </c>
      <c r="AJ8" s="139"/>
      <c r="AK8" s="30">
        <v>6.0060000000000009E-2</v>
      </c>
      <c r="AL8" s="139">
        <v>46</v>
      </c>
      <c r="AM8" s="139"/>
      <c r="AN8" s="35">
        <v>380000</v>
      </c>
      <c r="AO8" s="35">
        <v>95000</v>
      </c>
      <c r="AP8" s="35"/>
      <c r="AQ8" s="35">
        <v>95000</v>
      </c>
      <c r="AR8" s="35"/>
      <c r="AS8" s="35">
        <v>95000</v>
      </c>
      <c r="AT8" s="35"/>
      <c r="AU8" s="35">
        <v>95000</v>
      </c>
      <c r="AV8" s="139"/>
      <c r="AW8" s="139" t="s">
        <v>478</v>
      </c>
      <c r="AX8" s="153">
        <v>0</v>
      </c>
      <c r="AY8" s="153">
        <v>0</v>
      </c>
      <c r="AZ8" s="153">
        <v>0</v>
      </c>
      <c r="BA8" s="153">
        <v>0</v>
      </c>
      <c r="BB8" s="154">
        <v>0</v>
      </c>
      <c r="BC8" s="154">
        <v>0</v>
      </c>
      <c r="BD8" s="154">
        <v>0</v>
      </c>
      <c r="BE8" s="154">
        <v>95000</v>
      </c>
      <c r="BF8" s="154">
        <v>0</v>
      </c>
      <c r="BG8" s="154">
        <v>0</v>
      </c>
      <c r="BH8" s="154">
        <v>0</v>
      </c>
      <c r="BI8" s="154">
        <v>0</v>
      </c>
      <c r="BJ8" s="154">
        <v>0</v>
      </c>
      <c r="BK8" s="154">
        <v>0</v>
      </c>
      <c r="BL8" s="154">
        <f>SUM(BE8:BK8)</f>
        <v>95000</v>
      </c>
      <c r="BM8" s="154">
        <v>0</v>
      </c>
      <c r="BN8" s="154">
        <v>0</v>
      </c>
      <c r="BO8" s="154">
        <v>0</v>
      </c>
      <c r="BP8" s="154">
        <v>0</v>
      </c>
      <c r="BQ8" s="154">
        <v>0</v>
      </c>
      <c r="BR8" s="154">
        <v>0</v>
      </c>
      <c r="BS8" s="154">
        <v>0</v>
      </c>
      <c r="BT8" s="154">
        <v>95000</v>
      </c>
      <c r="BU8" s="154">
        <v>0</v>
      </c>
      <c r="BV8" s="154">
        <v>0</v>
      </c>
      <c r="BW8" s="154">
        <v>0</v>
      </c>
      <c r="BX8" s="154">
        <v>0</v>
      </c>
      <c r="BY8" s="154">
        <v>0</v>
      </c>
      <c r="BZ8" s="154"/>
      <c r="CA8" s="154">
        <f>SUM(BM8:BZ8)</f>
        <v>95000</v>
      </c>
      <c r="CB8" s="154">
        <v>0</v>
      </c>
      <c r="CC8" s="154">
        <v>0</v>
      </c>
      <c r="CD8" s="154">
        <v>0</v>
      </c>
      <c r="CE8" s="154">
        <v>0</v>
      </c>
      <c r="CF8" s="154">
        <v>0</v>
      </c>
      <c r="CG8" s="154">
        <v>0</v>
      </c>
      <c r="CH8" s="154">
        <v>0</v>
      </c>
      <c r="CI8" s="154">
        <v>95000</v>
      </c>
      <c r="CJ8" s="154">
        <v>0</v>
      </c>
      <c r="CK8" s="154">
        <v>0</v>
      </c>
      <c r="CL8" s="154">
        <v>0</v>
      </c>
      <c r="CM8" s="154">
        <v>0</v>
      </c>
      <c r="CN8" s="154">
        <v>0</v>
      </c>
      <c r="CO8" s="154">
        <v>0</v>
      </c>
      <c r="CP8" s="154">
        <f>SUM(CB8:CO8)</f>
        <v>95000</v>
      </c>
      <c r="CQ8" s="154">
        <v>0</v>
      </c>
      <c r="CR8" s="154">
        <v>0</v>
      </c>
      <c r="CS8" s="154">
        <v>0</v>
      </c>
      <c r="CT8" s="154">
        <v>0</v>
      </c>
      <c r="CU8" s="154">
        <v>95000</v>
      </c>
      <c r="CV8" s="154">
        <v>0</v>
      </c>
      <c r="CW8" s="154">
        <v>0</v>
      </c>
      <c r="CX8" s="154">
        <v>0</v>
      </c>
      <c r="CY8" s="32"/>
      <c r="CZ8" s="32"/>
      <c r="DA8" s="32"/>
      <c r="DB8" s="32"/>
      <c r="DC8" s="837">
        <v>0</v>
      </c>
      <c r="DD8" s="154">
        <v>0</v>
      </c>
      <c r="DE8" s="154"/>
      <c r="DF8" s="154">
        <f t="shared" ref="DF8:DF23" si="1">SUM(CQ8:DE8)</f>
        <v>95000</v>
      </c>
      <c r="DG8" s="139" t="s">
        <v>479</v>
      </c>
      <c r="DH8" s="32"/>
      <c r="DI8" s="32"/>
      <c r="DJ8" s="32"/>
      <c r="DK8" s="32"/>
      <c r="DL8" s="32"/>
      <c r="DM8" s="32"/>
      <c r="DN8" s="32"/>
    </row>
    <row r="9" spans="1:121" s="33" customFormat="1" ht="123.75">
      <c r="A9" s="26">
        <v>248</v>
      </c>
      <c r="B9" s="151" t="s">
        <v>467</v>
      </c>
      <c r="C9" s="139" t="s">
        <v>468</v>
      </c>
      <c r="D9" s="57">
        <v>4</v>
      </c>
      <c r="E9" s="34">
        <v>0.7</v>
      </c>
      <c r="F9" s="139" t="s">
        <v>469</v>
      </c>
      <c r="G9" s="62">
        <v>9.1</v>
      </c>
      <c r="H9" s="152">
        <v>0.13</v>
      </c>
      <c r="I9" s="815"/>
      <c r="J9" s="815"/>
      <c r="K9" s="29">
        <v>0.2</v>
      </c>
      <c r="L9" s="139" t="s">
        <v>472</v>
      </c>
      <c r="M9" s="139" t="s">
        <v>472</v>
      </c>
      <c r="N9" s="139" t="s">
        <v>473</v>
      </c>
      <c r="O9" s="139" t="s">
        <v>474</v>
      </c>
      <c r="P9" s="815"/>
      <c r="Q9" s="101"/>
      <c r="R9" s="29">
        <v>0.1</v>
      </c>
      <c r="S9" s="29"/>
      <c r="T9" s="29"/>
      <c r="U9" s="139" t="s">
        <v>480</v>
      </c>
      <c r="V9" s="139" t="s">
        <v>480</v>
      </c>
      <c r="W9" s="139" t="s">
        <v>70</v>
      </c>
      <c r="X9" s="139" t="s">
        <v>71</v>
      </c>
      <c r="Y9" s="139">
        <v>0</v>
      </c>
      <c r="Z9" s="139" t="s">
        <v>481</v>
      </c>
      <c r="AA9" s="29">
        <v>0.34</v>
      </c>
      <c r="AB9" s="30">
        <f t="shared" si="0"/>
        <v>6.1880000000000004E-2</v>
      </c>
      <c r="AC9" s="139">
        <v>5</v>
      </c>
      <c r="AD9" s="27"/>
      <c r="AE9" s="30">
        <v>6.1880000000000004E-2</v>
      </c>
      <c r="AF9" s="139">
        <v>10</v>
      </c>
      <c r="AG9" s="139"/>
      <c r="AH9" s="30">
        <v>6.1880000000000004E-2</v>
      </c>
      <c r="AI9" s="139">
        <v>20</v>
      </c>
      <c r="AJ9" s="139"/>
      <c r="AK9" s="30">
        <v>6.1880000000000004E-2</v>
      </c>
      <c r="AL9" s="139">
        <v>30</v>
      </c>
      <c r="AM9" s="139"/>
      <c r="AN9" s="35">
        <v>380000</v>
      </c>
      <c r="AO9" s="35">
        <v>95000</v>
      </c>
      <c r="AP9" s="35"/>
      <c r="AQ9" s="35">
        <v>95000</v>
      </c>
      <c r="AR9" s="35"/>
      <c r="AS9" s="35">
        <v>95000</v>
      </c>
      <c r="AT9" s="35"/>
      <c r="AU9" s="35">
        <v>95000</v>
      </c>
      <c r="AV9" s="139"/>
      <c r="AW9" s="139" t="s">
        <v>478</v>
      </c>
      <c r="AX9" s="838">
        <v>0</v>
      </c>
      <c r="AY9" s="838">
        <v>0</v>
      </c>
      <c r="AZ9" s="838">
        <v>0</v>
      </c>
      <c r="BA9" s="838">
        <v>0</v>
      </c>
      <c r="BB9" s="837">
        <v>0</v>
      </c>
      <c r="BC9" s="837">
        <v>0</v>
      </c>
      <c r="BD9" s="837">
        <v>0</v>
      </c>
      <c r="BE9" s="837">
        <v>95000</v>
      </c>
      <c r="BF9" s="837">
        <v>0</v>
      </c>
      <c r="BG9" s="837">
        <v>0</v>
      </c>
      <c r="BH9" s="837">
        <v>0</v>
      </c>
      <c r="BI9" s="837">
        <v>0</v>
      </c>
      <c r="BJ9" s="837">
        <v>0</v>
      </c>
      <c r="BK9" s="837">
        <v>0</v>
      </c>
      <c r="BL9" s="837">
        <f>SUM(BE9:BK9)</f>
        <v>95000</v>
      </c>
      <c r="BM9" s="837">
        <v>0</v>
      </c>
      <c r="BN9" s="837">
        <v>0</v>
      </c>
      <c r="BO9" s="837">
        <v>0</v>
      </c>
      <c r="BP9" s="837">
        <v>0</v>
      </c>
      <c r="BQ9" s="837">
        <v>0</v>
      </c>
      <c r="BR9" s="837">
        <v>0</v>
      </c>
      <c r="BS9" s="837">
        <v>0</v>
      </c>
      <c r="BT9" s="837">
        <v>95000</v>
      </c>
      <c r="BU9" s="837">
        <v>0</v>
      </c>
      <c r="BV9" s="837">
        <v>0</v>
      </c>
      <c r="BW9" s="837">
        <v>0</v>
      </c>
      <c r="BX9" s="837">
        <v>0</v>
      </c>
      <c r="BY9" s="837">
        <v>0</v>
      </c>
      <c r="BZ9" s="837"/>
      <c r="CA9" s="837">
        <f t="shared" ref="CA9:CA23" si="2">SUM(BM9:BZ9)</f>
        <v>95000</v>
      </c>
      <c r="CB9" s="837">
        <v>0</v>
      </c>
      <c r="CC9" s="837">
        <v>0</v>
      </c>
      <c r="CD9" s="837">
        <v>0</v>
      </c>
      <c r="CE9" s="837">
        <v>0</v>
      </c>
      <c r="CF9" s="837">
        <v>0</v>
      </c>
      <c r="CG9" s="837">
        <v>0</v>
      </c>
      <c r="CH9" s="837">
        <v>0</v>
      </c>
      <c r="CI9" s="837">
        <v>95000</v>
      </c>
      <c r="CJ9" s="837">
        <v>0</v>
      </c>
      <c r="CK9" s="837">
        <v>0</v>
      </c>
      <c r="CL9" s="837">
        <v>0</v>
      </c>
      <c r="CM9" s="837">
        <v>0</v>
      </c>
      <c r="CN9" s="837">
        <v>0</v>
      </c>
      <c r="CO9" s="837">
        <v>0</v>
      </c>
      <c r="CP9" s="837">
        <f>SUM(CB9:CO9)</f>
        <v>95000</v>
      </c>
      <c r="CQ9" s="837">
        <v>0</v>
      </c>
      <c r="CR9" s="837">
        <v>0</v>
      </c>
      <c r="CS9" s="837">
        <v>0</v>
      </c>
      <c r="CT9" s="837">
        <v>0</v>
      </c>
      <c r="CU9" s="837">
        <v>95000</v>
      </c>
      <c r="CV9" s="837">
        <v>0</v>
      </c>
      <c r="CW9" s="837">
        <v>0</v>
      </c>
      <c r="CX9" s="837">
        <v>0</v>
      </c>
      <c r="CY9" s="836"/>
      <c r="CZ9" s="836"/>
      <c r="DA9" s="836"/>
      <c r="DB9" s="836"/>
      <c r="DC9" s="837">
        <v>0</v>
      </c>
      <c r="DD9" s="154">
        <v>0</v>
      </c>
      <c r="DE9" s="154"/>
      <c r="DF9" s="154">
        <f t="shared" si="1"/>
        <v>95000</v>
      </c>
      <c r="DG9" s="139" t="s">
        <v>482</v>
      </c>
      <c r="DH9" s="32"/>
      <c r="DI9" s="32"/>
      <c r="DJ9" s="32"/>
      <c r="DK9" s="32"/>
      <c r="DL9" s="32"/>
      <c r="DM9" s="32"/>
      <c r="DN9" s="32"/>
    </row>
    <row r="10" spans="1:121" s="33" customFormat="1" ht="123.75">
      <c r="A10" s="26">
        <v>249</v>
      </c>
      <c r="B10" s="151" t="s">
        <v>467</v>
      </c>
      <c r="C10" s="139" t="s">
        <v>468</v>
      </c>
      <c r="D10" s="57">
        <v>4</v>
      </c>
      <c r="E10" s="34">
        <v>0.7</v>
      </c>
      <c r="F10" s="139" t="s">
        <v>469</v>
      </c>
      <c r="G10" s="62">
        <v>9.1</v>
      </c>
      <c r="H10" s="152">
        <v>0.13</v>
      </c>
      <c r="I10" s="815"/>
      <c r="J10" s="815"/>
      <c r="K10" s="29">
        <v>0.2</v>
      </c>
      <c r="L10" s="139" t="s">
        <v>472</v>
      </c>
      <c r="M10" s="139" t="s">
        <v>472</v>
      </c>
      <c r="N10" s="139" t="s">
        <v>473</v>
      </c>
      <c r="O10" s="139" t="s">
        <v>474</v>
      </c>
      <c r="P10" s="816"/>
      <c r="Q10" s="101"/>
      <c r="R10" s="29">
        <v>0.1</v>
      </c>
      <c r="S10" s="29"/>
      <c r="T10" s="29"/>
      <c r="U10" s="139" t="s">
        <v>483</v>
      </c>
      <c r="V10" s="139" t="s">
        <v>483</v>
      </c>
      <c r="W10" s="139" t="s">
        <v>70</v>
      </c>
      <c r="X10" s="139" t="s">
        <v>71</v>
      </c>
      <c r="Y10" s="139">
        <v>0</v>
      </c>
      <c r="Z10" s="139" t="s">
        <v>484</v>
      </c>
      <c r="AA10" s="29">
        <v>0.33</v>
      </c>
      <c r="AB10" s="30">
        <f t="shared" si="0"/>
        <v>6.0060000000000009E-2</v>
      </c>
      <c r="AC10" s="152">
        <v>0.05</v>
      </c>
      <c r="AD10" s="27"/>
      <c r="AE10" s="30">
        <v>6.0060000000000009E-2</v>
      </c>
      <c r="AF10" s="139">
        <v>10</v>
      </c>
      <c r="AG10" s="139"/>
      <c r="AH10" s="30">
        <v>6.0060000000000009E-2</v>
      </c>
      <c r="AI10" s="139">
        <v>15</v>
      </c>
      <c r="AJ10" s="139"/>
      <c r="AK10" s="30">
        <v>6.0060000000000009E-2</v>
      </c>
      <c r="AL10" s="139">
        <v>20</v>
      </c>
      <c r="AM10" s="139"/>
      <c r="AN10" s="35">
        <v>380000</v>
      </c>
      <c r="AO10" s="35">
        <v>95000</v>
      </c>
      <c r="AP10" s="35"/>
      <c r="AQ10" s="35">
        <v>95000</v>
      </c>
      <c r="AR10" s="35"/>
      <c r="AS10" s="35">
        <v>95000</v>
      </c>
      <c r="AT10" s="35"/>
      <c r="AU10" s="35">
        <v>95000</v>
      </c>
      <c r="AV10" s="139"/>
      <c r="AW10" s="139" t="s">
        <v>478</v>
      </c>
      <c r="AX10" s="838">
        <v>0</v>
      </c>
      <c r="AY10" s="838">
        <v>0</v>
      </c>
      <c r="AZ10" s="838">
        <v>0</v>
      </c>
      <c r="BA10" s="838">
        <v>0</v>
      </c>
      <c r="BB10" s="837">
        <v>0</v>
      </c>
      <c r="BC10" s="837">
        <v>0</v>
      </c>
      <c r="BD10" s="837">
        <v>0</v>
      </c>
      <c r="BE10" s="837">
        <v>95000</v>
      </c>
      <c r="BF10" s="837">
        <v>0</v>
      </c>
      <c r="BG10" s="837">
        <v>0</v>
      </c>
      <c r="BH10" s="837">
        <v>0</v>
      </c>
      <c r="BI10" s="837">
        <v>0</v>
      </c>
      <c r="BJ10" s="837">
        <v>0</v>
      </c>
      <c r="BK10" s="837">
        <v>0</v>
      </c>
      <c r="BL10" s="837">
        <f>SUM(BE10:BK10)</f>
        <v>95000</v>
      </c>
      <c r="BM10" s="837">
        <v>0</v>
      </c>
      <c r="BN10" s="837">
        <v>0</v>
      </c>
      <c r="BO10" s="837">
        <v>0</v>
      </c>
      <c r="BP10" s="837">
        <v>0</v>
      </c>
      <c r="BQ10" s="837">
        <v>0</v>
      </c>
      <c r="BR10" s="837">
        <v>0</v>
      </c>
      <c r="BS10" s="837">
        <v>0</v>
      </c>
      <c r="BT10" s="837">
        <v>95000</v>
      </c>
      <c r="BU10" s="837">
        <v>0</v>
      </c>
      <c r="BV10" s="837">
        <v>0</v>
      </c>
      <c r="BW10" s="837">
        <v>0</v>
      </c>
      <c r="BX10" s="837">
        <v>0</v>
      </c>
      <c r="BY10" s="837">
        <v>0</v>
      </c>
      <c r="BZ10" s="837"/>
      <c r="CA10" s="837">
        <f t="shared" si="2"/>
        <v>95000</v>
      </c>
      <c r="CB10" s="837">
        <v>0</v>
      </c>
      <c r="CC10" s="837">
        <v>0</v>
      </c>
      <c r="CD10" s="837">
        <v>0</v>
      </c>
      <c r="CE10" s="837">
        <v>0</v>
      </c>
      <c r="CF10" s="837">
        <v>0</v>
      </c>
      <c r="CG10" s="837">
        <v>0</v>
      </c>
      <c r="CH10" s="837">
        <v>0</v>
      </c>
      <c r="CI10" s="837">
        <v>95000</v>
      </c>
      <c r="CJ10" s="837">
        <v>0</v>
      </c>
      <c r="CK10" s="837">
        <v>0</v>
      </c>
      <c r="CL10" s="837">
        <v>0</v>
      </c>
      <c r="CM10" s="837">
        <v>0</v>
      </c>
      <c r="CN10" s="837">
        <v>0</v>
      </c>
      <c r="CO10" s="837">
        <v>0</v>
      </c>
      <c r="CP10" s="837">
        <f>SUM(CB10:CO10)</f>
        <v>95000</v>
      </c>
      <c r="CQ10" s="837">
        <v>0</v>
      </c>
      <c r="CR10" s="837">
        <v>0</v>
      </c>
      <c r="CS10" s="837">
        <v>0</v>
      </c>
      <c r="CT10" s="837">
        <v>0</v>
      </c>
      <c r="CU10" s="837">
        <v>95000</v>
      </c>
      <c r="CV10" s="837">
        <v>0</v>
      </c>
      <c r="CW10" s="837">
        <v>0</v>
      </c>
      <c r="CX10" s="837">
        <v>0</v>
      </c>
      <c r="CY10" s="836"/>
      <c r="CZ10" s="836"/>
      <c r="DA10" s="836"/>
      <c r="DB10" s="836"/>
      <c r="DC10" s="837">
        <v>0</v>
      </c>
      <c r="DD10" s="154">
        <v>0</v>
      </c>
      <c r="DE10" s="154"/>
      <c r="DF10" s="154">
        <f t="shared" si="1"/>
        <v>95000</v>
      </c>
      <c r="DG10" s="139" t="s">
        <v>485</v>
      </c>
      <c r="DH10" s="32"/>
      <c r="DI10" s="32"/>
      <c r="DJ10" s="32"/>
      <c r="DK10" s="32"/>
      <c r="DL10" s="32"/>
      <c r="DM10" s="32"/>
      <c r="DN10" s="32"/>
    </row>
    <row r="11" spans="1:121" s="33" customFormat="1" ht="123.75">
      <c r="A11" s="26">
        <v>250</v>
      </c>
      <c r="B11" s="151" t="s">
        <v>467</v>
      </c>
      <c r="C11" s="139" t="s">
        <v>468</v>
      </c>
      <c r="D11" s="57">
        <v>4</v>
      </c>
      <c r="E11" s="34">
        <v>0.7</v>
      </c>
      <c r="F11" s="139" t="s">
        <v>469</v>
      </c>
      <c r="G11" s="62">
        <v>9.1</v>
      </c>
      <c r="H11" s="152">
        <v>0.13</v>
      </c>
      <c r="I11" s="815"/>
      <c r="J11" s="815"/>
      <c r="K11" s="29">
        <v>0.2</v>
      </c>
      <c r="L11" s="139" t="s">
        <v>472</v>
      </c>
      <c r="M11" s="139" t="s">
        <v>472</v>
      </c>
      <c r="N11" s="139" t="s">
        <v>473</v>
      </c>
      <c r="O11" s="139" t="s">
        <v>474</v>
      </c>
      <c r="P11" s="814" t="s">
        <v>486</v>
      </c>
      <c r="Q11" s="101"/>
      <c r="R11" s="29">
        <v>0.6</v>
      </c>
      <c r="S11" s="29"/>
      <c r="T11" s="29"/>
      <c r="U11" s="139" t="s">
        <v>487</v>
      </c>
      <c r="V11" s="139" t="s">
        <v>487</v>
      </c>
      <c r="W11" s="139" t="s">
        <v>70</v>
      </c>
      <c r="X11" s="139" t="s">
        <v>71</v>
      </c>
      <c r="Y11" s="156">
        <v>967362</v>
      </c>
      <c r="Z11" s="139" t="s">
        <v>488</v>
      </c>
      <c r="AA11" s="29">
        <v>0.25</v>
      </c>
      <c r="AB11" s="30">
        <f t="shared" si="0"/>
        <v>0.27300000000000002</v>
      </c>
      <c r="AC11" s="117">
        <v>24184</v>
      </c>
      <c r="AD11" s="27"/>
      <c r="AE11" s="30">
        <v>0.27300000000000002</v>
      </c>
      <c r="AF11" s="117">
        <v>48368</v>
      </c>
      <c r="AG11" s="139"/>
      <c r="AH11" s="30">
        <v>0.27300000000000002</v>
      </c>
      <c r="AI11" s="117">
        <v>72552</v>
      </c>
      <c r="AJ11" s="139"/>
      <c r="AK11" s="30">
        <v>0.27300000000000002</v>
      </c>
      <c r="AL11" s="117">
        <v>96736</v>
      </c>
      <c r="AM11" s="139"/>
      <c r="AN11" s="35">
        <v>10500000</v>
      </c>
      <c r="AO11" s="35">
        <v>2500000</v>
      </c>
      <c r="AP11" s="35"/>
      <c r="AQ11" s="35">
        <v>2500000</v>
      </c>
      <c r="AR11" s="35"/>
      <c r="AS11" s="35">
        <v>2500000</v>
      </c>
      <c r="AT11" s="35"/>
      <c r="AU11" s="35">
        <v>3000000</v>
      </c>
      <c r="AV11" s="117" t="s">
        <v>489</v>
      </c>
      <c r="AW11" s="139" t="s">
        <v>478</v>
      </c>
      <c r="AX11" s="838">
        <v>0</v>
      </c>
      <c r="AY11" s="838">
        <v>0</v>
      </c>
      <c r="AZ11" s="838">
        <v>0</v>
      </c>
      <c r="BA11" s="838">
        <v>0</v>
      </c>
      <c r="BB11" s="837">
        <v>0</v>
      </c>
      <c r="BC11" s="837">
        <v>0</v>
      </c>
      <c r="BD11" s="837">
        <v>0</v>
      </c>
      <c r="BE11" s="837">
        <v>0</v>
      </c>
      <c r="BF11" s="837">
        <v>0</v>
      </c>
      <c r="BG11" s="837">
        <v>0</v>
      </c>
      <c r="BH11" s="837">
        <v>500000</v>
      </c>
      <c r="BI11" s="837">
        <v>2000000</v>
      </c>
      <c r="BJ11" s="837">
        <v>0</v>
      </c>
      <c r="BK11" s="837">
        <v>0</v>
      </c>
      <c r="BL11" s="837">
        <f>SUM(AX11:BK11)</f>
        <v>2500000</v>
      </c>
      <c r="BM11" s="837">
        <v>0</v>
      </c>
      <c r="BN11" s="837">
        <v>0</v>
      </c>
      <c r="BO11" s="837">
        <v>0</v>
      </c>
      <c r="BP11" s="837">
        <v>0</v>
      </c>
      <c r="BQ11" s="837">
        <v>0</v>
      </c>
      <c r="BR11" s="837">
        <v>0</v>
      </c>
      <c r="BS11" s="837">
        <v>0</v>
      </c>
      <c r="BT11" s="837">
        <v>0</v>
      </c>
      <c r="BU11" s="837">
        <v>0</v>
      </c>
      <c r="BV11" s="837">
        <v>0</v>
      </c>
      <c r="BW11" s="837">
        <v>500000</v>
      </c>
      <c r="BX11" s="837">
        <v>2000000</v>
      </c>
      <c r="BY11" s="837">
        <v>0</v>
      </c>
      <c r="BZ11" s="837">
        <v>0</v>
      </c>
      <c r="CA11" s="837">
        <f t="shared" si="2"/>
        <v>2500000</v>
      </c>
      <c r="CB11" s="837">
        <v>0</v>
      </c>
      <c r="CC11" s="837">
        <v>0</v>
      </c>
      <c r="CD11" s="837">
        <v>0</v>
      </c>
      <c r="CE11" s="837">
        <v>0</v>
      </c>
      <c r="CF11" s="837">
        <v>0</v>
      </c>
      <c r="CG11" s="837">
        <v>0</v>
      </c>
      <c r="CH11" s="837">
        <v>0</v>
      </c>
      <c r="CI11" s="837">
        <v>0</v>
      </c>
      <c r="CJ11" s="837">
        <v>0</v>
      </c>
      <c r="CK11" s="837">
        <v>0</v>
      </c>
      <c r="CL11" s="837">
        <v>0</v>
      </c>
      <c r="CM11" s="837">
        <v>3000000</v>
      </c>
      <c r="CN11" s="837">
        <v>0</v>
      </c>
      <c r="CO11" s="837">
        <v>0</v>
      </c>
      <c r="CP11" s="837">
        <f>SUM(CB11:CO11)</f>
        <v>3000000</v>
      </c>
      <c r="CQ11" s="837">
        <v>0</v>
      </c>
      <c r="CR11" s="837">
        <v>0</v>
      </c>
      <c r="CS11" s="837">
        <v>0</v>
      </c>
      <c r="CT11" s="837">
        <v>0</v>
      </c>
      <c r="CU11" s="837">
        <v>0</v>
      </c>
      <c r="CV11" s="837">
        <v>0</v>
      </c>
      <c r="CW11" s="837">
        <v>0</v>
      </c>
      <c r="CX11" s="837">
        <v>0</v>
      </c>
      <c r="CY11" s="836"/>
      <c r="CZ11" s="836"/>
      <c r="DA11" s="836"/>
      <c r="DB11" s="836"/>
      <c r="DC11" s="837">
        <v>2500000</v>
      </c>
      <c r="DD11" s="154">
        <v>0</v>
      </c>
      <c r="DE11" s="154">
        <v>0</v>
      </c>
      <c r="DF11" s="154">
        <f t="shared" si="1"/>
        <v>2500000</v>
      </c>
      <c r="DG11" s="139" t="s">
        <v>490</v>
      </c>
      <c r="DH11" s="32"/>
      <c r="DI11" s="32"/>
      <c r="DJ11" s="32"/>
      <c r="DK11" s="32"/>
      <c r="DL11" s="32"/>
      <c r="DM11" s="32"/>
      <c r="DN11" s="32"/>
    </row>
    <row r="12" spans="1:121" s="33" customFormat="1" ht="123.75">
      <c r="A12" s="26">
        <v>251</v>
      </c>
      <c r="B12" s="151" t="s">
        <v>467</v>
      </c>
      <c r="C12" s="139" t="s">
        <v>468</v>
      </c>
      <c r="D12" s="57">
        <v>4</v>
      </c>
      <c r="E12" s="34">
        <v>0.7</v>
      </c>
      <c r="F12" s="139" t="s">
        <v>469</v>
      </c>
      <c r="G12" s="62">
        <v>9.1</v>
      </c>
      <c r="H12" s="152">
        <v>0.13</v>
      </c>
      <c r="I12" s="815"/>
      <c r="J12" s="815"/>
      <c r="K12" s="29">
        <v>0.2</v>
      </c>
      <c r="L12" s="139" t="s">
        <v>472</v>
      </c>
      <c r="M12" s="139" t="s">
        <v>472</v>
      </c>
      <c r="N12" s="139" t="s">
        <v>473</v>
      </c>
      <c r="O12" s="139" t="s">
        <v>474</v>
      </c>
      <c r="P12" s="815"/>
      <c r="Q12" s="101"/>
      <c r="R12" s="29">
        <v>0.6</v>
      </c>
      <c r="S12" s="29"/>
      <c r="T12" s="29"/>
      <c r="U12" s="139" t="s">
        <v>491</v>
      </c>
      <c r="V12" s="139" t="s">
        <v>491</v>
      </c>
      <c r="W12" s="139" t="s">
        <v>70</v>
      </c>
      <c r="X12" s="139" t="s">
        <v>71</v>
      </c>
      <c r="Y12" s="156">
        <v>25852</v>
      </c>
      <c r="Z12" s="139" t="s">
        <v>492</v>
      </c>
      <c r="AA12" s="29">
        <v>0.25</v>
      </c>
      <c r="AB12" s="30">
        <f t="shared" si="0"/>
        <v>0.27300000000000002</v>
      </c>
      <c r="AC12" s="152">
        <v>0.05</v>
      </c>
      <c r="AD12" s="27"/>
      <c r="AE12" s="30">
        <v>0.27300000000000002</v>
      </c>
      <c r="AF12" s="139">
        <v>9</v>
      </c>
      <c r="AG12" s="139"/>
      <c r="AH12" s="30">
        <v>0.27300000000000002</v>
      </c>
      <c r="AI12" s="139">
        <v>24</v>
      </c>
      <c r="AJ12" s="139"/>
      <c r="AK12" s="30">
        <v>0.27300000000000002</v>
      </c>
      <c r="AL12" s="139">
        <v>39</v>
      </c>
      <c r="AM12" s="139"/>
      <c r="AN12" s="35">
        <v>10500000</v>
      </c>
      <c r="AO12" s="35">
        <v>2000000</v>
      </c>
      <c r="AP12" s="35"/>
      <c r="AQ12" s="35">
        <v>3000000</v>
      </c>
      <c r="AR12" s="35"/>
      <c r="AS12" s="35">
        <v>2500000</v>
      </c>
      <c r="AT12" s="35"/>
      <c r="AU12" s="35">
        <v>3000000</v>
      </c>
      <c r="AV12" s="117" t="s">
        <v>489</v>
      </c>
      <c r="AW12" s="139" t="s">
        <v>478</v>
      </c>
      <c r="AX12" s="838">
        <v>0</v>
      </c>
      <c r="AY12" s="838">
        <v>0</v>
      </c>
      <c r="AZ12" s="838">
        <v>0</v>
      </c>
      <c r="BA12" s="838">
        <v>0</v>
      </c>
      <c r="BB12" s="837">
        <v>0</v>
      </c>
      <c r="BC12" s="837">
        <v>0</v>
      </c>
      <c r="BD12" s="837">
        <v>0</v>
      </c>
      <c r="BE12" s="837">
        <v>0</v>
      </c>
      <c r="BF12" s="837">
        <v>0</v>
      </c>
      <c r="BG12" s="837">
        <v>0</v>
      </c>
      <c r="BH12" s="837">
        <v>0</v>
      </c>
      <c r="BI12" s="837">
        <v>2000000</v>
      </c>
      <c r="BJ12" s="837">
        <v>0</v>
      </c>
      <c r="BK12" s="837">
        <v>0</v>
      </c>
      <c r="BL12" s="837">
        <f>SUM(AX12:BK12)</f>
        <v>2000000</v>
      </c>
      <c r="BM12" s="837">
        <v>0</v>
      </c>
      <c r="BN12" s="837">
        <v>0</v>
      </c>
      <c r="BO12" s="837">
        <v>0</v>
      </c>
      <c r="BP12" s="837">
        <v>0</v>
      </c>
      <c r="BQ12" s="837">
        <v>0</v>
      </c>
      <c r="BR12" s="837">
        <v>0</v>
      </c>
      <c r="BS12" s="837">
        <v>0</v>
      </c>
      <c r="BT12" s="837">
        <v>0</v>
      </c>
      <c r="BU12" s="837">
        <v>0</v>
      </c>
      <c r="BV12" s="837">
        <v>0</v>
      </c>
      <c r="BW12" s="837">
        <v>0</v>
      </c>
      <c r="BX12" s="837">
        <v>3000000</v>
      </c>
      <c r="BY12" s="837">
        <v>0</v>
      </c>
      <c r="BZ12" s="837">
        <v>0</v>
      </c>
      <c r="CA12" s="837">
        <f t="shared" si="2"/>
        <v>3000000</v>
      </c>
      <c r="CB12" s="837">
        <v>0</v>
      </c>
      <c r="CC12" s="837">
        <v>0</v>
      </c>
      <c r="CD12" s="837">
        <v>0</v>
      </c>
      <c r="CE12" s="837">
        <v>0</v>
      </c>
      <c r="CF12" s="837">
        <v>0</v>
      </c>
      <c r="CG12" s="837">
        <v>0</v>
      </c>
      <c r="CH12" s="837">
        <v>0</v>
      </c>
      <c r="CI12" s="837">
        <v>0</v>
      </c>
      <c r="CJ12" s="837">
        <v>0</v>
      </c>
      <c r="CK12" s="837">
        <v>0</v>
      </c>
      <c r="CL12" s="837">
        <v>0</v>
      </c>
      <c r="CM12" s="837">
        <v>3000000</v>
      </c>
      <c r="CN12" s="837">
        <v>0</v>
      </c>
      <c r="CO12" s="837">
        <v>0</v>
      </c>
      <c r="CP12" s="837">
        <f>SUM(CB12:CO12)</f>
        <v>3000000</v>
      </c>
      <c r="CQ12" s="837">
        <v>0</v>
      </c>
      <c r="CR12" s="837">
        <v>0</v>
      </c>
      <c r="CS12" s="837">
        <v>0</v>
      </c>
      <c r="CT12" s="837">
        <v>0</v>
      </c>
      <c r="CU12" s="837">
        <v>0</v>
      </c>
      <c r="CV12" s="837">
        <v>0</v>
      </c>
      <c r="CW12" s="837">
        <v>0</v>
      </c>
      <c r="CX12" s="837">
        <v>0</v>
      </c>
      <c r="CY12" s="836"/>
      <c r="CZ12" s="836"/>
      <c r="DA12" s="836"/>
      <c r="DB12" s="836"/>
      <c r="DC12" s="837">
        <v>2500000</v>
      </c>
      <c r="DD12" s="154">
        <v>0</v>
      </c>
      <c r="DE12" s="154">
        <v>0</v>
      </c>
      <c r="DF12" s="154">
        <f t="shared" si="1"/>
        <v>2500000</v>
      </c>
      <c r="DG12" s="139" t="s">
        <v>493</v>
      </c>
      <c r="DH12" s="32"/>
      <c r="DI12" s="32"/>
      <c r="DJ12" s="32"/>
      <c r="DK12" s="32"/>
      <c r="DL12" s="32"/>
      <c r="DM12" s="32"/>
      <c r="DN12" s="32"/>
    </row>
    <row r="13" spans="1:121" s="33" customFormat="1" ht="123.75">
      <c r="A13" s="26">
        <v>252</v>
      </c>
      <c r="B13" s="151" t="s">
        <v>467</v>
      </c>
      <c r="C13" s="139" t="s">
        <v>468</v>
      </c>
      <c r="D13" s="57">
        <v>4</v>
      </c>
      <c r="E13" s="34">
        <v>0.7</v>
      </c>
      <c r="F13" s="139" t="s">
        <v>469</v>
      </c>
      <c r="G13" s="62">
        <v>9.1</v>
      </c>
      <c r="H13" s="152">
        <v>0.13</v>
      </c>
      <c r="I13" s="815"/>
      <c r="J13" s="815"/>
      <c r="K13" s="29">
        <v>0.2</v>
      </c>
      <c r="L13" s="139" t="s">
        <v>472</v>
      </c>
      <c r="M13" s="139" t="s">
        <v>472</v>
      </c>
      <c r="N13" s="139" t="s">
        <v>473</v>
      </c>
      <c r="O13" s="139" t="s">
        <v>474</v>
      </c>
      <c r="P13" s="815"/>
      <c r="Q13" s="101"/>
      <c r="R13" s="29">
        <v>0.6</v>
      </c>
      <c r="S13" s="29"/>
      <c r="T13" s="29"/>
      <c r="U13" s="139" t="s">
        <v>494</v>
      </c>
      <c r="V13" s="139" t="s">
        <v>494</v>
      </c>
      <c r="W13" s="139" t="s">
        <v>70</v>
      </c>
      <c r="X13" s="139" t="s">
        <v>71</v>
      </c>
      <c r="Y13" s="156">
        <v>1290000</v>
      </c>
      <c r="Z13" s="139" t="s">
        <v>495</v>
      </c>
      <c r="AA13" s="29">
        <v>0.25</v>
      </c>
      <c r="AB13" s="30">
        <f t="shared" si="0"/>
        <v>0.27300000000000002</v>
      </c>
      <c r="AC13" s="152">
        <v>0.05</v>
      </c>
      <c r="AD13" s="27"/>
      <c r="AE13" s="30">
        <v>0.27300000000000002</v>
      </c>
      <c r="AF13" s="139">
        <v>10</v>
      </c>
      <c r="AG13" s="139"/>
      <c r="AH13" s="30">
        <v>0.27300000000000002</v>
      </c>
      <c r="AI13" s="139">
        <v>15</v>
      </c>
      <c r="AJ13" s="139"/>
      <c r="AK13" s="30">
        <v>0.27300000000000002</v>
      </c>
      <c r="AL13" s="139">
        <v>20</v>
      </c>
      <c r="AM13" s="139"/>
      <c r="AN13" s="35">
        <v>10500000</v>
      </c>
      <c r="AO13" s="35">
        <v>2000000</v>
      </c>
      <c r="AP13" s="35"/>
      <c r="AQ13" s="35">
        <v>3000000</v>
      </c>
      <c r="AR13" s="35"/>
      <c r="AS13" s="35">
        <v>2500000</v>
      </c>
      <c r="AT13" s="35"/>
      <c r="AU13" s="35">
        <v>3000000</v>
      </c>
      <c r="AV13" s="117" t="s">
        <v>489</v>
      </c>
      <c r="AW13" s="139" t="s">
        <v>478</v>
      </c>
      <c r="AX13" s="838">
        <v>0</v>
      </c>
      <c r="AY13" s="838">
        <v>0</v>
      </c>
      <c r="AZ13" s="838">
        <v>0</v>
      </c>
      <c r="BA13" s="838">
        <v>0</v>
      </c>
      <c r="BB13" s="837">
        <v>0</v>
      </c>
      <c r="BC13" s="837">
        <v>0</v>
      </c>
      <c r="BD13" s="837">
        <v>0</v>
      </c>
      <c r="BE13" s="837">
        <v>0</v>
      </c>
      <c r="BF13" s="837">
        <v>0</v>
      </c>
      <c r="BG13" s="837">
        <v>0</v>
      </c>
      <c r="BH13" s="837">
        <v>0</v>
      </c>
      <c r="BI13" s="837">
        <v>2000000</v>
      </c>
      <c r="BJ13" s="837">
        <v>0</v>
      </c>
      <c r="BK13" s="837">
        <v>0</v>
      </c>
      <c r="BL13" s="837">
        <f t="shared" ref="BL13:BL23" si="3">SUM(AX13:BK13)</f>
        <v>2000000</v>
      </c>
      <c r="BM13" s="837">
        <v>0</v>
      </c>
      <c r="BN13" s="837">
        <v>0</v>
      </c>
      <c r="BO13" s="837">
        <v>0</v>
      </c>
      <c r="BP13" s="837">
        <v>0</v>
      </c>
      <c r="BQ13" s="837">
        <v>0</v>
      </c>
      <c r="BR13" s="837">
        <v>0</v>
      </c>
      <c r="BS13" s="837">
        <v>0</v>
      </c>
      <c r="BT13" s="837">
        <v>0</v>
      </c>
      <c r="BU13" s="837">
        <v>0</v>
      </c>
      <c r="BV13" s="837">
        <v>0</v>
      </c>
      <c r="BW13" s="837">
        <v>0</v>
      </c>
      <c r="BX13" s="837">
        <v>3000000</v>
      </c>
      <c r="BY13" s="837">
        <v>0</v>
      </c>
      <c r="BZ13" s="837">
        <v>0</v>
      </c>
      <c r="CA13" s="837">
        <f t="shared" si="2"/>
        <v>3000000</v>
      </c>
      <c r="CB13" s="837">
        <v>0</v>
      </c>
      <c r="CC13" s="837">
        <v>0</v>
      </c>
      <c r="CD13" s="837">
        <v>0</v>
      </c>
      <c r="CE13" s="837">
        <v>0</v>
      </c>
      <c r="CF13" s="837">
        <v>0</v>
      </c>
      <c r="CG13" s="837">
        <v>0</v>
      </c>
      <c r="CH13" s="837">
        <v>0</v>
      </c>
      <c r="CI13" s="837">
        <v>0</v>
      </c>
      <c r="CJ13" s="837">
        <v>0</v>
      </c>
      <c r="CK13" s="837">
        <v>0</v>
      </c>
      <c r="CL13" s="837">
        <v>0</v>
      </c>
      <c r="CM13" s="837">
        <v>3000000</v>
      </c>
      <c r="CN13" s="837">
        <v>0</v>
      </c>
      <c r="CO13" s="837">
        <v>0</v>
      </c>
      <c r="CP13" s="837">
        <f t="shared" ref="CP13:CP23" si="4">SUM(CB13:CO13)</f>
        <v>3000000</v>
      </c>
      <c r="CQ13" s="837">
        <v>0</v>
      </c>
      <c r="CR13" s="837">
        <v>0</v>
      </c>
      <c r="CS13" s="837">
        <v>0</v>
      </c>
      <c r="CT13" s="837">
        <v>0</v>
      </c>
      <c r="CU13" s="837">
        <v>0</v>
      </c>
      <c r="CV13" s="837">
        <v>0</v>
      </c>
      <c r="CW13" s="837">
        <v>0</v>
      </c>
      <c r="CX13" s="837">
        <v>0</v>
      </c>
      <c r="CY13" s="836"/>
      <c r="CZ13" s="836"/>
      <c r="DA13" s="836"/>
      <c r="DB13" s="836"/>
      <c r="DC13" s="837">
        <v>2500000</v>
      </c>
      <c r="DD13" s="154">
        <v>0</v>
      </c>
      <c r="DE13" s="154">
        <v>0</v>
      </c>
      <c r="DF13" s="154">
        <f t="shared" si="1"/>
        <v>2500000</v>
      </c>
      <c r="DG13" s="139" t="s">
        <v>496</v>
      </c>
      <c r="DH13" s="32"/>
      <c r="DI13" s="32"/>
      <c r="DJ13" s="32"/>
      <c r="DK13" s="32"/>
      <c r="DL13" s="32"/>
      <c r="DM13" s="32"/>
      <c r="DN13" s="32"/>
    </row>
    <row r="14" spans="1:121" s="33" customFormat="1" ht="123.75">
      <c r="A14" s="26">
        <v>253</v>
      </c>
      <c r="B14" s="151" t="s">
        <v>467</v>
      </c>
      <c r="C14" s="139" t="s">
        <v>468</v>
      </c>
      <c r="D14" s="57">
        <v>4</v>
      </c>
      <c r="E14" s="34">
        <v>0.7</v>
      </c>
      <c r="F14" s="139" t="s">
        <v>469</v>
      </c>
      <c r="G14" s="62">
        <v>9.1</v>
      </c>
      <c r="H14" s="152">
        <v>0.13</v>
      </c>
      <c r="I14" s="815"/>
      <c r="J14" s="815"/>
      <c r="K14" s="29">
        <v>0.2</v>
      </c>
      <c r="L14" s="139" t="s">
        <v>472</v>
      </c>
      <c r="M14" s="139" t="s">
        <v>472</v>
      </c>
      <c r="N14" s="139" t="s">
        <v>473</v>
      </c>
      <c r="O14" s="139" t="s">
        <v>474</v>
      </c>
      <c r="P14" s="816"/>
      <c r="Q14" s="101"/>
      <c r="R14" s="29">
        <v>0.6</v>
      </c>
      <c r="S14" s="29"/>
      <c r="T14" s="29"/>
      <c r="U14" s="139" t="s">
        <v>497</v>
      </c>
      <c r="V14" s="139" t="s">
        <v>497</v>
      </c>
      <c r="W14" s="139" t="s">
        <v>70</v>
      </c>
      <c r="X14" s="139" t="s">
        <v>71</v>
      </c>
      <c r="Y14" s="156">
        <v>275175</v>
      </c>
      <c r="Z14" s="139" t="s">
        <v>498</v>
      </c>
      <c r="AA14" s="29">
        <v>0.25</v>
      </c>
      <c r="AB14" s="30">
        <f t="shared" si="0"/>
        <v>0.27300000000000002</v>
      </c>
      <c r="AC14" s="152">
        <v>0.03</v>
      </c>
      <c r="AD14" s="27"/>
      <c r="AE14" s="30">
        <v>0.27300000000000002</v>
      </c>
      <c r="AF14" s="139">
        <v>5</v>
      </c>
      <c r="AG14" s="139"/>
      <c r="AH14" s="30">
        <v>0.27300000000000002</v>
      </c>
      <c r="AI14" s="139">
        <v>8</v>
      </c>
      <c r="AJ14" s="139"/>
      <c r="AK14" s="30">
        <v>0.27300000000000002</v>
      </c>
      <c r="AL14" s="139">
        <v>11</v>
      </c>
      <c r="AM14" s="139"/>
      <c r="AN14" s="35">
        <v>10500000</v>
      </c>
      <c r="AO14" s="35">
        <v>2500000</v>
      </c>
      <c r="AP14" s="35"/>
      <c r="AQ14" s="35">
        <v>2500000</v>
      </c>
      <c r="AR14" s="35"/>
      <c r="AS14" s="35">
        <v>2500000</v>
      </c>
      <c r="AT14" s="35"/>
      <c r="AU14" s="35">
        <v>3000000</v>
      </c>
      <c r="AV14" s="117" t="s">
        <v>489</v>
      </c>
      <c r="AW14" s="139" t="s">
        <v>478</v>
      </c>
      <c r="AX14" s="838">
        <v>0</v>
      </c>
      <c r="AY14" s="838">
        <v>0</v>
      </c>
      <c r="AZ14" s="838">
        <v>0</v>
      </c>
      <c r="BA14" s="838">
        <v>0</v>
      </c>
      <c r="BB14" s="837">
        <v>0</v>
      </c>
      <c r="BC14" s="837">
        <v>0</v>
      </c>
      <c r="BD14" s="837">
        <v>0</v>
      </c>
      <c r="BE14" s="837">
        <v>0</v>
      </c>
      <c r="BF14" s="837">
        <v>0</v>
      </c>
      <c r="BG14" s="837">
        <v>0</v>
      </c>
      <c r="BH14" s="837">
        <v>500000</v>
      </c>
      <c r="BI14" s="837">
        <v>2000000</v>
      </c>
      <c r="BJ14" s="837">
        <v>0</v>
      </c>
      <c r="BK14" s="837">
        <v>0</v>
      </c>
      <c r="BL14" s="837">
        <f t="shared" si="3"/>
        <v>2500000</v>
      </c>
      <c r="BM14" s="837">
        <v>0</v>
      </c>
      <c r="BN14" s="837">
        <v>0</v>
      </c>
      <c r="BO14" s="837">
        <v>0</v>
      </c>
      <c r="BP14" s="837">
        <v>0</v>
      </c>
      <c r="BQ14" s="837">
        <v>0</v>
      </c>
      <c r="BR14" s="837">
        <v>0</v>
      </c>
      <c r="BS14" s="837">
        <v>0</v>
      </c>
      <c r="BT14" s="837">
        <v>0</v>
      </c>
      <c r="BU14" s="837">
        <v>0</v>
      </c>
      <c r="BV14" s="837">
        <v>0</v>
      </c>
      <c r="BW14" s="837">
        <v>0</v>
      </c>
      <c r="BX14" s="837">
        <v>2500000</v>
      </c>
      <c r="BY14" s="837">
        <v>0</v>
      </c>
      <c r="BZ14" s="837">
        <v>0</v>
      </c>
      <c r="CA14" s="837">
        <f t="shared" si="2"/>
        <v>2500000</v>
      </c>
      <c r="CB14" s="837">
        <v>0</v>
      </c>
      <c r="CC14" s="837">
        <v>0</v>
      </c>
      <c r="CD14" s="837">
        <v>0</v>
      </c>
      <c r="CE14" s="837">
        <v>0</v>
      </c>
      <c r="CF14" s="837">
        <v>0</v>
      </c>
      <c r="CG14" s="837">
        <v>0</v>
      </c>
      <c r="CH14" s="837">
        <v>0</v>
      </c>
      <c r="CI14" s="837">
        <v>0</v>
      </c>
      <c r="CJ14" s="837">
        <v>0</v>
      </c>
      <c r="CK14" s="837">
        <v>0</v>
      </c>
      <c r="CL14" s="837">
        <v>0</v>
      </c>
      <c r="CM14" s="837">
        <v>3000000</v>
      </c>
      <c r="CN14" s="837">
        <v>0</v>
      </c>
      <c r="CO14" s="837">
        <v>0</v>
      </c>
      <c r="CP14" s="837">
        <f t="shared" si="4"/>
        <v>3000000</v>
      </c>
      <c r="CQ14" s="837">
        <v>0</v>
      </c>
      <c r="CR14" s="837">
        <v>0</v>
      </c>
      <c r="CS14" s="837">
        <v>0</v>
      </c>
      <c r="CT14" s="837">
        <v>0</v>
      </c>
      <c r="CU14" s="837">
        <v>0</v>
      </c>
      <c r="CV14" s="837">
        <v>0</v>
      </c>
      <c r="CW14" s="837">
        <v>0</v>
      </c>
      <c r="CX14" s="837">
        <v>0</v>
      </c>
      <c r="CY14" s="836"/>
      <c r="CZ14" s="836"/>
      <c r="DA14" s="836"/>
      <c r="DB14" s="836"/>
      <c r="DC14" s="837">
        <v>2500000</v>
      </c>
      <c r="DD14" s="154">
        <v>0</v>
      </c>
      <c r="DE14" s="154">
        <v>0</v>
      </c>
      <c r="DF14" s="154">
        <f t="shared" si="1"/>
        <v>2500000</v>
      </c>
      <c r="DG14" s="139" t="s">
        <v>499</v>
      </c>
      <c r="DH14" s="32"/>
      <c r="DI14" s="32"/>
      <c r="DJ14" s="32"/>
      <c r="DK14" s="32"/>
      <c r="DL14" s="32"/>
      <c r="DM14" s="32"/>
      <c r="DN14" s="32"/>
    </row>
    <row r="15" spans="1:121" s="33" customFormat="1" ht="78.75">
      <c r="A15" s="26">
        <v>254</v>
      </c>
      <c r="B15" s="151" t="s">
        <v>467</v>
      </c>
      <c r="C15" s="139" t="s">
        <v>468</v>
      </c>
      <c r="D15" s="57">
        <v>4</v>
      </c>
      <c r="E15" s="34">
        <v>0.7</v>
      </c>
      <c r="F15" s="139" t="s">
        <v>469</v>
      </c>
      <c r="G15" s="62">
        <v>9.1</v>
      </c>
      <c r="H15" s="152">
        <v>0.13</v>
      </c>
      <c r="I15" s="815"/>
      <c r="J15" s="815"/>
      <c r="K15" s="29">
        <v>0.2</v>
      </c>
      <c r="L15" s="770" t="s">
        <v>472</v>
      </c>
      <c r="M15" s="770" t="s">
        <v>472</v>
      </c>
      <c r="N15" s="770" t="s">
        <v>473</v>
      </c>
      <c r="O15" s="770" t="s">
        <v>474</v>
      </c>
      <c r="P15" s="814" t="s">
        <v>500</v>
      </c>
      <c r="Q15" s="101"/>
      <c r="R15" s="29">
        <v>0.1</v>
      </c>
      <c r="S15" s="29"/>
      <c r="T15" s="29"/>
      <c r="U15" s="139" t="s">
        <v>501</v>
      </c>
      <c r="V15" s="139" t="s">
        <v>501</v>
      </c>
      <c r="W15" s="139" t="s">
        <v>70</v>
      </c>
      <c r="X15" s="139" t="s">
        <v>71</v>
      </c>
      <c r="Y15" s="156">
        <v>1</v>
      </c>
      <c r="Z15" s="139" t="s">
        <v>502</v>
      </c>
      <c r="AA15" s="29">
        <v>0.2</v>
      </c>
      <c r="AB15" s="30">
        <f t="shared" si="0"/>
        <v>3.6400000000000009E-2</v>
      </c>
      <c r="AC15" s="139">
        <v>1</v>
      </c>
      <c r="AD15" s="27"/>
      <c r="AE15" s="30">
        <v>3.6400000000000009E-2</v>
      </c>
      <c r="AF15" s="139">
        <v>2</v>
      </c>
      <c r="AG15" s="139"/>
      <c r="AH15" s="30">
        <v>3.6400000000000009E-2</v>
      </c>
      <c r="AI15" s="139">
        <v>3</v>
      </c>
      <c r="AJ15" s="139"/>
      <c r="AK15" s="30">
        <v>3.6400000000000009E-2</v>
      </c>
      <c r="AL15" s="139">
        <v>4</v>
      </c>
      <c r="AM15" s="139"/>
      <c r="AN15" s="35">
        <v>200000</v>
      </c>
      <c r="AO15" s="35">
        <v>50000</v>
      </c>
      <c r="AP15" s="35"/>
      <c r="AQ15" s="35">
        <v>50000</v>
      </c>
      <c r="AR15" s="35"/>
      <c r="AS15" s="35">
        <v>50000</v>
      </c>
      <c r="AT15" s="35"/>
      <c r="AU15" s="35">
        <v>50000</v>
      </c>
      <c r="AV15" s="117" t="s">
        <v>489</v>
      </c>
      <c r="AW15" s="139" t="s">
        <v>478</v>
      </c>
      <c r="AX15" s="153">
        <v>0</v>
      </c>
      <c r="AY15" s="153">
        <v>0</v>
      </c>
      <c r="AZ15" s="153">
        <v>0</v>
      </c>
      <c r="BA15" s="153">
        <v>0</v>
      </c>
      <c r="BB15" s="154">
        <v>0</v>
      </c>
      <c r="BC15" s="154">
        <v>0</v>
      </c>
      <c r="BD15" s="154">
        <v>0</v>
      </c>
      <c r="BE15" s="154">
        <v>50000</v>
      </c>
      <c r="BF15" s="154">
        <v>0</v>
      </c>
      <c r="BG15" s="154">
        <v>0</v>
      </c>
      <c r="BH15" s="154">
        <v>0</v>
      </c>
      <c r="BI15" s="154">
        <v>0</v>
      </c>
      <c r="BJ15" s="154">
        <v>0</v>
      </c>
      <c r="BK15" s="154">
        <v>0</v>
      </c>
      <c r="BL15" s="154">
        <f t="shared" si="3"/>
        <v>50000</v>
      </c>
      <c r="BM15" s="154">
        <v>0</v>
      </c>
      <c r="BN15" s="154">
        <v>0</v>
      </c>
      <c r="BO15" s="154">
        <v>0</v>
      </c>
      <c r="BP15" s="154">
        <v>0</v>
      </c>
      <c r="BQ15" s="154">
        <v>0</v>
      </c>
      <c r="BR15" s="154">
        <v>0</v>
      </c>
      <c r="BS15" s="154">
        <v>0</v>
      </c>
      <c r="BT15" s="154">
        <v>50000</v>
      </c>
      <c r="BU15" s="154">
        <v>0</v>
      </c>
      <c r="BV15" s="154">
        <v>0</v>
      </c>
      <c r="BW15" s="154">
        <v>0</v>
      </c>
      <c r="BX15" s="154">
        <v>0</v>
      </c>
      <c r="BY15" s="154">
        <v>0</v>
      </c>
      <c r="BZ15" s="154">
        <v>0</v>
      </c>
      <c r="CA15" s="154">
        <f t="shared" si="2"/>
        <v>50000</v>
      </c>
      <c r="CB15" s="154">
        <v>0</v>
      </c>
      <c r="CC15" s="154">
        <v>0</v>
      </c>
      <c r="CD15" s="154">
        <v>0</v>
      </c>
      <c r="CE15" s="154">
        <v>0</v>
      </c>
      <c r="CF15" s="154">
        <v>0</v>
      </c>
      <c r="CG15" s="154">
        <v>0</v>
      </c>
      <c r="CH15" s="154">
        <v>0</v>
      </c>
      <c r="CI15" s="154">
        <v>50000</v>
      </c>
      <c r="CJ15" s="154">
        <v>0</v>
      </c>
      <c r="CK15" s="154">
        <v>0</v>
      </c>
      <c r="CL15" s="154">
        <v>0</v>
      </c>
      <c r="CM15" s="154">
        <v>0</v>
      </c>
      <c r="CN15" s="154">
        <v>0</v>
      </c>
      <c r="CO15" s="154">
        <v>0</v>
      </c>
      <c r="CP15" s="154">
        <f t="shared" si="4"/>
        <v>50000</v>
      </c>
      <c r="CQ15" s="154">
        <v>0</v>
      </c>
      <c r="CR15" s="154">
        <v>0</v>
      </c>
      <c r="CS15" s="154">
        <v>0</v>
      </c>
      <c r="CT15" s="154">
        <v>0</v>
      </c>
      <c r="CU15" s="154">
        <v>50000</v>
      </c>
      <c r="CV15" s="154">
        <v>0</v>
      </c>
      <c r="CW15" s="154">
        <v>0</v>
      </c>
      <c r="CX15" s="154">
        <v>0</v>
      </c>
      <c r="CY15" s="32"/>
      <c r="CZ15" s="32"/>
      <c r="DA15" s="32"/>
      <c r="DB15" s="32"/>
      <c r="DC15" s="154">
        <v>0</v>
      </c>
      <c r="DD15" s="154">
        <v>0</v>
      </c>
      <c r="DE15" s="154">
        <v>0</v>
      </c>
      <c r="DF15" s="154">
        <f t="shared" si="1"/>
        <v>50000</v>
      </c>
      <c r="DG15" s="139" t="s">
        <v>503</v>
      </c>
      <c r="DH15" s="32"/>
      <c r="DI15" s="32"/>
      <c r="DJ15" s="32"/>
      <c r="DK15" s="32"/>
      <c r="DL15" s="32"/>
      <c r="DM15" s="32"/>
      <c r="DN15" s="32"/>
    </row>
    <row r="16" spans="1:121" s="33" customFormat="1" ht="90">
      <c r="A16" s="26">
        <v>255</v>
      </c>
      <c r="B16" s="151" t="s">
        <v>467</v>
      </c>
      <c r="C16" s="139" t="s">
        <v>468</v>
      </c>
      <c r="D16" s="57">
        <v>4</v>
      </c>
      <c r="E16" s="34">
        <v>0.7</v>
      </c>
      <c r="F16" s="139" t="s">
        <v>469</v>
      </c>
      <c r="G16" s="62">
        <v>9.1</v>
      </c>
      <c r="H16" s="152">
        <v>0.13</v>
      </c>
      <c r="I16" s="815"/>
      <c r="J16" s="815"/>
      <c r="K16" s="29">
        <v>0.2</v>
      </c>
      <c r="L16" s="770" t="s">
        <v>472</v>
      </c>
      <c r="M16" s="770" t="s">
        <v>472</v>
      </c>
      <c r="N16" s="770" t="s">
        <v>473</v>
      </c>
      <c r="O16" s="770" t="s">
        <v>474</v>
      </c>
      <c r="P16" s="815"/>
      <c r="Q16" s="101"/>
      <c r="R16" s="29">
        <v>0.1</v>
      </c>
      <c r="S16" s="29"/>
      <c r="T16" s="29"/>
      <c r="U16" s="139" t="s">
        <v>504</v>
      </c>
      <c r="V16" s="139" t="s">
        <v>504</v>
      </c>
      <c r="W16" s="139" t="s">
        <v>70</v>
      </c>
      <c r="X16" s="139" t="s">
        <v>71</v>
      </c>
      <c r="Y16" s="156">
        <v>42</v>
      </c>
      <c r="Z16" s="139" t="s">
        <v>505</v>
      </c>
      <c r="AA16" s="29">
        <v>0.4</v>
      </c>
      <c r="AB16" s="30">
        <f t="shared" si="0"/>
        <v>7.2800000000000017E-2</v>
      </c>
      <c r="AC16" s="139">
        <v>3</v>
      </c>
      <c r="AD16" s="27"/>
      <c r="AE16" s="30">
        <v>7.2800000000000017E-2</v>
      </c>
      <c r="AF16" s="139">
        <v>6</v>
      </c>
      <c r="AG16" s="139"/>
      <c r="AH16" s="30">
        <v>7.2800000000000017E-2</v>
      </c>
      <c r="AI16" s="139">
        <v>9</v>
      </c>
      <c r="AJ16" s="139"/>
      <c r="AK16" s="30">
        <v>7.2800000000000017E-2</v>
      </c>
      <c r="AL16" s="139">
        <v>12</v>
      </c>
      <c r="AM16" s="139"/>
      <c r="AN16" s="35">
        <v>950000</v>
      </c>
      <c r="AO16" s="35">
        <v>150000</v>
      </c>
      <c r="AP16" s="35"/>
      <c r="AQ16" s="35">
        <v>200000</v>
      </c>
      <c r="AR16" s="35"/>
      <c r="AS16" s="35">
        <v>250000</v>
      </c>
      <c r="AT16" s="35"/>
      <c r="AU16" s="35">
        <v>250000</v>
      </c>
      <c r="AV16" s="139"/>
      <c r="AW16" s="139" t="s">
        <v>478</v>
      </c>
      <c r="AX16" s="153">
        <v>0</v>
      </c>
      <c r="AY16" s="153">
        <v>0</v>
      </c>
      <c r="AZ16" s="153">
        <v>0</v>
      </c>
      <c r="BA16" s="153">
        <v>0</v>
      </c>
      <c r="BB16" s="154">
        <v>0</v>
      </c>
      <c r="BC16" s="154">
        <v>0</v>
      </c>
      <c r="BD16" s="154">
        <v>0</v>
      </c>
      <c r="BE16" s="154">
        <v>150000</v>
      </c>
      <c r="BF16" s="154">
        <v>0</v>
      </c>
      <c r="BG16" s="154">
        <v>0</v>
      </c>
      <c r="BH16" s="154">
        <v>0</v>
      </c>
      <c r="BI16" s="154">
        <v>0</v>
      </c>
      <c r="BJ16" s="154">
        <v>0</v>
      </c>
      <c r="BK16" s="154">
        <v>0</v>
      </c>
      <c r="BL16" s="154">
        <f t="shared" si="3"/>
        <v>150000</v>
      </c>
      <c r="BM16" s="154">
        <v>0</v>
      </c>
      <c r="BN16" s="154">
        <v>0</v>
      </c>
      <c r="BO16" s="154">
        <v>0</v>
      </c>
      <c r="BP16" s="154">
        <v>0</v>
      </c>
      <c r="BQ16" s="154">
        <v>0</v>
      </c>
      <c r="BR16" s="154">
        <v>0</v>
      </c>
      <c r="BS16" s="154">
        <v>0</v>
      </c>
      <c r="BT16" s="154">
        <v>200000</v>
      </c>
      <c r="BU16" s="154">
        <v>0</v>
      </c>
      <c r="BV16" s="154">
        <v>0</v>
      </c>
      <c r="BW16" s="154">
        <v>0</v>
      </c>
      <c r="BX16" s="154">
        <v>0</v>
      </c>
      <c r="BY16" s="154">
        <v>0</v>
      </c>
      <c r="BZ16" s="154">
        <v>0</v>
      </c>
      <c r="CA16" s="154">
        <f t="shared" si="2"/>
        <v>200000</v>
      </c>
      <c r="CB16" s="154">
        <v>0</v>
      </c>
      <c r="CC16" s="154">
        <v>0</v>
      </c>
      <c r="CD16" s="154">
        <v>0</v>
      </c>
      <c r="CE16" s="154">
        <v>0</v>
      </c>
      <c r="CF16" s="154">
        <v>0</v>
      </c>
      <c r="CG16" s="154">
        <v>0</v>
      </c>
      <c r="CH16" s="154">
        <v>0</v>
      </c>
      <c r="CI16" s="154">
        <v>250000</v>
      </c>
      <c r="CJ16" s="154">
        <v>0</v>
      </c>
      <c r="CK16" s="154">
        <v>0</v>
      </c>
      <c r="CL16" s="154">
        <v>0</v>
      </c>
      <c r="CM16" s="154">
        <v>0</v>
      </c>
      <c r="CN16" s="154">
        <v>0</v>
      </c>
      <c r="CO16" s="154">
        <v>0</v>
      </c>
      <c r="CP16" s="154">
        <f t="shared" si="4"/>
        <v>250000</v>
      </c>
      <c r="CQ16" s="154">
        <v>0</v>
      </c>
      <c r="CR16" s="154">
        <v>0</v>
      </c>
      <c r="CS16" s="154">
        <v>0</v>
      </c>
      <c r="CT16" s="154">
        <v>0</v>
      </c>
      <c r="CU16" s="154">
        <v>250000</v>
      </c>
      <c r="CV16" s="154">
        <v>0</v>
      </c>
      <c r="CW16" s="154">
        <v>0</v>
      </c>
      <c r="CX16" s="154">
        <v>0</v>
      </c>
      <c r="CY16" s="32"/>
      <c r="CZ16" s="32"/>
      <c r="DA16" s="32"/>
      <c r="DB16" s="32"/>
      <c r="DC16" s="154">
        <v>0</v>
      </c>
      <c r="DD16" s="154">
        <v>0</v>
      </c>
      <c r="DE16" s="154">
        <v>0</v>
      </c>
      <c r="DF16" s="154">
        <f t="shared" si="1"/>
        <v>250000</v>
      </c>
      <c r="DG16" s="139" t="s">
        <v>506</v>
      </c>
      <c r="DH16" s="32"/>
      <c r="DI16" s="32"/>
      <c r="DJ16" s="32"/>
      <c r="DK16" s="32"/>
      <c r="DL16" s="32"/>
      <c r="DM16" s="32"/>
      <c r="DN16" s="32"/>
    </row>
    <row r="17" spans="1:118" s="33" customFormat="1" ht="123.75">
      <c r="A17" s="26">
        <v>256</v>
      </c>
      <c r="B17" s="151" t="s">
        <v>467</v>
      </c>
      <c r="C17" s="139" t="s">
        <v>468</v>
      </c>
      <c r="D17" s="57">
        <v>4</v>
      </c>
      <c r="E17" s="34">
        <v>0.7</v>
      </c>
      <c r="F17" s="139" t="s">
        <v>469</v>
      </c>
      <c r="G17" s="62">
        <v>9.1</v>
      </c>
      <c r="H17" s="152">
        <v>0.13</v>
      </c>
      <c r="I17" s="815"/>
      <c r="J17" s="815"/>
      <c r="K17" s="29">
        <v>0.2</v>
      </c>
      <c r="L17" s="139" t="s">
        <v>472</v>
      </c>
      <c r="M17" s="139" t="s">
        <v>472</v>
      </c>
      <c r="N17" s="139" t="s">
        <v>473</v>
      </c>
      <c r="O17" s="139" t="s">
        <v>474</v>
      </c>
      <c r="P17" s="816"/>
      <c r="Q17" s="101"/>
      <c r="R17" s="29">
        <v>0.1</v>
      </c>
      <c r="S17" s="29"/>
      <c r="T17" s="29"/>
      <c r="U17" s="139" t="s">
        <v>507</v>
      </c>
      <c r="V17" s="139" t="s">
        <v>507</v>
      </c>
      <c r="W17" s="157" t="s">
        <v>70</v>
      </c>
      <c r="X17" s="139" t="s">
        <v>71</v>
      </c>
      <c r="Y17" s="156">
        <v>42</v>
      </c>
      <c r="Z17" s="139" t="s">
        <v>508</v>
      </c>
      <c r="AA17" s="29">
        <v>0.4</v>
      </c>
      <c r="AB17" s="30">
        <f t="shared" si="0"/>
        <v>7.2800000000000017E-2</v>
      </c>
      <c r="AC17" s="139">
        <v>10</v>
      </c>
      <c r="AD17" s="27"/>
      <c r="AE17" s="30">
        <v>7.2800000000000017E-2</v>
      </c>
      <c r="AF17" s="139">
        <v>20</v>
      </c>
      <c r="AG17" s="139"/>
      <c r="AH17" s="30">
        <v>7.2800000000000017E-2</v>
      </c>
      <c r="AI17" s="139">
        <v>30</v>
      </c>
      <c r="AJ17" s="139"/>
      <c r="AK17" s="30">
        <v>7.2800000000000017E-2</v>
      </c>
      <c r="AL17" s="139">
        <v>42</v>
      </c>
      <c r="AM17" s="139"/>
      <c r="AN17" s="35">
        <v>950000</v>
      </c>
      <c r="AO17" s="35">
        <v>200000</v>
      </c>
      <c r="AP17" s="35"/>
      <c r="AQ17" s="35">
        <v>250000</v>
      </c>
      <c r="AR17" s="35"/>
      <c r="AS17" s="35">
        <v>300000</v>
      </c>
      <c r="AT17" s="35"/>
      <c r="AU17" s="35">
        <v>300000</v>
      </c>
      <c r="AV17" s="139"/>
      <c r="AW17" s="139" t="s">
        <v>478</v>
      </c>
      <c r="AX17" s="153">
        <v>0</v>
      </c>
      <c r="AY17" s="153">
        <v>0</v>
      </c>
      <c r="AZ17" s="153">
        <v>0</v>
      </c>
      <c r="BA17" s="153">
        <v>0</v>
      </c>
      <c r="BB17" s="154">
        <v>0</v>
      </c>
      <c r="BC17" s="154">
        <v>0</v>
      </c>
      <c r="BD17" s="154">
        <v>0</v>
      </c>
      <c r="BE17" s="154">
        <v>200000</v>
      </c>
      <c r="BF17" s="154">
        <v>0</v>
      </c>
      <c r="BG17" s="154">
        <v>0</v>
      </c>
      <c r="BH17" s="154">
        <v>0</v>
      </c>
      <c r="BI17" s="154">
        <v>0</v>
      </c>
      <c r="BJ17" s="154">
        <v>0</v>
      </c>
      <c r="BK17" s="154">
        <v>0</v>
      </c>
      <c r="BL17" s="154">
        <f t="shared" si="3"/>
        <v>200000</v>
      </c>
      <c r="BM17" s="154">
        <v>0</v>
      </c>
      <c r="BN17" s="154">
        <v>0</v>
      </c>
      <c r="BO17" s="154">
        <v>0</v>
      </c>
      <c r="BP17" s="154">
        <v>0</v>
      </c>
      <c r="BQ17" s="154">
        <v>0</v>
      </c>
      <c r="BR17" s="154">
        <v>0</v>
      </c>
      <c r="BS17" s="154">
        <v>0</v>
      </c>
      <c r="BT17" s="154">
        <v>250000</v>
      </c>
      <c r="BU17" s="154">
        <v>0</v>
      </c>
      <c r="BV17" s="154">
        <v>0</v>
      </c>
      <c r="BW17" s="154">
        <v>0</v>
      </c>
      <c r="BX17" s="154">
        <v>0</v>
      </c>
      <c r="BY17" s="154">
        <v>0</v>
      </c>
      <c r="BZ17" s="154">
        <v>0</v>
      </c>
      <c r="CA17" s="154">
        <f t="shared" si="2"/>
        <v>250000</v>
      </c>
      <c r="CB17" s="154">
        <v>0</v>
      </c>
      <c r="CC17" s="154">
        <v>0</v>
      </c>
      <c r="CD17" s="154">
        <v>0</v>
      </c>
      <c r="CE17" s="154">
        <v>0</v>
      </c>
      <c r="CF17" s="154">
        <v>0</v>
      </c>
      <c r="CG17" s="154">
        <v>0</v>
      </c>
      <c r="CH17" s="154">
        <v>0</v>
      </c>
      <c r="CI17" s="154">
        <v>300000</v>
      </c>
      <c r="CJ17" s="154">
        <v>0</v>
      </c>
      <c r="CK17" s="154">
        <v>0</v>
      </c>
      <c r="CL17" s="154">
        <v>0</v>
      </c>
      <c r="CM17" s="154">
        <v>0</v>
      </c>
      <c r="CN17" s="154">
        <v>0</v>
      </c>
      <c r="CO17" s="154">
        <v>0</v>
      </c>
      <c r="CP17" s="154">
        <f t="shared" si="4"/>
        <v>300000</v>
      </c>
      <c r="CQ17" s="154">
        <v>0</v>
      </c>
      <c r="CR17" s="154">
        <v>0</v>
      </c>
      <c r="CS17" s="154">
        <v>0</v>
      </c>
      <c r="CT17" s="154">
        <v>0</v>
      </c>
      <c r="CU17" s="154">
        <v>300000</v>
      </c>
      <c r="CV17" s="154">
        <v>0</v>
      </c>
      <c r="CW17" s="154">
        <v>0</v>
      </c>
      <c r="CX17" s="154">
        <v>0</v>
      </c>
      <c r="CY17" s="32"/>
      <c r="CZ17" s="32"/>
      <c r="DA17" s="32"/>
      <c r="DB17" s="32"/>
      <c r="DC17" s="154">
        <v>0</v>
      </c>
      <c r="DD17" s="154">
        <v>0</v>
      </c>
      <c r="DE17" s="154">
        <v>0</v>
      </c>
      <c r="DF17" s="154">
        <f t="shared" si="1"/>
        <v>300000</v>
      </c>
      <c r="DG17" s="139" t="s">
        <v>509</v>
      </c>
      <c r="DH17" s="32"/>
      <c r="DI17" s="32"/>
      <c r="DJ17" s="32"/>
      <c r="DK17" s="32"/>
      <c r="DL17" s="32"/>
      <c r="DM17" s="32"/>
      <c r="DN17" s="32"/>
    </row>
    <row r="18" spans="1:118" s="33" customFormat="1" ht="146.25">
      <c r="A18" s="26">
        <v>257</v>
      </c>
      <c r="B18" s="151" t="s">
        <v>467</v>
      </c>
      <c r="C18" s="139" t="s">
        <v>468</v>
      </c>
      <c r="D18" s="57">
        <v>4</v>
      </c>
      <c r="E18" s="34">
        <v>0.7</v>
      </c>
      <c r="F18" s="139" t="s">
        <v>469</v>
      </c>
      <c r="G18" s="62">
        <v>9.1</v>
      </c>
      <c r="H18" s="152">
        <v>0.13</v>
      </c>
      <c r="I18" s="815"/>
      <c r="J18" s="815"/>
      <c r="K18" s="29">
        <v>0.2</v>
      </c>
      <c r="L18" s="139" t="s">
        <v>472</v>
      </c>
      <c r="M18" s="139" t="s">
        <v>472</v>
      </c>
      <c r="N18" s="139" t="s">
        <v>473</v>
      </c>
      <c r="O18" s="139" t="s">
        <v>474</v>
      </c>
      <c r="P18" s="101" t="s">
        <v>510</v>
      </c>
      <c r="Q18" s="101"/>
      <c r="R18" s="29">
        <v>0.1</v>
      </c>
      <c r="S18" s="29"/>
      <c r="T18" s="29"/>
      <c r="U18" s="139" t="s">
        <v>511</v>
      </c>
      <c r="V18" s="139" t="s">
        <v>511</v>
      </c>
      <c r="W18" s="139" t="s">
        <v>70</v>
      </c>
      <c r="X18" s="139" t="s">
        <v>512</v>
      </c>
      <c r="Y18" s="156">
        <v>1000</v>
      </c>
      <c r="Z18" s="139" t="s">
        <v>513</v>
      </c>
      <c r="AA18" s="29">
        <v>1</v>
      </c>
      <c r="AB18" s="30">
        <f t="shared" si="0"/>
        <v>0.18200000000000002</v>
      </c>
      <c r="AC18" s="139">
        <v>250</v>
      </c>
      <c r="AD18" s="27"/>
      <c r="AE18" s="30">
        <v>0.18200000000000002</v>
      </c>
      <c r="AF18" s="139">
        <v>500</v>
      </c>
      <c r="AG18" s="139"/>
      <c r="AH18" s="30">
        <v>0.18200000000000002</v>
      </c>
      <c r="AI18" s="139">
        <v>750</v>
      </c>
      <c r="AJ18" s="139"/>
      <c r="AK18" s="30">
        <v>0.18200000000000002</v>
      </c>
      <c r="AL18" s="139">
        <v>1000</v>
      </c>
      <c r="AM18" s="139"/>
      <c r="AN18" s="35">
        <v>2000000</v>
      </c>
      <c r="AO18" s="35">
        <v>500000</v>
      </c>
      <c r="AP18" s="35"/>
      <c r="AQ18" s="35">
        <v>500000</v>
      </c>
      <c r="AR18" s="35"/>
      <c r="AS18" s="35">
        <v>500000</v>
      </c>
      <c r="AT18" s="35"/>
      <c r="AU18" s="35">
        <v>500000</v>
      </c>
      <c r="AV18" s="139"/>
      <c r="AW18" s="139" t="s">
        <v>478</v>
      </c>
      <c r="AX18" s="153">
        <v>0</v>
      </c>
      <c r="AY18" s="153">
        <v>0</v>
      </c>
      <c r="AZ18" s="153">
        <v>0</v>
      </c>
      <c r="BA18" s="153">
        <v>0</v>
      </c>
      <c r="BB18" s="154">
        <v>0</v>
      </c>
      <c r="BC18" s="154">
        <v>0</v>
      </c>
      <c r="BD18" s="154">
        <v>0</v>
      </c>
      <c r="BE18" s="154">
        <v>500000</v>
      </c>
      <c r="BF18" s="154">
        <v>0</v>
      </c>
      <c r="BG18" s="154">
        <v>0</v>
      </c>
      <c r="BH18" s="154">
        <v>0</v>
      </c>
      <c r="BI18" s="154">
        <v>0</v>
      </c>
      <c r="BJ18" s="154">
        <v>0</v>
      </c>
      <c r="BK18" s="154">
        <v>0</v>
      </c>
      <c r="BL18" s="154">
        <f t="shared" si="3"/>
        <v>500000</v>
      </c>
      <c r="BM18" s="154">
        <v>0</v>
      </c>
      <c r="BN18" s="154">
        <v>0</v>
      </c>
      <c r="BO18" s="154">
        <v>0</v>
      </c>
      <c r="BP18" s="154">
        <v>0</v>
      </c>
      <c r="BQ18" s="154">
        <v>0</v>
      </c>
      <c r="BR18" s="154">
        <v>0</v>
      </c>
      <c r="BS18" s="154">
        <v>0</v>
      </c>
      <c r="BT18" s="154">
        <v>500000</v>
      </c>
      <c r="BU18" s="154">
        <v>0</v>
      </c>
      <c r="BV18" s="154">
        <v>0</v>
      </c>
      <c r="BW18" s="154">
        <v>0</v>
      </c>
      <c r="BX18" s="154">
        <v>0</v>
      </c>
      <c r="BY18" s="154">
        <v>0</v>
      </c>
      <c r="BZ18" s="154">
        <v>0</v>
      </c>
      <c r="CA18" s="154">
        <f t="shared" si="2"/>
        <v>500000</v>
      </c>
      <c r="CB18" s="154">
        <v>0</v>
      </c>
      <c r="CC18" s="154">
        <v>0</v>
      </c>
      <c r="CD18" s="154">
        <v>0</v>
      </c>
      <c r="CE18" s="154">
        <v>0</v>
      </c>
      <c r="CF18" s="154">
        <v>0</v>
      </c>
      <c r="CG18" s="154">
        <v>0</v>
      </c>
      <c r="CH18" s="154">
        <v>0</v>
      </c>
      <c r="CI18" s="154">
        <v>500000</v>
      </c>
      <c r="CJ18" s="154">
        <v>0</v>
      </c>
      <c r="CK18" s="154">
        <v>0</v>
      </c>
      <c r="CL18" s="154">
        <v>0</v>
      </c>
      <c r="CM18" s="154">
        <v>0</v>
      </c>
      <c r="CN18" s="154">
        <v>0</v>
      </c>
      <c r="CO18" s="154">
        <v>0</v>
      </c>
      <c r="CP18" s="154">
        <f t="shared" si="4"/>
        <v>500000</v>
      </c>
      <c r="CQ18" s="154">
        <v>0</v>
      </c>
      <c r="CR18" s="154">
        <v>0</v>
      </c>
      <c r="CS18" s="154">
        <v>0</v>
      </c>
      <c r="CT18" s="154">
        <v>0</v>
      </c>
      <c r="CU18" s="154">
        <v>500000</v>
      </c>
      <c r="CV18" s="154">
        <v>0</v>
      </c>
      <c r="CW18" s="154">
        <v>0</v>
      </c>
      <c r="CX18" s="154">
        <v>0</v>
      </c>
      <c r="CY18" s="32"/>
      <c r="CZ18" s="32"/>
      <c r="DA18" s="32"/>
      <c r="DB18" s="32"/>
      <c r="DC18" s="154">
        <v>0</v>
      </c>
      <c r="DD18" s="154">
        <v>0</v>
      </c>
      <c r="DE18" s="154">
        <v>0</v>
      </c>
      <c r="DF18" s="154">
        <f t="shared" si="1"/>
        <v>500000</v>
      </c>
      <c r="DG18" s="139" t="s">
        <v>514</v>
      </c>
      <c r="DH18" s="32"/>
      <c r="DI18" s="32"/>
      <c r="DJ18" s="32"/>
      <c r="DK18" s="32"/>
      <c r="DL18" s="32"/>
      <c r="DM18" s="32"/>
      <c r="DN18" s="32"/>
    </row>
    <row r="19" spans="1:118" s="33" customFormat="1" ht="270">
      <c r="A19" s="26">
        <v>258</v>
      </c>
      <c r="B19" s="151" t="s">
        <v>467</v>
      </c>
      <c r="C19" s="139" t="s">
        <v>468</v>
      </c>
      <c r="D19" s="57">
        <v>4</v>
      </c>
      <c r="E19" s="34">
        <v>0.7</v>
      </c>
      <c r="F19" s="139" t="s">
        <v>469</v>
      </c>
      <c r="G19" s="62">
        <v>9.1</v>
      </c>
      <c r="H19" s="152">
        <v>0.13</v>
      </c>
      <c r="I19" s="815"/>
      <c r="J19" s="815"/>
      <c r="K19" s="29">
        <v>0.2</v>
      </c>
      <c r="L19" s="139" t="s">
        <v>515</v>
      </c>
      <c r="M19" s="139" t="s">
        <v>515</v>
      </c>
      <c r="N19" s="152">
        <v>0</v>
      </c>
      <c r="O19" s="139" t="s">
        <v>516</v>
      </c>
      <c r="P19" s="814" t="s">
        <v>517</v>
      </c>
      <c r="Q19" s="101"/>
      <c r="R19" s="29">
        <v>0.1</v>
      </c>
      <c r="S19" s="29"/>
      <c r="T19" s="29"/>
      <c r="U19" s="139" t="s">
        <v>518</v>
      </c>
      <c r="V19" s="139" t="s">
        <v>519</v>
      </c>
      <c r="W19" s="139" t="s">
        <v>70</v>
      </c>
      <c r="X19" s="139" t="s">
        <v>512</v>
      </c>
      <c r="Y19" s="156">
        <v>0</v>
      </c>
      <c r="Z19" s="139" t="s">
        <v>520</v>
      </c>
      <c r="AA19" s="29">
        <v>0.2</v>
      </c>
      <c r="AB19" s="30">
        <f t="shared" si="0"/>
        <v>3.6400000000000009E-2</v>
      </c>
      <c r="AC19" s="139">
        <v>1</v>
      </c>
      <c r="AD19" s="27"/>
      <c r="AE19" s="30">
        <v>3.6400000000000009E-2</v>
      </c>
      <c r="AF19" s="139">
        <v>1</v>
      </c>
      <c r="AG19" s="139"/>
      <c r="AH19" s="30">
        <v>3.6400000000000009E-2</v>
      </c>
      <c r="AI19" s="139">
        <v>1</v>
      </c>
      <c r="AJ19" s="139"/>
      <c r="AK19" s="30">
        <v>3.6400000000000009E-2</v>
      </c>
      <c r="AL19" s="139">
        <v>1</v>
      </c>
      <c r="AM19" s="139"/>
      <c r="AN19" s="35">
        <v>1100000</v>
      </c>
      <c r="AO19" s="35">
        <v>275000</v>
      </c>
      <c r="AP19" s="35"/>
      <c r="AQ19" s="35">
        <v>275000</v>
      </c>
      <c r="AR19" s="35"/>
      <c r="AS19" s="35">
        <v>275000</v>
      </c>
      <c r="AT19" s="35"/>
      <c r="AU19" s="35">
        <v>275000</v>
      </c>
      <c r="AV19" s="139"/>
      <c r="AW19" s="139" t="s">
        <v>478</v>
      </c>
      <c r="AX19" s="153">
        <v>0</v>
      </c>
      <c r="AY19" s="153">
        <v>0</v>
      </c>
      <c r="AZ19" s="153">
        <v>0</v>
      </c>
      <c r="BA19" s="153">
        <v>0</v>
      </c>
      <c r="BB19" s="153">
        <v>0</v>
      </c>
      <c r="BC19" s="153">
        <v>0</v>
      </c>
      <c r="BD19" s="153">
        <v>0</v>
      </c>
      <c r="BE19" s="153">
        <v>0</v>
      </c>
      <c r="BF19" s="153">
        <v>0</v>
      </c>
      <c r="BG19" s="153">
        <v>0</v>
      </c>
      <c r="BH19" s="154">
        <v>275000</v>
      </c>
      <c r="BI19" s="154">
        <v>0</v>
      </c>
      <c r="BJ19" s="154">
        <v>0</v>
      </c>
      <c r="BK19" s="154">
        <v>0</v>
      </c>
      <c r="BL19" s="154">
        <f>SUM(AY19:BK19)</f>
        <v>275000</v>
      </c>
      <c r="BM19" s="154">
        <v>0</v>
      </c>
      <c r="BN19" s="154">
        <v>0</v>
      </c>
      <c r="BO19" s="154">
        <v>0</v>
      </c>
      <c r="BP19" s="154">
        <v>0</v>
      </c>
      <c r="BQ19" s="154">
        <v>0</v>
      </c>
      <c r="BR19" s="154">
        <v>0</v>
      </c>
      <c r="BS19" s="154">
        <v>0</v>
      </c>
      <c r="BT19" s="154">
        <v>0</v>
      </c>
      <c r="BU19" s="154">
        <v>0</v>
      </c>
      <c r="BV19" s="154">
        <v>0</v>
      </c>
      <c r="BW19" s="154">
        <v>275000</v>
      </c>
      <c r="BX19" s="154">
        <v>0</v>
      </c>
      <c r="BY19" s="154">
        <v>0</v>
      </c>
      <c r="BZ19" s="154">
        <v>0</v>
      </c>
      <c r="CA19" s="154">
        <f t="shared" si="2"/>
        <v>275000</v>
      </c>
      <c r="CB19" s="154">
        <v>0</v>
      </c>
      <c r="CC19" s="154">
        <v>0</v>
      </c>
      <c r="CD19" s="154">
        <v>0</v>
      </c>
      <c r="CE19" s="154">
        <v>0</v>
      </c>
      <c r="CF19" s="154">
        <v>0</v>
      </c>
      <c r="CG19" s="154">
        <v>0</v>
      </c>
      <c r="CH19" s="154">
        <v>0</v>
      </c>
      <c r="CI19" s="154">
        <v>0</v>
      </c>
      <c r="CJ19" s="154">
        <v>0</v>
      </c>
      <c r="CK19" s="154">
        <v>0</v>
      </c>
      <c r="CL19" s="154">
        <v>0</v>
      </c>
      <c r="CM19" s="154">
        <v>275000</v>
      </c>
      <c r="CN19" s="154">
        <v>0</v>
      </c>
      <c r="CO19" s="154">
        <v>0</v>
      </c>
      <c r="CP19" s="154">
        <f t="shared" si="4"/>
        <v>275000</v>
      </c>
      <c r="CQ19" s="154">
        <v>0</v>
      </c>
      <c r="CR19" s="154">
        <v>0</v>
      </c>
      <c r="CS19" s="154">
        <v>0</v>
      </c>
      <c r="CT19" s="154">
        <v>0</v>
      </c>
      <c r="CU19" s="154">
        <v>0</v>
      </c>
      <c r="CV19" s="154">
        <v>0</v>
      </c>
      <c r="CW19" s="154">
        <v>0</v>
      </c>
      <c r="CX19" s="154">
        <v>275000</v>
      </c>
      <c r="CY19" s="32"/>
      <c r="CZ19" s="32"/>
      <c r="DA19" s="32"/>
      <c r="DB19" s="32"/>
      <c r="DC19" s="154">
        <v>0</v>
      </c>
      <c r="DD19" s="154">
        <v>0</v>
      </c>
      <c r="DE19" s="154">
        <v>0</v>
      </c>
      <c r="DF19" s="154">
        <f t="shared" si="1"/>
        <v>275000</v>
      </c>
      <c r="DG19" s="139" t="s">
        <v>521</v>
      </c>
      <c r="DH19" s="32"/>
      <c r="DI19" s="32"/>
      <c r="DJ19" s="32"/>
      <c r="DK19" s="32"/>
      <c r="DL19" s="32"/>
      <c r="DM19" s="32"/>
      <c r="DN19" s="32"/>
    </row>
    <row r="20" spans="1:118" s="33" customFormat="1" ht="270">
      <c r="A20" s="26">
        <v>259</v>
      </c>
      <c r="B20" s="151" t="s">
        <v>467</v>
      </c>
      <c r="C20" s="139" t="s">
        <v>468</v>
      </c>
      <c r="D20" s="57">
        <v>4</v>
      </c>
      <c r="E20" s="34">
        <v>0.7</v>
      </c>
      <c r="F20" s="139" t="s">
        <v>469</v>
      </c>
      <c r="G20" s="62">
        <v>9.1</v>
      </c>
      <c r="H20" s="152">
        <v>0.13</v>
      </c>
      <c r="I20" s="815"/>
      <c r="J20" s="815"/>
      <c r="K20" s="29">
        <v>0.2</v>
      </c>
      <c r="L20" s="139" t="s">
        <v>515</v>
      </c>
      <c r="M20" s="139" t="s">
        <v>515</v>
      </c>
      <c r="N20" s="152">
        <v>0</v>
      </c>
      <c r="O20" s="139" t="s">
        <v>516</v>
      </c>
      <c r="P20" s="815"/>
      <c r="Q20" s="101"/>
      <c r="R20" s="29">
        <v>0.1</v>
      </c>
      <c r="S20" s="29"/>
      <c r="T20" s="29"/>
      <c r="U20" s="139" t="s">
        <v>522</v>
      </c>
      <c r="V20" s="139" t="s">
        <v>522</v>
      </c>
      <c r="W20" s="139" t="s">
        <v>70</v>
      </c>
      <c r="X20" s="139" t="s">
        <v>512</v>
      </c>
      <c r="Y20" s="156">
        <v>0</v>
      </c>
      <c r="Z20" s="139" t="s">
        <v>523</v>
      </c>
      <c r="AA20" s="29">
        <v>0.2</v>
      </c>
      <c r="AB20" s="30">
        <f t="shared" si="0"/>
        <v>3.6400000000000009E-2</v>
      </c>
      <c r="AC20" s="139">
        <v>1</v>
      </c>
      <c r="AD20" s="27"/>
      <c r="AE20" s="30">
        <v>3.6400000000000009E-2</v>
      </c>
      <c r="AF20" s="139">
        <v>1</v>
      </c>
      <c r="AG20" s="139"/>
      <c r="AH20" s="30">
        <v>3.6400000000000009E-2</v>
      </c>
      <c r="AI20" s="139">
        <v>1</v>
      </c>
      <c r="AJ20" s="139"/>
      <c r="AK20" s="30">
        <v>3.6400000000000009E-2</v>
      </c>
      <c r="AL20" s="139">
        <v>1</v>
      </c>
      <c r="AM20" s="139"/>
      <c r="AN20" s="35">
        <v>1100000</v>
      </c>
      <c r="AO20" s="35">
        <v>275000</v>
      </c>
      <c r="AP20" s="35"/>
      <c r="AQ20" s="35">
        <v>275000</v>
      </c>
      <c r="AR20" s="35"/>
      <c r="AS20" s="35">
        <v>275000</v>
      </c>
      <c r="AT20" s="35"/>
      <c r="AU20" s="35">
        <v>275000</v>
      </c>
      <c r="AV20" s="139"/>
      <c r="AW20" s="139" t="s">
        <v>478</v>
      </c>
      <c r="AX20" s="153">
        <v>0</v>
      </c>
      <c r="AY20" s="153">
        <v>0</v>
      </c>
      <c r="AZ20" s="153">
        <v>0</v>
      </c>
      <c r="BA20" s="153">
        <v>0</v>
      </c>
      <c r="BB20" s="153">
        <v>0</v>
      </c>
      <c r="BC20" s="153">
        <v>0</v>
      </c>
      <c r="BD20" s="153">
        <v>0</v>
      </c>
      <c r="BE20" s="153">
        <v>0</v>
      </c>
      <c r="BF20" s="153">
        <v>0</v>
      </c>
      <c r="BG20" s="153">
        <v>0</v>
      </c>
      <c r="BH20" s="154">
        <v>275000</v>
      </c>
      <c r="BI20" s="154">
        <v>0</v>
      </c>
      <c r="BJ20" s="154">
        <v>0</v>
      </c>
      <c r="BK20" s="154">
        <v>0</v>
      </c>
      <c r="BL20" s="154">
        <f t="shared" si="3"/>
        <v>275000</v>
      </c>
      <c r="BM20" s="154">
        <v>0</v>
      </c>
      <c r="BN20" s="154">
        <v>0</v>
      </c>
      <c r="BO20" s="154">
        <v>0</v>
      </c>
      <c r="BP20" s="154">
        <v>0</v>
      </c>
      <c r="BQ20" s="154">
        <v>0</v>
      </c>
      <c r="BR20" s="154">
        <v>0</v>
      </c>
      <c r="BS20" s="154">
        <v>0</v>
      </c>
      <c r="BT20" s="154">
        <v>0</v>
      </c>
      <c r="BU20" s="154">
        <v>0</v>
      </c>
      <c r="BV20" s="154">
        <v>0</v>
      </c>
      <c r="BW20" s="154">
        <v>275000</v>
      </c>
      <c r="BX20" s="154">
        <v>0</v>
      </c>
      <c r="BY20" s="154">
        <v>0</v>
      </c>
      <c r="BZ20" s="154">
        <v>0</v>
      </c>
      <c r="CA20" s="154">
        <f t="shared" si="2"/>
        <v>275000</v>
      </c>
      <c r="CB20" s="154">
        <v>0</v>
      </c>
      <c r="CC20" s="154">
        <v>0</v>
      </c>
      <c r="CD20" s="154">
        <v>0</v>
      </c>
      <c r="CE20" s="154">
        <v>0</v>
      </c>
      <c r="CF20" s="154">
        <v>0</v>
      </c>
      <c r="CG20" s="154">
        <v>0</v>
      </c>
      <c r="CH20" s="154">
        <v>0</v>
      </c>
      <c r="CI20" s="154">
        <v>0</v>
      </c>
      <c r="CJ20" s="154">
        <v>0</v>
      </c>
      <c r="CK20" s="154">
        <v>0</v>
      </c>
      <c r="CL20" s="154">
        <v>0</v>
      </c>
      <c r="CM20" s="154">
        <v>275000</v>
      </c>
      <c r="CN20" s="154">
        <v>0</v>
      </c>
      <c r="CO20" s="154">
        <v>0</v>
      </c>
      <c r="CP20" s="154">
        <f t="shared" si="4"/>
        <v>275000</v>
      </c>
      <c r="CQ20" s="154">
        <v>0</v>
      </c>
      <c r="CR20" s="154">
        <v>0</v>
      </c>
      <c r="CS20" s="154">
        <v>0</v>
      </c>
      <c r="CT20" s="154">
        <v>0</v>
      </c>
      <c r="CU20" s="154">
        <v>0</v>
      </c>
      <c r="CV20" s="154">
        <v>0</v>
      </c>
      <c r="CW20" s="154">
        <v>0</v>
      </c>
      <c r="CX20" s="154">
        <v>275000</v>
      </c>
      <c r="CY20" s="32"/>
      <c r="CZ20" s="32"/>
      <c r="DA20" s="32"/>
      <c r="DB20" s="32"/>
      <c r="DC20" s="154">
        <v>0</v>
      </c>
      <c r="DD20" s="154">
        <v>0</v>
      </c>
      <c r="DE20" s="154">
        <v>0</v>
      </c>
      <c r="DF20" s="154">
        <f t="shared" si="1"/>
        <v>275000</v>
      </c>
      <c r="DG20" s="139" t="s">
        <v>524</v>
      </c>
      <c r="DH20" s="32"/>
      <c r="DI20" s="32"/>
      <c r="DJ20" s="32"/>
      <c r="DK20" s="32"/>
      <c r="DL20" s="32"/>
      <c r="DM20" s="32"/>
      <c r="DN20" s="32"/>
    </row>
    <row r="21" spans="1:118" s="33" customFormat="1" ht="270">
      <c r="A21" s="26">
        <v>260</v>
      </c>
      <c r="B21" s="151" t="s">
        <v>467</v>
      </c>
      <c r="C21" s="139" t="s">
        <v>468</v>
      </c>
      <c r="D21" s="57">
        <v>4</v>
      </c>
      <c r="E21" s="34">
        <v>0.7</v>
      </c>
      <c r="F21" s="139" t="s">
        <v>469</v>
      </c>
      <c r="G21" s="62">
        <v>9.1</v>
      </c>
      <c r="H21" s="152">
        <v>0.13</v>
      </c>
      <c r="I21" s="815"/>
      <c r="J21" s="815"/>
      <c r="K21" s="29">
        <v>0.2</v>
      </c>
      <c r="L21" s="139" t="s">
        <v>515</v>
      </c>
      <c r="M21" s="139" t="s">
        <v>515</v>
      </c>
      <c r="N21" s="152">
        <v>0</v>
      </c>
      <c r="O21" s="139" t="s">
        <v>516</v>
      </c>
      <c r="P21" s="815"/>
      <c r="Q21" s="101"/>
      <c r="R21" s="29">
        <v>0.1</v>
      </c>
      <c r="S21" s="29"/>
      <c r="T21" s="29"/>
      <c r="U21" s="139" t="s">
        <v>525</v>
      </c>
      <c r="V21" s="139" t="s">
        <v>525</v>
      </c>
      <c r="W21" s="139" t="s">
        <v>70</v>
      </c>
      <c r="X21" s="139" t="s">
        <v>512</v>
      </c>
      <c r="Y21" s="156">
        <v>0</v>
      </c>
      <c r="Z21" s="139" t="s">
        <v>526</v>
      </c>
      <c r="AA21" s="29">
        <v>0.2</v>
      </c>
      <c r="AB21" s="30">
        <f t="shared" si="0"/>
        <v>3.6400000000000009E-2</v>
      </c>
      <c r="AC21" s="139">
        <v>1</v>
      </c>
      <c r="AD21" s="27"/>
      <c r="AE21" s="30">
        <v>3.6400000000000009E-2</v>
      </c>
      <c r="AF21" s="139">
        <v>0</v>
      </c>
      <c r="AG21" s="139"/>
      <c r="AH21" s="30">
        <v>3.6400000000000009E-2</v>
      </c>
      <c r="AI21" s="139">
        <v>0</v>
      </c>
      <c r="AJ21" s="139"/>
      <c r="AK21" s="30">
        <v>3.6400000000000009E-2</v>
      </c>
      <c r="AL21" s="139">
        <v>1</v>
      </c>
      <c r="AM21" s="139"/>
      <c r="AN21" s="35">
        <v>1100000</v>
      </c>
      <c r="AO21" s="35">
        <v>275000</v>
      </c>
      <c r="AP21" s="35"/>
      <c r="AQ21" s="35">
        <v>275000</v>
      </c>
      <c r="AR21" s="35"/>
      <c r="AS21" s="35">
        <v>275000</v>
      </c>
      <c r="AT21" s="35"/>
      <c r="AU21" s="35">
        <v>275000</v>
      </c>
      <c r="AV21" s="139"/>
      <c r="AW21" s="139" t="s">
        <v>478</v>
      </c>
      <c r="AX21" s="153">
        <v>0</v>
      </c>
      <c r="AY21" s="153">
        <v>0</v>
      </c>
      <c r="AZ21" s="153">
        <v>0</v>
      </c>
      <c r="BA21" s="153">
        <v>0</v>
      </c>
      <c r="BB21" s="153">
        <v>0</v>
      </c>
      <c r="BC21" s="153">
        <v>0</v>
      </c>
      <c r="BD21" s="153">
        <v>0</v>
      </c>
      <c r="BE21" s="153">
        <v>0</v>
      </c>
      <c r="BF21" s="153">
        <v>0</v>
      </c>
      <c r="BG21" s="153">
        <v>0</v>
      </c>
      <c r="BH21" s="154">
        <v>275000</v>
      </c>
      <c r="BI21" s="154">
        <v>0</v>
      </c>
      <c r="BJ21" s="154">
        <v>0</v>
      </c>
      <c r="BK21" s="154">
        <v>0</v>
      </c>
      <c r="BL21" s="154">
        <f t="shared" si="3"/>
        <v>275000</v>
      </c>
      <c r="BM21" s="154">
        <v>0</v>
      </c>
      <c r="BN21" s="154">
        <v>0</v>
      </c>
      <c r="BO21" s="154">
        <v>0</v>
      </c>
      <c r="BP21" s="154">
        <v>0</v>
      </c>
      <c r="BQ21" s="154">
        <v>0</v>
      </c>
      <c r="BR21" s="154">
        <v>0</v>
      </c>
      <c r="BS21" s="154">
        <v>0</v>
      </c>
      <c r="BT21" s="154">
        <v>0</v>
      </c>
      <c r="BU21" s="154">
        <v>0</v>
      </c>
      <c r="BV21" s="154">
        <v>0</v>
      </c>
      <c r="BW21" s="154">
        <v>275000</v>
      </c>
      <c r="BX21" s="154">
        <v>0</v>
      </c>
      <c r="BY21" s="154">
        <v>0</v>
      </c>
      <c r="BZ21" s="154">
        <v>0</v>
      </c>
      <c r="CA21" s="154">
        <f t="shared" si="2"/>
        <v>275000</v>
      </c>
      <c r="CB21" s="154">
        <v>0</v>
      </c>
      <c r="CC21" s="154">
        <v>0</v>
      </c>
      <c r="CD21" s="154">
        <v>0</v>
      </c>
      <c r="CE21" s="154">
        <v>0</v>
      </c>
      <c r="CF21" s="154">
        <v>0</v>
      </c>
      <c r="CG21" s="154">
        <v>0</v>
      </c>
      <c r="CH21" s="154">
        <v>0</v>
      </c>
      <c r="CI21" s="154">
        <v>0</v>
      </c>
      <c r="CJ21" s="154">
        <v>0</v>
      </c>
      <c r="CK21" s="154">
        <v>0</v>
      </c>
      <c r="CL21" s="154">
        <v>0</v>
      </c>
      <c r="CM21" s="154">
        <v>275000</v>
      </c>
      <c r="CN21" s="154">
        <v>0</v>
      </c>
      <c r="CO21" s="154">
        <v>0</v>
      </c>
      <c r="CP21" s="154">
        <f t="shared" si="4"/>
        <v>275000</v>
      </c>
      <c r="CQ21" s="154">
        <v>0</v>
      </c>
      <c r="CR21" s="154">
        <v>0</v>
      </c>
      <c r="CS21" s="154">
        <v>0</v>
      </c>
      <c r="CT21" s="154">
        <v>0</v>
      </c>
      <c r="CU21" s="154">
        <v>0</v>
      </c>
      <c r="CV21" s="154">
        <v>0</v>
      </c>
      <c r="CW21" s="154">
        <v>0</v>
      </c>
      <c r="CX21" s="154">
        <v>275000</v>
      </c>
      <c r="CY21" s="32"/>
      <c r="CZ21" s="32"/>
      <c r="DA21" s="32"/>
      <c r="DB21" s="32"/>
      <c r="DC21" s="154">
        <v>0</v>
      </c>
      <c r="DD21" s="154">
        <v>0</v>
      </c>
      <c r="DE21" s="154">
        <v>0</v>
      </c>
      <c r="DF21" s="154">
        <f t="shared" si="1"/>
        <v>275000</v>
      </c>
      <c r="DG21" s="139" t="s">
        <v>527</v>
      </c>
      <c r="DH21" s="32"/>
      <c r="DI21" s="32"/>
      <c r="DJ21" s="32"/>
      <c r="DK21" s="32"/>
      <c r="DL21" s="32"/>
      <c r="DM21" s="32"/>
      <c r="DN21" s="32"/>
    </row>
    <row r="22" spans="1:118" s="33" customFormat="1" ht="270">
      <c r="A22" s="26">
        <v>261</v>
      </c>
      <c r="B22" s="151" t="s">
        <v>467</v>
      </c>
      <c r="C22" s="139" t="s">
        <v>468</v>
      </c>
      <c r="D22" s="57">
        <v>4</v>
      </c>
      <c r="E22" s="34">
        <v>0.7</v>
      </c>
      <c r="F22" s="139" t="s">
        <v>469</v>
      </c>
      <c r="G22" s="62">
        <v>9.1</v>
      </c>
      <c r="H22" s="152">
        <v>0.13</v>
      </c>
      <c r="I22" s="815"/>
      <c r="J22" s="815"/>
      <c r="K22" s="29">
        <v>0.2</v>
      </c>
      <c r="L22" s="139" t="s">
        <v>515</v>
      </c>
      <c r="M22" s="139" t="s">
        <v>515</v>
      </c>
      <c r="N22" s="152">
        <v>0</v>
      </c>
      <c r="O22" s="139" t="s">
        <v>516</v>
      </c>
      <c r="P22" s="815"/>
      <c r="Q22" s="101"/>
      <c r="R22" s="29">
        <v>0.1</v>
      </c>
      <c r="S22" s="29"/>
      <c r="T22" s="29"/>
      <c r="U22" s="139" t="s">
        <v>528</v>
      </c>
      <c r="V22" s="139" t="s">
        <v>528</v>
      </c>
      <c r="W22" s="139" t="s">
        <v>70</v>
      </c>
      <c r="X22" s="139" t="s">
        <v>512</v>
      </c>
      <c r="Y22" s="156">
        <v>0</v>
      </c>
      <c r="Z22" s="139" t="s">
        <v>528</v>
      </c>
      <c r="AA22" s="29">
        <v>0.2</v>
      </c>
      <c r="AB22" s="30">
        <f>+((((E22*H22)*K22)*R22)*AA22)*100</f>
        <v>3.6400000000000009E-2</v>
      </c>
      <c r="AC22" s="139">
        <v>1</v>
      </c>
      <c r="AD22" s="27"/>
      <c r="AE22" s="30">
        <v>3.6400000000000009E-2</v>
      </c>
      <c r="AF22" s="139">
        <v>1</v>
      </c>
      <c r="AG22" s="139"/>
      <c r="AH22" s="30">
        <v>3.6400000000000009E-2</v>
      </c>
      <c r="AI22" s="139">
        <v>1</v>
      </c>
      <c r="AJ22" s="139"/>
      <c r="AK22" s="30">
        <v>3.6400000000000009E-2</v>
      </c>
      <c r="AL22" s="139">
        <v>1</v>
      </c>
      <c r="AM22" s="139"/>
      <c r="AN22" s="35">
        <v>1100000</v>
      </c>
      <c r="AO22" s="35">
        <v>275000</v>
      </c>
      <c r="AP22" s="35"/>
      <c r="AQ22" s="35">
        <v>275000</v>
      </c>
      <c r="AR22" s="35"/>
      <c r="AS22" s="35">
        <v>275000</v>
      </c>
      <c r="AT22" s="35"/>
      <c r="AU22" s="35">
        <v>275000</v>
      </c>
      <c r="AV22" s="139"/>
      <c r="AW22" s="139" t="s">
        <v>478</v>
      </c>
      <c r="AX22" s="153">
        <v>0</v>
      </c>
      <c r="AY22" s="153">
        <v>0</v>
      </c>
      <c r="AZ22" s="153">
        <v>0</v>
      </c>
      <c r="BA22" s="153">
        <v>0</v>
      </c>
      <c r="BB22" s="153">
        <v>0</v>
      </c>
      <c r="BC22" s="153">
        <v>0</v>
      </c>
      <c r="BD22" s="153">
        <v>0</v>
      </c>
      <c r="BE22" s="153">
        <v>0</v>
      </c>
      <c r="BF22" s="153">
        <v>0</v>
      </c>
      <c r="BG22" s="153">
        <v>0</v>
      </c>
      <c r="BH22" s="154">
        <v>275000</v>
      </c>
      <c r="BI22" s="154">
        <v>0</v>
      </c>
      <c r="BJ22" s="154">
        <v>0</v>
      </c>
      <c r="BK22" s="154">
        <v>0</v>
      </c>
      <c r="BL22" s="154">
        <f t="shared" si="3"/>
        <v>275000</v>
      </c>
      <c r="BM22" s="154">
        <v>0</v>
      </c>
      <c r="BN22" s="154">
        <v>0</v>
      </c>
      <c r="BO22" s="154">
        <v>0</v>
      </c>
      <c r="BP22" s="154">
        <v>0</v>
      </c>
      <c r="BQ22" s="154">
        <v>0</v>
      </c>
      <c r="BR22" s="154">
        <v>0</v>
      </c>
      <c r="BS22" s="154">
        <v>0</v>
      </c>
      <c r="BT22" s="154">
        <v>0</v>
      </c>
      <c r="BU22" s="154">
        <v>0</v>
      </c>
      <c r="BV22" s="154">
        <v>0</v>
      </c>
      <c r="BW22" s="154">
        <v>275000</v>
      </c>
      <c r="BX22" s="154">
        <v>0</v>
      </c>
      <c r="BY22" s="154">
        <v>0</v>
      </c>
      <c r="BZ22" s="154">
        <v>0</v>
      </c>
      <c r="CA22" s="154">
        <f t="shared" si="2"/>
        <v>275000</v>
      </c>
      <c r="CB22" s="154">
        <v>0</v>
      </c>
      <c r="CC22" s="154">
        <v>0</v>
      </c>
      <c r="CD22" s="154">
        <v>0</v>
      </c>
      <c r="CE22" s="154">
        <v>0</v>
      </c>
      <c r="CF22" s="154">
        <v>0</v>
      </c>
      <c r="CG22" s="154">
        <v>0</v>
      </c>
      <c r="CH22" s="154">
        <v>0</v>
      </c>
      <c r="CI22" s="154">
        <v>0</v>
      </c>
      <c r="CJ22" s="154">
        <v>0</v>
      </c>
      <c r="CK22" s="154">
        <v>0</v>
      </c>
      <c r="CL22" s="154">
        <v>0</v>
      </c>
      <c r="CM22" s="154">
        <v>275000</v>
      </c>
      <c r="CN22" s="154">
        <v>0</v>
      </c>
      <c r="CO22" s="154">
        <v>0</v>
      </c>
      <c r="CP22" s="154">
        <f t="shared" si="4"/>
        <v>275000</v>
      </c>
      <c r="CQ22" s="154">
        <v>0</v>
      </c>
      <c r="CR22" s="154">
        <v>0</v>
      </c>
      <c r="CS22" s="154">
        <v>0</v>
      </c>
      <c r="CT22" s="154">
        <v>0</v>
      </c>
      <c r="CU22" s="154">
        <v>0</v>
      </c>
      <c r="CV22" s="154">
        <v>0</v>
      </c>
      <c r="CW22" s="154">
        <v>0</v>
      </c>
      <c r="CX22" s="154">
        <v>275000</v>
      </c>
      <c r="CY22" s="32"/>
      <c r="CZ22" s="32"/>
      <c r="DA22" s="32"/>
      <c r="DB22" s="32"/>
      <c r="DC22" s="154">
        <v>0</v>
      </c>
      <c r="DD22" s="154">
        <v>0</v>
      </c>
      <c r="DE22" s="154">
        <v>0</v>
      </c>
      <c r="DF22" s="154">
        <f t="shared" si="1"/>
        <v>275000</v>
      </c>
      <c r="DG22" s="139" t="s">
        <v>529</v>
      </c>
      <c r="DH22" s="32"/>
      <c r="DI22" s="32"/>
      <c r="DJ22" s="32"/>
      <c r="DK22" s="32"/>
      <c r="DL22" s="32"/>
      <c r="DM22" s="32"/>
      <c r="DN22" s="32"/>
    </row>
    <row r="23" spans="1:118" s="33" customFormat="1" ht="270">
      <c r="A23" s="26">
        <v>262</v>
      </c>
      <c r="B23" s="151" t="s">
        <v>467</v>
      </c>
      <c r="C23" s="139" t="s">
        <v>468</v>
      </c>
      <c r="D23" s="57">
        <v>4</v>
      </c>
      <c r="E23" s="34">
        <v>0.7</v>
      </c>
      <c r="F23" s="139" t="s">
        <v>469</v>
      </c>
      <c r="G23" s="62">
        <v>9.1</v>
      </c>
      <c r="H23" s="152">
        <v>0.13</v>
      </c>
      <c r="I23" s="816"/>
      <c r="J23" s="816"/>
      <c r="K23" s="29">
        <v>0.2</v>
      </c>
      <c r="L23" s="139" t="s">
        <v>515</v>
      </c>
      <c r="M23" s="139" t="s">
        <v>515</v>
      </c>
      <c r="N23" s="152">
        <v>0</v>
      </c>
      <c r="O23" s="139" t="s">
        <v>516</v>
      </c>
      <c r="P23" s="816"/>
      <c r="Q23" s="101"/>
      <c r="R23" s="29">
        <v>0.1</v>
      </c>
      <c r="S23" s="29"/>
      <c r="T23" s="29"/>
      <c r="U23" s="139" t="s">
        <v>530</v>
      </c>
      <c r="V23" s="139" t="s">
        <v>530</v>
      </c>
      <c r="W23" s="139" t="s">
        <v>70</v>
      </c>
      <c r="X23" s="139" t="s">
        <v>512</v>
      </c>
      <c r="Y23" s="156">
        <v>0</v>
      </c>
      <c r="Z23" s="139" t="s">
        <v>531</v>
      </c>
      <c r="AA23" s="29">
        <v>0.2</v>
      </c>
      <c r="AB23" s="30">
        <f>+((((E23*H23)*K23)*R23)*AA23)*100</f>
        <v>3.6400000000000009E-2</v>
      </c>
      <c r="AC23" s="139">
        <v>1</v>
      </c>
      <c r="AD23" s="27"/>
      <c r="AE23" s="30">
        <v>3.6400000000000009E-2</v>
      </c>
      <c r="AF23" s="139">
        <v>1</v>
      </c>
      <c r="AG23" s="139"/>
      <c r="AH23" s="30">
        <v>3.6400000000000009E-2</v>
      </c>
      <c r="AI23" s="139">
        <v>1</v>
      </c>
      <c r="AJ23" s="139"/>
      <c r="AK23" s="30">
        <v>3.6400000000000009E-2</v>
      </c>
      <c r="AL23" s="139">
        <v>1</v>
      </c>
      <c r="AM23" s="139"/>
      <c r="AN23" s="35">
        <v>1100000</v>
      </c>
      <c r="AO23" s="35">
        <v>275000</v>
      </c>
      <c r="AP23" s="35"/>
      <c r="AQ23" s="35">
        <v>275000</v>
      </c>
      <c r="AR23" s="35"/>
      <c r="AS23" s="35">
        <v>275000</v>
      </c>
      <c r="AT23" s="35"/>
      <c r="AU23" s="35">
        <v>275000</v>
      </c>
      <c r="AV23" s="139"/>
      <c r="AW23" s="139" t="s">
        <v>478</v>
      </c>
      <c r="AX23" s="153">
        <v>0</v>
      </c>
      <c r="AY23" s="153">
        <v>0</v>
      </c>
      <c r="AZ23" s="153">
        <v>0</v>
      </c>
      <c r="BA23" s="153">
        <v>0</v>
      </c>
      <c r="BB23" s="153">
        <v>0</v>
      </c>
      <c r="BC23" s="153">
        <v>0</v>
      </c>
      <c r="BD23" s="153">
        <v>0</v>
      </c>
      <c r="BE23" s="153">
        <v>0</v>
      </c>
      <c r="BF23" s="153">
        <v>0</v>
      </c>
      <c r="BG23" s="153">
        <v>0</v>
      </c>
      <c r="BH23" s="154">
        <v>275000</v>
      </c>
      <c r="BI23" s="154">
        <v>0</v>
      </c>
      <c r="BJ23" s="154">
        <v>0</v>
      </c>
      <c r="BK23" s="154">
        <v>0</v>
      </c>
      <c r="BL23" s="154">
        <f t="shared" si="3"/>
        <v>275000</v>
      </c>
      <c r="BM23" s="154">
        <v>0</v>
      </c>
      <c r="BN23" s="154">
        <v>0</v>
      </c>
      <c r="BO23" s="154">
        <v>0</v>
      </c>
      <c r="BP23" s="154">
        <v>0</v>
      </c>
      <c r="BQ23" s="154">
        <v>0</v>
      </c>
      <c r="BR23" s="154">
        <v>0</v>
      </c>
      <c r="BS23" s="154">
        <v>0</v>
      </c>
      <c r="BT23" s="154">
        <v>0</v>
      </c>
      <c r="BU23" s="154">
        <v>0</v>
      </c>
      <c r="BV23" s="154">
        <v>0</v>
      </c>
      <c r="BW23" s="154">
        <v>275000</v>
      </c>
      <c r="BX23" s="154">
        <v>0</v>
      </c>
      <c r="BY23" s="154">
        <v>0</v>
      </c>
      <c r="BZ23" s="154">
        <v>0</v>
      </c>
      <c r="CA23" s="154">
        <f t="shared" si="2"/>
        <v>275000</v>
      </c>
      <c r="CB23" s="154">
        <v>0</v>
      </c>
      <c r="CC23" s="154">
        <v>0</v>
      </c>
      <c r="CD23" s="154">
        <v>0</v>
      </c>
      <c r="CE23" s="154">
        <v>0</v>
      </c>
      <c r="CF23" s="154">
        <v>0</v>
      </c>
      <c r="CG23" s="154">
        <v>0</v>
      </c>
      <c r="CH23" s="154">
        <v>0</v>
      </c>
      <c r="CI23" s="154">
        <v>0</v>
      </c>
      <c r="CJ23" s="154">
        <v>0</v>
      </c>
      <c r="CK23" s="154">
        <v>0</v>
      </c>
      <c r="CL23" s="154">
        <v>0</v>
      </c>
      <c r="CM23" s="154">
        <v>275000</v>
      </c>
      <c r="CN23" s="154">
        <v>0</v>
      </c>
      <c r="CO23" s="154">
        <v>0</v>
      </c>
      <c r="CP23" s="154">
        <f t="shared" si="4"/>
        <v>275000</v>
      </c>
      <c r="CQ23" s="154">
        <v>0</v>
      </c>
      <c r="CR23" s="154">
        <v>0</v>
      </c>
      <c r="CS23" s="154">
        <v>0</v>
      </c>
      <c r="CT23" s="154">
        <v>0</v>
      </c>
      <c r="CU23" s="154">
        <v>0</v>
      </c>
      <c r="CV23" s="154">
        <v>0</v>
      </c>
      <c r="CW23" s="154">
        <v>0</v>
      </c>
      <c r="CX23" s="154">
        <v>275000</v>
      </c>
      <c r="CY23" s="32"/>
      <c r="CZ23" s="32"/>
      <c r="DA23" s="32"/>
      <c r="DB23" s="32"/>
      <c r="DC23" s="154">
        <v>0</v>
      </c>
      <c r="DD23" s="154">
        <v>0</v>
      </c>
      <c r="DE23" s="154">
        <v>0</v>
      </c>
      <c r="DF23" s="154">
        <f t="shared" si="1"/>
        <v>275000</v>
      </c>
      <c r="DG23" s="139" t="s">
        <v>529</v>
      </c>
      <c r="DH23" s="32"/>
      <c r="DI23" s="32"/>
      <c r="DJ23" s="32"/>
      <c r="DK23" s="32"/>
      <c r="DL23" s="32"/>
      <c r="DM23" s="32"/>
      <c r="DN23" s="32"/>
    </row>
    <row r="24" spans="1:118" s="33" customFormat="1">
      <c r="A24" s="38"/>
      <c r="B24" s="38"/>
      <c r="C24" s="6"/>
      <c r="D24" s="39"/>
      <c r="E24" s="6"/>
      <c r="F24" s="6"/>
      <c r="G24" s="40"/>
      <c r="H24" s="40"/>
      <c r="I24" s="40"/>
      <c r="J24" s="40"/>
      <c r="K24" s="40"/>
      <c r="L24" s="38"/>
      <c r="M24" s="38"/>
      <c r="N24" s="38"/>
      <c r="O24" s="38"/>
      <c r="R24" s="41"/>
      <c r="S24" s="41"/>
      <c r="T24" s="41"/>
      <c r="X24" s="38"/>
      <c r="Y24" s="6"/>
      <c r="Z24" s="6"/>
      <c r="AA24" s="42"/>
      <c r="AB24" s="43">
        <f>SUM(AB8:AB23)</f>
        <v>1.8199999999999998</v>
      </c>
      <c r="AC24" s="6"/>
      <c r="AD24" s="6"/>
      <c r="AE24" s="43">
        <f>SUM(AE8:AE23)</f>
        <v>1.8199999999999998</v>
      </c>
      <c r="AF24" s="6"/>
      <c r="AG24" s="6"/>
      <c r="AH24" s="43">
        <f>SUM(AH8:AH23)</f>
        <v>1.8199999999999998</v>
      </c>
      <c r="AI24" s="6"/>
      <c r="AJ24" s="6"/>
      <c r="AK24" s="43">
        <f>SUM(AK8:AK23)</f>
        <v>1.8199999999999998</v>
      </c>
      <c r="AL24" s="6"/>
      <c r="AM24" s="6"/>
      <c r="AN24" s="6"/>
      <c r="AO24" s="6"/>
      <c r="AP24" s="6"/>
      <c r="AQ24" s="6"/>
      <c r="AR24" s="6"/>
      <c r="AS24" s="6"/>
      <c r="AT24" s="6"/>
      <c r="AU24" s="6"/>
      <c r="AV24" s="6"/>
      <c r="AW24" s="6"/>
      <c r="DG24" s="6"/>
    </row>
    <row r="25" spans="1:118" s="33" customFormat="1">
      <c r="A25" s="38"/>
      <c r="B25" s="38"/>
      <c r="C25" s="6"/>
      <c r="D25" s="39"/>
      <c r="E25" s="6"/>
      <c r="F25" s="6"/>
      <c r="G25" s="40"/>
      <c r="H25" s="40"/>
      <c r="I25" s="40"/>
      <c r="J25" s="40"/>
      <c r="K25" s="40"/>
      <c r="L25" s="38"/>
      <c r="M25" s="38"/>
      <c r="N25" s="38"/>
      <c r="O25" s="38"/>
      <c r="R25" s="41"/>
      <c r="S25" s="41"/>
      <c r="T25" s="41"/>
      <c r="X25" s="38"/>
      <c r="Y25" s="6"/>
      <c r="Z25" s="6"/>
      <c r="AA25" s="42"/>
      <c r="AB25" s="6"/>
      <c r="AC25" s="6"/>
      <c r="AD25" s="6"/>
      <c r="AE25" s="6"/>
      <c r="AF25" s="6"/>
      <c r="AG25" s="6"/>
      <c r="AH25" s="6"/>
      <c r="AI25" s="6"/>
      <c r="AJ25" s="6"/>
      <c r="AK25" s="6"/>
      <c r="AL25" s="6"/>
      <c r="AM25" s="6"/>
      <c r="AN25" s="6"/>
      <c r="AO25" s="6"/>
      <c r="AP25" s="6"/>
      <c r="AQ25" s="6"/>
      <c r="AR25" s="6"/>
      <c r="AS25" s="6"/>
      <c r="AT25" s="6"/>
      <c r="AU25" s="6"/>
      <c r="AV25" s="6"/>
      <c r="AW25" s="6"/>
      <c r="DC25" s="696"/>
      <c r="DG25" s="6"/>
    </row>
    <row r="26" spans="1:118" s="33" customFormat="1">
      <c r="A26" s="38"/>
      <c r="B26" s="38"/>
      <c r="C26" s="6"/>
      <c r="D26" s="39"/>
      <c r="E26" s="6"/>
      <c r="F26" s="6"/>
      <c r="G26" s="40"/>
      <c r="H26" s="40"/>
      <c r="I26" s="40"/>
      <c r="J26" s="40"/>
      <c r="K26" s="40"/>
      <c r="L26" s="695"/>
      <c r="M26" s="695"/>
      <c r="N26" s="695"/>
      <c r="O26" s="695"/>
      <c r="R26" s="41"/>
      <c r="S26" s="41"/>
      <c r="T26" s="41"/>
      <c r="X26" s="38"/>
      <c r="Y26" s="6"/>
      <c r="Z26" s="6"/>
      <c r="AA26" s="42"/>
      <c r="AB26" s="6"/>
      <c r="AC26" s="6"/>
      <c r="AD26" s="6"/>
      <c r="AE26" s="6"/>
      <c r="AF26" s="6"/>
      <c r="AG26" s="6"/>
      <c r="AH26" s="6"/>
      <c r="AI26" s="6"/>
      <c r="AJ26" s="6"/>
      <c r="AK26" s="6"/>
      <c r="AL26" s="6"/>
      <c r="AM26" s="6"/>
      <c r="AN26" s="6"/>
      <c r="AO26" s="6"/>
      <c r="AP26" s="6"/>
      <c r="AQ26" s="6"/>
      <c r="AR26" s="6"/>
      <c r="AS26" s="6"/>
      <c r="AT26" s="6"/>
      <c r="AU26" s="6"/>
      <c r="AV26" s="6"/>
      <c r="AW26" s="6"/>
      <c r="BB26" s="696"/>
      <c r="BL26" s="696"/>
      <c r="BQ26" s="696"/>
      <c r="CA26" s="696"/>
      <c r="CF26" s="696"/>
      <c r="CP26" s="696"/>
      <c r="CS26" s="696"/>
      <c r="DB26" s="696"/>
      <c r="DC26" s="696"/>
      <c r="DG26" s="6"/>
    </row>
    <row r="27" spans="1:118" s="33" customFormat="1">
      <c r="A27" s="38"/>
      <c r="B27" s="38"/>
      <c r="C27" s="6"/>
      <c r="D27" s="39"/>
      <c r="E27" s="6"/>
      <c r="F27" s="6"/>
      <c r="G27" s="40"/>
      <c r="H27" s="40"/>
      <c r="I27" s="40"/>
      <c r="J27" s="40"/>
      <c r="K27" s="40"/>
      <c r="L27" s="695"/>
      <c r="M27" s="695"/>
      <c r="N27" s="695"/>
      <c r="O27" s="695"/>
      <c r="R27" s="41"/>
      <c r="S27" s="41"/>
      <c r="T27" s="41"/>
      <c r="X27" s="38"/>
      <c r="Y27" s="6"/>
      <c r="Z27" s="6"/>
      <c r="AA27" s="42"/>
      <c r="AB27" s="6"/>
      <c r="AC27" s="6"/>
      <c r="AD27" s="6"/>
      <c r="AE27" s="6"/>
      <c r="AF27" s="6"/>
      <c r="AG27" s="6"/>
      <c r="AH27" s="6"/>
      <c r="AI27" s="6"/>
      <c r="AJ27" s="6"/>
      <c r="AK27" s="6"/>
      <c r="AL27" s="6"/>
      <c r="AM27" s="6"/>
      <c r="AN27" s="6"/>
      <c r="AO27" s="6"/>
      <c r="AP27" s="6"/>
      <c r="AQ27" s="6"/>
      <c r="AR27" s="6"/>
      <c r="AS27" s="6"/>
      <c r="AT27" s="6"/>
      <c r="AU27" s="6"/>
      <c r="AV27" s="6"/>
      <c r="AW27" s="6"/>
      <c r="BB27" s="696"/>
      <c r="BL27" s="696"/>
      <c r="BQ27" s="696"/>
      <c r="CA27" s="696"/>
      <c r="CF27" s="696"/>
      <c r="CP27" s="696"/>
      <c r="CS27" s="696"/>
      <c r="DB27" s="696"/>
      <c r="DC27" s="696"/>
      <c r="DG27" s="6"/>
    </row>
    <row r="28" spans="1:118" s="33" customFormat="1">
      <c r="A28" s="38"/>
      <c r="B28" s="38"/>
      <c r="C28" s="6"/>
      <c r="D28" s="39"/>
      <c r="E28" s="6"/>
      <c r="F28" s="6"/>
      <c r="G28" s="40"/>
      <c r="H28" s="40"/>
      <c r="I28" s="40"/>
      <c r="J28" s="40"/>
      <c r="K28" s="40"/>
      <c r="L28" s="38"/>
      <c r="M28" s="38"/>
      <c r="N28" s="38"/>
      <c r="O28" s="38"/>
      <c r="R28" s="41"/>
      <c r="S28" s="41"/>
      <c r="T28" s="41"/>
      <c r="X28" s="38"/>
      <c r="Y28" s="6"/>
      <c r="Z28" s="6"/>
      <c r="AA28" s="42"/>
      <c r="AB28" s="6"/>
      <c r="AC28" s="6"/>
      <c r="AD28" s="6"/>
      <c r="AE28" s="6"/>
      <c r="AF28" s="6"/>
      <c r="AG28" s="6"/>
      <c r="AH28" s="6"/>
      <c r="AI28" s="6"/>
      <c r="AJ28" s="6"/>
      <c r="AK28" s="6"/>
      <c r="AL28" s="6"/>
      <c r="AM28" s="6"/>
      <c r="AN28" s="6"/>
      <c r="AO28" s="6"/>
      <c r="AP28" s="6"/>
      <c r="AQ28" s="6"/>
      <c r="AR28" s="6"/>
      <c r="AS28" s="6"/>
      <c r="AT28" s="6"/>
      <c r="AU28" s="6"/>
      <c r="AV28" s="6"/>
      <c r="AW28" s="6"/>
      <c r="BB28" s="696"/>
      <c r="BL28" s="696"/>
      <c r="BQ28" s="696"/>
      <c r="CA28" s="696"/>
      <c r="CF28" s="696"/>
      <c r="CP28" s="696"/>
      <c r="CS28" s="696"/>
      <c r="DB28" s="696"/>
      <c r="DC28" s="696"/>
      <c r="DG28" s="6"/>
    </row>
    <row r="29" spans="1:118" s="33" customFormat="1">
      <c r="A29" s="38"/>
      <c r="B29" s="38"/>
      <c r="C29" s="6"/>
      <c r="D29" s="39"/>
      <c r="E29" s="6"/>
      <c r="F29" s="6"/>
      <c r="G29" s="40"/>
      <c r="H29" s="40"/>
      <c r="I29" s="40"/>
      <c r="J29" s="40"/>
      <c r="K29" s="40"/>
      <c r="L29" s="38"/>
      <c r="M29" s="38"/>
      <c r="N29" s="38"/>
      <c r="O29" s="38"/>
      <c r="R29" s="41"/>
      <c r="S29" s="41"/>
      <c r="T29" s="41"/>
      <c r="X29" s="38"/>
      <c r="Y29" s="6"/>
      <c r="Z29" s="6"/>
      <c r="AA29" s="42"/>
      <c r="AB29" s="6"/>
      <c r="AC29" s="6"/>
      <c r="AD29" s="6"/>
      <c r="AE29" s="6"/>
      <c r="AF29" s="6"/>
      <c r="AG29" s="6"/>
      <c r="AH29" s="6"/>
      <c r="AI29" s="6"/>
      <c r="AJ29" s="6"/>
      <c r="AK29" s="6"/>
      <c r="AL29" s="6"/>
      <c r="AM29" s="6"/>
      <c r="AN29" s="6"/>
      <c r="AO29" s="6"/>
      <c r="AP29" s="6"/>
      <c r="AQ29" s="6"/>
      <c r="AR29" s="6"/>
      <c r="AS29" s="6"/>
      <c r="AT29" s="6"/>
      <c r="AU29" s="6"/>
      <c r="AV29" s="6"/>
      <c r="AW29" s="6"/>
      <c r="DC29" s="696"/>
      <c r="DG29" s="6"/>
    </row>
    <row r="30" spans="1:118" s="33" customFormat="1">
      <c r="A30" s="38"/>
      <c r="B30" s="38"/>
      <c r="C30" s="6"/>
      <c r="D30" s="39"/>
      <c r="E30" s="6"/>
      <c r="F30" s="6"/>
      <c r="G30" s="40"/>
      <c r="H30" s="40"/>
      <c r="I30" s="40"/>
      <c r="J30" s="40"/>
      <c r="K30" s="40"/>
      <c r="L30" s="38"/>
      <c r="M30" s="38"/>
      <c r="N30" s="38"/>
      <c r="O30" s="38"/>
      <c r="R30" s="41"/>
      <c r="S30" s="41"/>
      <c r="T30" s="41"/>
      <c r="X30" s="38"/>
      <c r="Y30" s="6"/>
      <c r="Z30" s="6"/>
      <c r="AA30" s="42"/>
      <c r="AB30" s="6"/>
      <c r="AC30" s="6"/>
      <c r="AD30" s="6"/>
      <c r="AE30" s="6"/>
      <c r="AF30" s="6"/>
      <c r="AG30" s="6"/>
      <c r="AH30" s="6"/>
      <c r="AI30" s="6"/>
      <c r="AJ30" s="6"/>
      <c r="AK30" s="6"/>
      <c r="AL30" s="6"/>
      <c r="AM30" s="6"/>
      <c r="AN30" s="6"/>
      <c r="AO30" s="6"/>
      <c r="AP30" s="6"/>
      <c r="AQ30" s="6"/>
      <c r="AR30" s="6"/>
      <c r="AS30" s="6"/>
      <c r="AT30" s="6"/>
      <c r="AU30" s="6"/>
      <c r="AV30" s="6"/>
      <c r="AW30" s="6"/>
      <c r="DC30" s="696"/>
      <c r="DG30" s="6"/>
    </row>
    <row r="31" spans="1:118" s="33" customFormat="1">
      <c r="A31" s="38"/>
      <c r="B31" s="38"/>
      <c r="C31" s="6"/>
      <c r="D31" s="39"/>
      <c r="E31" s="6"/>
      <c r="F31" s="6"/>
      <c r="G31" s="40"/>
      <c r="H31" s="40"/>
      <c r="I31" s="40"/>
      <c r="J31" s="40"/>
      <c r="K31" s="40"/>
      <c r="L31" s="38"/>
      <c r="M31" s="38"/>
      <c r="N31" s="38"/>
      <c r="O31" s="38"/>
      <c r="R31" s="41"/>
      <c r="S31" s="41"/>
      <c r="T31" s="41"/>
      <c r="X31" s="38"/>
      <c r="Y31" s="6"/>
      <c r="Z31" s="6"/>
      <c r="AA31" s="42"/>
      <c r="AB31" s="6"/>
      <c r="AC31" s="6"/>
      <c r="AD31" s="6"/>
      <c r="AE31" s="6"/>
      <c r="AF31" s="6"/>
      <c r="AG31" s="6"/>
      <c r="AH31" s="6"/>
      <c r="AI31" s="6"/>
      <c r="AJ31" s="6"/>
      <c r="AK31" s="6"/>
      <c r="AL31" s="6"/>
      <c r="AM31" s="6"/>
      <c r="AN31" s="6"/>
      <c r="AO31" s="6"/>
      <c r="AP31" s="6"/>
      <c r="AQ31" s="6"/>
      <c r="AR31" s="6"/>
      <c r="AS31" s="6"/>
      <c r="AT31" s="6"/>
      <c r="AU31" s="6"/>
      <c r="AV31" s="6"/>
      <c r="AW31" s="6"/>
      <c r="DC31" s="696"/>
      <c r="DG31" s="6"/>
    </row>
    <row r="32" spans="1:118" s="33" customFormat="1">
      <c r="A32" s="38"/>
      <c r="B32" s="38"/>
      <c r="C32" s="6"/>
      <c r="D32" s="39"/>
      <c r="E32" s="6"/>
      <c r="F32" s="6"/>
      <c r="G32" s="40"/>
      <c r="H32" s="40"/>
      <c r="I32" s="40"/>
      <c r="J32" s="40"/>
      <c r="K32" s="40"/>
      <c r="L32" s="38"/>
      <c r="M32" s="38"/>
      <c r="N32" s="38"/>
      <c r="O32" s="38"/>
      <c r="R32" s="41"/>
      <c r="S32" s="41"/>
      <c r="T32" s="41"/>
      <c r="X32" s="38"/>
      <c r="Y32" s="6"/>
      <c r="Z32" s="6"/>
      <c r="AA32" s="42"/>
      <c r="AB32" s="6"/>
      <c r="AC32" s="6"/>
      <c r="AD32" s="6"/>
      <c r="AE32" s="6"/>
      <c r="AF32" s="6"/>
      <c r="AG32" s="6"/>
      <c r="AH32" s="6"/>
      <c r="AI32" s="6"/>
      <c r="AJ32" s="6"/>
      <c r="AK32" s="6"/>
      <c r="AL32" s="6"/>
      <c r="AM32" s="6"/>
      <c r="AN32" s="6"/>
      <c r="AO32" s="6"/>
      <c r="AP32" s="6"/>
      <c r="AQ32" s="6"/>
      <c r="AR32" s="6"/>
      <c r="AS32" s="6"/>
      <c r="AT32" s="6"/>
      <c r="AU32" s="6"/>
      <c r="AV32" s="6"/>
      <c r="AW32" s="6"/>
      <c r="DC32" s="696"/>
      <c r="DG32" s="6"/>
    </row>
    <row r="33" spans="1:111" s="33" customFormat="1">
      <c r="A33" s="38"/>
      <c r="B33" s="38"/>
      <c r="C33" s="6"/>
      <c r="D33" s="39"/>
      <c r="E33" s="6"/>
      <c r="F33" s="6"/>
      <c r="G33" s="40"/>
      <c r="H33" s="40"/>
      <c r="I33" s="40"/>
      <c r="J33" s="40"/>
      <c r="K33" s="40"/>
      <c r="L33" s="38"/>
      <c r="M33" s="38"/>
      <c r="N33" s="38"/>
      <c r="O33" s="38"/>
      <c r="R33" s="41"/>
      <c r="S33" s="41"/>
      <c r="T33" s="41"/>
      <c r="X33" s="38"/>
      <c r="Y33" s="6"/>
      <c r="Z33" s="6"/>
      <c r="AA33" s="42"/>
      <c r="AB33" s="6"/>
      <c r="AC33" s="6"/>
      <c r="AD33" s="6"/>
      <c r="AE33" s="6"/>
      <c r="AF33" s="6"/>
      <c r="AG33" s="6"/>
      <c r="AH33" s="6"/>
      <c r="AI33" s="6"/>
      <c r="AJ33" s="6"/>
      <c r="AK33" s="6"/>
      <c r="AL33" s="6"/>
      <c r="AM33" s="6"/>
      <c r="AN33" s="6"/>
      <c r="AO33" s="6"/>
      <c r="AP33" s="6"/>
      <c r="AQ33" s="6"/>
      <c r="AR33" s="6"/>
      <c r="AS33" s="6"/>
      <c r="AT33" s="6"/>
      <c r="AU33" s="6"/>
      <c r="AV33" s="6"/>
      <c r="AW33" s="6"/>
      <c r="DC33" s="696"/>
      <c r="DG33" s="6"/>
    </row>
    <row r="34" spans="1:111" s="33" customFormat="1">
      <c r="A34" s="38"/>
      <c r="B34" s="38"/>
      <c r="C34" s="6"/>
      <c r="D34" s="39"/>
      <c r="E34" s="6"/>
      <c r="F34" s="6"/>
      <c r="G34" s="40"/>
      <c r="H34" s="40"/>
      <c r="I34" s="40"/>
      <c r="J34" s="40"/>
      <c r="K34" s="40"/>
      <c r="L34" s="38"/>
      <c r="M34" s="38"/>
      <c r="N34" s="38"/>
      <c r="O34" s="38"/>
      <c r="R34" s="41"/>
      <c r="S34" s="41"/>
      <c r="T34" s="41"/>
      <c r="X34" s="38"/>
      <c r="Y34" s="6"/>
      <c r="Z34" s="6"/>
      <c r="AA34" s="42"/>
      <c r="AB34" s="6"/>
      <c r="AC34" s="6"/>
      <c r="AD34" s="6"/>
      <c r="AE34" s="6"/>
      <c r="AF34" s="6"/>
      <c r="AG34" s="6"/>
      <c r="AH34" s="6"/>
      <c r="AI34" s="6"/>
      <c r="AJ34" s="6"/>
      <c r="AK34" s="6"/>
      <c r="AL34" s="6"/>
      <c r="AM34" s="6"/>
      <c r="AN34" s="6"/>
      <c r="AO34" s="6"/>
      <c r="AP34" s="6"/>
      <c r="AQ34" s="6"/>
      <c r="AR34" s="6"/>
      <c r="AS34" s="6"/>
      <c r="AT34" s="6"/>
      <c r="AU34" s="6"/>
      <c r="AV34" s="6"/>
      <c r="AW34" s="6"/>
      <c r="BQ34" s="696"/>
      <c r="CA34" s="696"/>
      <c r="CF34" s="696"/>
      <c r="CP34" s="696"/>
      <c r="CS34" s="696"/>
      <c r="DB34" s="696"/>
      <c r="DC34" s="696"/>
      <c r="DG34" s="6"/>
    </row>
    <row r="35" spans="1:111" s="33" customFormat="1">
      <c r="A35" s="38"/>
      <c r="B35" s="38"/>
      <c r="C35" s="6"/>
      <c r="D35" s="39"/>
      <c r="E35" s="6"/>
      <c r="F35" s="6"/>
      <c r="G35" s="40"/>
      <c r="H35" s="40"/>
      <c r="I35" s="40"/>
      <c r="J35" s="40"/>
      <c r="K35" s="40"/>
      <c r="L35" s="38"/>
      <c r="M35" s="38"/>
      <c r="N35" s="38"/>
      <c r="O35" s="38"/>
      <c r="R35" s="41"/>
      <c r="S35" s="41"/>
      <c r="T35" s="41"/>
      <c r="X35" s="38"/>
      <c r="Y35" s="6"/>
      <c r="Z35" s="6"/>
      <c r="AA35" s="42"/>
      <c r="AB35" s="6"/>
      <c r="AC35" s="6"/>
      <c r="AD35" s="6"/>
      <c r="AE35" s="6"/>
      <c r="AF35" s="6"/>
      <c r="AG35" s="6"/>
      <c r="AH35" s="6"/>
      <c r="AI35" s="6"/>
      <c r="AJ35" s="6"/>
      <c r="AK35" s="6"/>
      <c r="AL35" s="6"/>
      <c r="AM35" s="6"/>
      <c r="AN35" s="6"/>
      <c r="AO35" s="6"/>
      <c r="AP35" s="6"/>
      <c r="AQ35" s="6"/>
      <c r="AR35" s="6"/>
      <c r="AS35" s="6"/>
      <c r="AT35" s="6"/>
      <c r="AU35" s="6"/>
      <c r="AV35" s="6"/>
      <c r="AW35" s="6"/>
      <c r="BQ35" s="696"/>
      <c r="CA35" s="696"/>
      <c r="CF35" s="696"/>
      <c r="CP35" s="696"/>
      <c r="CS35" s="696"/>
      <c r="DB35" s="696"/>
      <c r="DC35" s="696"/>
      <c r="DG35" s="6"/>
    </row>
    <row r="36" spans="1:111" s="33" customFormat="1">
      <c r="A36" s="38"/>
      <c r="B36" s="38"/>
      <c r="C36" s="6"/>
      <c r="D36" s="39"/>
      <c r="E36" s="6"/>
      <c r="F36" s="6"/>
      <c r="G36" s="40"/>
      <c r="H36" s="40"/>
      <c r="I36" s="40"/>
      <c r="J36" s="40"/>
      <c r="K36" s="40"/>
      <c r="L36" s="38"/>
      <c r="M36" s="38"/>
      <c r="N36" s="38"/>
      <c r="O36" s="38"/>
      <c r="R36" s="41"/>
      <c r="S36" s="41"/>
      <c r="T36" s="41"/>
      <c r="X36" s="38"/>
      <c r="Y36" s="6"/>
      <c r="Z36" s="6"/>
      <c r="AA36" s="42"/>
      <c r="AB36" s="6"/>
      <c r="AC36" s="6"/>
      <c r="AD36" s="6"/>
      <c r="AE36" s="6"/>
      <c r="AF36" s="6"/>
      <c r="AG36" s="6"/>
      <c r="AH36" s="6"/>
      <c r="AI36" s="6"/>
      <c r="AJ36" s="6"/>
      <c r="AK36" s="6"/>
      <c r="AL36" s="6"/>
      <c r="AM36" s="6"/>
      <c r="AN36" s="6"/>
      <c r="AO36" s="6"/>
      <c r="AP36" s="6"/>
      <c r="AQ36" s="6"/>
      <c r="AR36" s="6"/>
      <c r="AS36" s="6"/>
      <c r="AT36" s="6"/>
      <c r="AU36" s="6"/>
      <c r="AV36" s="6"/>
      <c r="AW36" s="6"/>
      <c r="DG36" s="6"/>
    </row>
    <row r="37" spans="1:111" s="33" customFormat="1">
      <c r="A37" s="38"/>
      <c r="B37" s="38"/>
      <c r="C37" s="6"/>
      <c r="D37" s="39"/>
      <c r="E37" s="6"/>
      <c r="F37" s="6"/>
      <c r="G37" s="40"/>
      <c r="H37" s="40"/>
      <c r="I37" s="40"/>
      <c r="J37" s="40"/>
      <c r="K37" s="40"/>
      <c r="L37" s="695"/>
      <c r="M37" s="695"/>
      <c r="N37" s="695"/>
      <c r="O37" s="695"/>
      <c r="R37" s="41"/>
      <c r="S37" s="41"/>
      <c r="T37" s="41"/>
      <c r="X37" s="38"/>
      <c r="Y37" s="6"/>
      <c r="Z37" s="6"/>
      <c r="AA37" s="42"/>
      <c r="AB37" s="6"/>
      <c r="AC37" s="6"/>
      <c r="AD37" s="6"/>
      <c r="AE37" s="6"/>
      <c r="AF37" s="6"/>
      <c r="AG37" s="6"/>
      <c r="AH37" s="6"/>
      <c r="AI37" s="6"/>
      <c r="AJ37" s="6"/>
      <c r="AK37" s="6"/>
      <c r="AL37" s="6"/>
      <c r="AM37" s="6"/>
      <c r="AN37" s="6"/>
      <c r="AO37" s="6"/>
      <c r="AP37" s="6"/>
      <c r="AQ37" s="6"/>
      <c r="AR37" s="6"/>
      <c r="AS37" s="6"/>
      <c r="AT37" s="6"/>
      <c r="AU37" s="6"/>
      <c r="AV37" s="6"/>
      <c r="AW37" s="6"/>
      <c r="DG37" s="6"/>
    </row>
    <row r="38" spans="1:111" s="33" customFormat="1">
      <c r="A38" s="38"/>
      <c r="B38" s="38"/>
      <c r="C38" s="6"/>
      <c r="D38" s="39"/>
      <c r="E38" s="6"/>
      <c r="F38" s="6"/>
      <c r="G38" s="40"/>
      <c r="H38" s="40"/>
      <c r="I38" s="40"/>
      <c r="J38" s="40"/>
      <c r="K38" s="40"/>
      <c r="L38" s="695"/>
      <c r="M38" s="695"/>
      <c r="N38" s="695"/>
      <c r="O38" s="695"/>
      <c r="R38" s="41"/>
      <c r="S38" s="41"/>
      <c r="T38" s="41"/>
      <c r="X38" s="38"/>
      <c r="Y38" s="6"/>
      <c r="Z38" s="6"/>
      <c r="AA38" s="42"/>
      <c r="AB38" s="6"/>
      <c r="AC38" s="6"/>
      <c r="AD38" s="6"/>
      <c r="AE38" s="6"/>
      <c r="AF38" s="6"/>
      <c r="AG38" s="6"/>
      <c r="AH38" s="6"/>
      <c r="AI38" s="6"/>
      <c r="AJ38" s="6"/>
      <c r="AK38" s="6"/>
      <c r="AL38" s="6"/>
      <c r="AM38" s="6"/>
      <c r="AN38" s="6"/>
      <c r="AO38" s="6"/>
      <c r="AP38" s="6"/>
      <c r="AQ38" s="6"/>
      <c r="AR38" s="6"/>
      <c r="AS38" s="6"/>
      <c r="AT38" s="6"/>
      <c r="AU38" s="6"/>
      <c r="AV38" s="6"/>
      <c r="AW38" s="6"/>
      <c r="DG38" s="6"/>
    </row>
    <row r="39" spans="1:111" s="33" customFormat="1">
      <c r="A39" s="38"/>
      <c r="B39" s="38"/>
      <c r="C39" s="6"/>
      <c r="D39" s="39"/>
      <c r="E39" s="6"/>
      <c r="F39" s="6"/>
      <c r="G39" s="40"/>
      <c r="H39" s="40"/>
      <c r="I39" s="40"/>
      <c r="J39" s="40"/>
      <c r="K39" s="40"/>
      <c r="L39" s="38"/>
      <c r="M39" s="38"/>
      <c r="N39" s="38"/>
      <c r="O39" s="38"/>
      <c r="R39" s="41"/>
      <c r="S39" s="41"/>
      <c r="T39" s="41"/>
      <c r="X39" s="38"/>
      <c r="Y39" s="6"/>
      <c r="Z39" s="6"/>
      <c r="AA39" s="42"/>
      <c r="AB39" s="6"/>
      <c r="AC39" s="6"/>
      <c r="AD39" s="6"/>
      <c r="AE39" s="6"/>
      <c r="AF39" s="6"/>
      <c r="AG39" s="6"/>
      <c r="AH39" s="6"/>
      <c r="AI39" s="6"/>
      <c r="AJ39" s="6"/>
      <c r="AK39" s="6"/>
      <c r="AL39" s="6"/>
      <c r="AM39" s="6"/>
      <c r="AN39" s="6"/>
      <c r="AO39" s="6"/>
      <c r="AP39" s="6"/>
      <c r="AQ39" s="6"/>
      <c r="AR39" s="6"/>
      <c r="AS39" s="6"/>
      <c r="AT39" s="6"/>
      <c r="AU39" s="6"/>
      <c r="AV39" s="6"/>
      <c r="AW39" s="6"/>
      <c r="DG39" s="6"/>
    </row>
    <row r="40" spans="1:111" s="33" customFormat="1">
      <c r="A40" s="38"/>
      <c r="B40" s="38"/>
      <c r="C40" s="6"/>
      <c r="D40" s="39"/>
      <c r="E40" s="6"/>
      <c r="F40" s="6"/>
      <c r="G40" s="40"/>
      <c r="H40" s="40"/>
      <c r="I40" s="40"/>
      <c r="J40" s="40"/>
      <c r="K40" s="40"/>
      <c r="L40" s="38"/>
      <c r="M40" s="38"/>
      <c r="N40" s="38"/>
      <c r="O40" s="38"/>
      <c r="R40" s="41"/>
      <c r="S40" s="41"/>
      <c r="T40" s="41"/>
      <c r="X40" s="38"/>
      <c r="Y40" s="6"/>
      <c r="Z40" s="6"/>
      <c r="AA40" s="42"/>
      <c r="AB40" s="6"/>
      <c r="AC40" s="6"/>
      <c r="AD40" s="6"/>
      <c r="AE40" s="6"/>
      <c r="AF40" s="6"/>
      <c r="AG40" s="6"/>
      <c r="AH40" s="6"/>
      <c r="AI40" s="6"/>
      <c r="AJ40" s="6"/>
      <c r="AK40" s="6"/>
      <c r="AL40" s="6"/>
      <c r="AM40" s="6"/>
      <c r="AN40" s="6"/>
      <c r="AO40" s="6"/>
      <c r="AP40" s="6"/>
      <c r="AQ40" s="6"/>
      <c r="AR40" s="6"/>
      <c r="AS40" s="6"/>
      <c r="AT40" s="6"/>
      <c r="AU40" s="6"/>
      <c r="AV40" s="6"/>
      <c r="AW40" s="6"/>
      <c r="DG40" s="6"/>
    </row>
    <row r="41" spans="1:111" s="33" customFormat="1">
      <c r="A41" s="38"/>
      <c r="B41" s="38"/>
      <c r="C41" s="6"/>
      <c r="D41" s="39"/>
      <c r="E41" s="6"/>
      <c r="F41" s="6"/>
      <c r="G41" s="40"/>
      <c r="H41" s="40"/>
      <c r="I41" s="40"/>
      <c r="J41" s="40"/>
      <c r="K41" s="40"/>
      <c r="L41" s="38"/>
      <c r="M41" s="38"/>
      <c r="N41" s="38"/>
      <c r="O41" s="38"/>
      <c r="R41" s="41"/>
      <c r="S41" s="41"/>
      <c r="T41" s="41"/>
      <c r="X41" s="38"/>
      <c r="Y41" s="6"/>
      <c r="Z41" s="6"/>
      <c r="AA41" s="42"/>
      <c r="AB41" s="6"/>
      <c r="AC41" s="6"/>
      <c r="AD41" s="6"/>
      <c r="AE41" s="6"/>
      <c r="AF41" s="6"/>
      <c r="AG41" s="6"/>
      <c r="AH41" s="6"/>
      <c r="AI41" s="6"/>
      <c r="AJ41" s="6"/>
      <c r="AK41" s="6"/>
      <c r="AL41" s="6"/>
      <c r="AM41" s="6"/>
      <c r="AN41" s="6"/>
      <c r="AO41" s="6"/>
      <c r="AP41" s="6"/>
      <c r="AQ41" s="6"/>
      <c r="AR41" s="6"/>
      <c r="AS41" s="6"/>
      <c r="AT41" s="6"/>
      <c r="AU41" s="6"/>
      <c r="AV41" s="6"/>
      <c r="AW41" s="6"/>
      <c r="DG41" s="6"/>
    </row>
    <row r="42" spans="1:111" s="33" customFormat="1">
      <c r="A42" s="38"/>
      <c r="B42" s="38"/>
      <c r="C42" s="6"/>
      <c r="D42" s="39"/>
      <c r="E42" s="6"/>
      <c r="F42" s="6"/>
      <c r="G42" s="40"/>
      <c r="H42" s="40"/>
      <c r="I42" s="40"/>
      <c r="J42" s="40"/>
      <c r="K42" s="40"/>
      <c r="L42" s="38"/>
      <c r="M42" s="38"/>
      <c r="N42" s="38"/>
      <c r="O42" s="38"/>
      <c r="R42" s="41"/>
      <c r="S42" s="41"/>
      <c r="T42" s="41"/>
      <c r="X42" s="38"/>
      <c r="Y42" s="6"/>
      <c r="Z42" s="6"/>
      <c r="AA42" s="42"/>
      <c r="AB42" s="6"/>
      <c r="AC42" s="6"/>
      <c r="AD42" s="6"/>
      <c r="AE42" s="6"/>
      <c r="AF42" s="6"/>
      <c r="AG42" s="6"/>
      <c r="AH42" s="6"/>
      <c r="AI42" s="6"/>
      <c r="AJ42" s="6"/>
      <c r="AK42" s="6"/>
      <c r="AL42" s="6"/>
      <c r="AM42" s="6"/>
      <c r="AN42" s="6"/>
      <c r="AO42" s="6"/>
      <c r="AP42" s="6"/>
      <c r="AQ42" s="6"/>
      <c r="AR42" s="6"/>
      <c r="AS42" s="6"/>
      <c r="AT42" s="6"/>
      <c r="AU42" s="6"/>
      <c r="AV42" s="6"/>
      <c r="AW42" s="6"/>
      <c r="DG42" s="6"/>
    </row>
    <row r="43" spans="1:111" s="33" customFormat="1">
      <c r="A43" s="38"/>
      <c r="B43" s="38"/>
      <c r="C43" s="6"/>
      <c r="D43" s="39"/>
      <c r="E43" s="6"/>
      <c r="F43" s="6"/>
      <c r="G43" s="40"/>
      <c r="H43" s="40"/>
      <c r="I43" s="40"/>
      <c r="J43" s="40"/>
      <c r="K43" s="40"/>
      <c r="L43" s="38"/>
      <c r="M43" s="38"/>
      <c r="N43" s="38"/>
      <c r="O43" s="38"/>
      <c r="R43" s="41"/>
      <c r="S43" s="41"/>
      <c r="T43" s="41"/>
      <c r="X43" s="38"/>
      <c r="Y43" s="6"/>
      <c r="Z43" s="6"/>
      <c r="AA43" s="42"/>
      <c r="AB43" s="6"/>
      <c r="AC43" s="6"/>
      <c r="AD43" s="6"/>
      <c r="AE43" s="6"/>
      <c r="AF43" s="6"/>
      <c r="AG43" s="6"/>
      <c r="AH43" s="6"/>
      <c r="AI43" s="6"/>
      <c r="AJ43" s="6"/>
      <c r="AK43" s="6"/>
      <c r="AL43" s="6"/>
      <c r="AM43" s="6"/>
      <c r="AN43" s="6"/>
      <c r="AO43" s="6"/>
      <c r="AP43" s="6"/>
      <c r="AQ43" s="6"/>
      <c r="AR43" s="6"/>
      <c r="AS43" s="6"/>
      <c r="AT43" s="6"/>
      <c r="AU43" s="6"/>
      <c r="AV43" s="6"/>
      <c r="AW43" s="6"/>
      <c r="DG43" s="6"/>
    </row>
    <row r="44" spans="1:111" s="33" customFormat="1">
      <c r="A44" s="38"/>
      <c r="B44" s="38"/>
      <c r="C44" s="6"/>
      <c r="D44" s="39"/>
      <c r="E44" s="6"/>
      <c r="F44" s="6"/>
      <c r="G44" s="40"/>
      <c r="H44" s="40"/>
      <c r="I44" s="40"/>
      <c r="J44" s="40"/>
      <c r="K44" s="40"/>
      <c r="L44" s="38"/>
      <c r="M44" s="38"/>
      <c r="N44" s="38"/>
      <c r="O44" s="38"/>
      <c r="R44" s="41"/>
      <c r="S44" s="41"/>
      <c r="T44" s="41"/>
      <c r="X44" s="38"/>
      <c r="Y44" s="6"/>
      <c r="Z44" s="6"/>
      <c r="AA44" s="42"/>
      <c r="AB44" s="6"/>
      <c r="AC44" s="6"/>
      <c r="AD44" s="6"/>
      <c r="AE44" s="6"/>
      <c r="AF44" s="6"/>
      <c r="AG44" s="6"/>
      <c r="AH44" s="6"/>
      <c r="AI44" s="6"/>
      <c r="AJ44" s="6"/>
      <c r="AK44" s="6"/>
      <c r="AL44" s="6"/>
      <c r="AM44" s="6"/>
      <c r="AN44" s="6"/>
      <c r="AO44" s="6"/>
      <c r="AP44" s="6"/>
      <c r="AQ44" s="6"/>
      <c r="AR44" s="6"/>
      <c r="AS44" s="6"/>
      <c r="AT44" s="6"/>
      <c r="AU44" s="6"/>
      <c r="AV44" s="6"/>
      <c r="AW44" s="6"/>
      <c r="DG44" s="6"/>
    </row>
    <row r="45" spans="1:111" s="33" customFormat="1">
      <c r="A45" s="38"/>
      <c r="B45" s="38"/>
      <c r="C45" s="6"/>
      <c r="D45" s="39"/>
      <c r="E45" s="6"/>
      <c r="F45" s="6"/>
      <c r="G45" s="40"/>
      <c r="H45" s="40"/>
      <c r="I45" s="40"/>
      <c r="J45" s="40"/>
      <c r="K45" s="40"/>
      <c r="L45" s="38"/>
      <c r="M45" s="38"/>
      <c r="N45" s="38"/>
      <c r="O45" s="38"/>
      <c r="R45" s="41"/>
      <c r="S45" s="41"/>
      <c r="T45" s="41"/>
      <c r="X45" s="38"/>
      <c r="Y45" s="6"/>
      <c r="Z45" s="6"/>
      <c r="AA45" s="42"/>
      <c r="AB45" s="6"/>
      <c r="AC45" s="6"/>
      <c r="AD45" s="6"/>
      <c r="AE45" s="6"/>
      <c r="AF45" s="6"/>
      <c r="AG45" s="6"/>
      <c r="AH45" s="6"/>
      <c r="AI45" s="6"/>
      <c r="AJ45" s="6"/>
      <c r="AK45" s="6"/>
      <c r="AL45" s="6"/>
      <c r="AM45" s="6"/>
      <c r="AN45" s="6"/>
      <c r="AO45" s="6"/>
      <c r="AP45" s="6"/>
      <c r="AQ45" s="6"/>
      <c r="AR45" s="6"/>
      <c r="AS45" s="6"/>
      <c r="AT45" s="6"/>
      <c r="AU45" s="6"/>
      <c r="AV45" s="6"/>
      <c r="AW45" s="6"/>
      <c r="DC45" s="696"/>
      <c r="DG45" s="6"/>
    </row>
    <row r="46" spans="1:111" s="33" customFormat="1">
      <c r="A46" s="38"/>
      <c r="B46" s="38"/>
      <c r="C46" s="6"/>
      <c r="D46" s="39"/>
      <c r="E46" s="6"/>
      <c r="F46" s="6"/>
      <c r="G46" s="40"/>
      <c r="H46" s="40"/>
      <c r="I46" s="40"/>
      <c r="J46" s="40"/>
      <c r="K46" s="40"/>
      <c r="L46" s="38"/>
      <c r="M46" s="38"/>
      <c r="N46" s="38"/>
      <c r="O46" s="695"/>
      <c r="R46" s="41"/>
      <c r="S46" s="41"/>
      <c r="T46" s="41"/>
      <c r="X46" s="38"/>
      <c r="Y46" s="6"/>
      <c r="Z46" s="6"/>
      <c r="AA46" s="42"/>
      <c r="AB46" s="6"/>
      <c r="AC46" s="6"/>
      <c r="AD46" s="6"/>
      <c r="AE46" s="6"/>
      <c r="AF46" s="6"/>
      <c r="AG46" s="6"/>
      <c r="AH46" s="6"/>
      <c r="AI46" s="6"/>
      <c r="AJ46" s="6"/>
      <c r="AK46" s="6"/>
      <c r="AL46" s="6"/>
      <c r="AM46" s="6"/>
      <c r="AN46" s="6"/>
      <c r="AO46" s="6"/>
      <c r="AP46" s="6"/>
      <c r="AQ46" s="6"/>
      <c r="AR46" s="6"/>
      <c r="AS46" s="6"/>
      <c r="AT46" s="6"/>
      <c r="AU46" s="6"/>
      <c r="AV46" s="6"/>
      <c r="AW46" s="6"/>
      <c r="DC46" s="696"/>
      <c r="DG46" s="6"/>
    </row>
    <row r="47" spans="1:111">
      <c r="O47" s="684"/>
      <c r="DC47" s="685"/>
    </row>
    <row r="48" spans="1:111">
      <c r="DC48" s="685"/>
    </row>
    <row r="49" spans="12:107">
      <c r="L49" s="684"/>
      <c r="M49" s="684"/>
      <c r="N49" s="684"/>
      <c r="O49" s="684"/>
      <c r="DC49" s="685"/>
    </row>
    <row r="50" spans="12:107">
      <c r="L50" s="684"/>
      <c r="M50" s="684"/>
      <c r="N50" s="684"/>
      <c r="O50" s="684"/>
      <c r="DC50" s="685"/>
    </row>
    <row r="51" spans="12:107">
      <c r="DC51" s="685"/>
    </row>
    <row r="52" spans="12:107">
      <c r="DC52" s="685"/>
    </row>
    <row r="53" spans="12:107">
      <c r="DC53" s="685"/>
    </row>
    <row r="54" spans="12:107">
      <c r="DC54" s="685"/>
    </row>
    <row r="55" spans="12:107">
      <c r="DC55" s="685"/>
    </row>
    <row r="56" spans="12:107">
      <c r="DC56" s="685"/>
    </row>
    <row r="57" spans="12:107">
      <c r="AX57" s="685"/>
      <c r="AY57" s="685"/>
      <c r="AZ57" s="685"/>
      <c r="BA57" s="685"/>
      <c r="BB57" s="685"/>
      <c r="BC57" s="685"/>
      <c r="BD57" s="685"/>
      <c r="BE57" s="685"/>
      <c r="BF57" s="685"/>
      <c r="BG57" s="685"/>
      <c r="BH57" s="685"/>
      <c r="BI57" s="685"/>
      <c r="BJ57" s="685"/>
      <c r="BK57" s="685"/>
      <c r="BL57" s="685"/>
      <c r="BM57" s="685"/>
      <c r="BN57" s="685"/>
      <c r="BO57" s="685"/>
      <c r="BP57" s="685"/>
      <c r="BQ57" s="685"/>
      <c r="BR57" s="685"/>
      <c r="BS57" s="685"/>
      <c r="BT57" s="685"/>
      <c r="BU57" s="685"/>
      <c r="BV57" s="685"/>
      <c r="BW57" s="685"/>
      <c r="BX57" s="685"/>
      <c r="BY57" s="685"/>
      <c r="BZ57" s="685"/>
      <c r="CA57" s="685"/>
      <c r="CB57" s="685"/>
      <c r="CC57" s="685"/>
      <c r="CD57" s="685"/>
      <c r="CE57" s="685"/>
      <c r="CF57" s="685"/>
      <c r="CG57" s="685"/>
      <c r="CH57" s="685"/>
      <c r="CI57" s="685"/>
      <c r="CJ57" s="685"/>
      <c r="CK57" s="685"/>
      <c r="CL57" s="685"/>
      <c r="CM57" s="685"/>
      <c r="CN57" s="685"/>
      <c r="CO57" s="685"/>
      <c r="CP57" s="685"/>
      <c r="CQ57" s="685"/>
      <c r="CR57" s="685"/>
      <c r="CS57" s="685"/>
      <c r="CT57" s="685"/>
      <c r="CU57" s="685"/>
      <c r="CV57" s="685"/>
      <c r="CW57" s="685"/>
      <c r="CX57" s="685"/>
      <c r="CY57" s="685"/>
      <c r="CZ57" s="685"/>
      <c r="DA57" s="685"/>
      <c r="DB57" s="685"/>
      <c r="DC57" s="685"/>
    </row>
    <row r="58" spans="12:107">
      <c r="AX58" s="685"/>
      <c r="AY58" s="685"/>
      <c r="AZ58" s="685"/>
      <c r="BA58" s="685"/>
      <c r="BB58" s="685"/>
      <c r="BC58" s="685"/>
      <c r="BD58" s="685"/>
      <c r="BE58" s="685"/>
      <c r="BF58" s="685"/>
      <c r="BG58" s="685"/>
      <c r="BH58" s="685"/>
      <c r="BI58" s="685"/>
      <c r="BJ58" s="685"/>
      <c r="BK58" s="685"/>
      <c r="BL58" s="685"/>
      <c r="BM58" s="685"/>
      <c r="BN58" s="685"/>
      <c r="BO58" s="685"/>
      <c r="BP58" s="685"/>
      <c r="BQ58" s="685"/>
      <c r="BR58" s="685"/>
      <c r="BS58" s="685"/>
      <c r="BT58" s="685"/>
      <c r="BU58" s="685"/>
      <c r="BV58" s="685"/>
      <c r="BW58" s="685"/>
      <c r="BX58" s="685"/>
      <c r="BY58" s="685"/>
      <c r="BZ58" s="685"/>
      <c r="CA58" s="685"/>
      <c r="CB58" s="685"/>
      <c r="CC58" s="685"/>
      <c r="CD58" s="685"/>
      <c r="CE58" s="685"/>
      <c r="CF58" s="685"/>
      <c r="CG58" s="685"/>
      <c r="CH58" s="685"/>
      <c r="CI58" s="685"/>
      <c r="CJ58" s="685"/>
      <c r="CK58" s="685"/>
      <c r="CL58" s="685"/>
      <c r="CM58" s="685"/>
      <c r="CN58" s="685"/>
      <c r="CO58" s="685"/>
      <c r="CP58" s="685"/>
      <c r="CQ58" s="685"/>
      <c r="CR58" s="685"/>
      <c r="CS58" s="685"/>
      <c r="CT58" s="685"/>
      <c r="CU58" s="685"/>
      <c r="CV58" s="685"/>
      <c r="CW58" s="685"/>
      <c r="CX58" s="685"/>
      <c r="CY58" s="685"/>
      <c r="CZ58" s="685"/>
      <c r="DA58" s="685"/>
      <c r="DB58" s="685"/>
      <c r="DC58" s="685"/>
    </row>
    <row r="59" spans="12:107">
      <c r="DC59" s="685"/>
    </row>
    <row r="60" spans="12:107">
      <c r="DC60" s="685"/>
    </row>
    <row r="61" spans="12:107">
      <c r="DC61" s="685"/>
    </row>
    <row r="62" spans="12:107">
      <c r="DC62" s="685"/>
    </row>
    <row r="63" spans="12:107">
      <c r="DC63" s="685"/>
    </row>
    <row r="64" spans="12:107">
      <c r="DC64" s="685"/>
    </row>
    <row r="65" spans="12:107">
      <c r="DC65" s="685"/>
    </row>
    <row r="66" spans="12:107">
      <c r="L66" s="684"/>
      <c r="M66" s="684"/>
      <c r="N66" s="684"/>
      <c r="O66" s="684"/>
    </row>
    <row r="67" spans="12:107">
      <c r="L67" s="684"/>
      <c r="M67" s="684"/>
      <c r="N67" s="684"/>
      <c r="O67" s="684"/>
    </row>
    <row r="70" spans="12:107">
      <c r="L70" s="684"/>
      <c r="M70" s="684"/>
      <c r="N70" s="684"/>
      <c r="O70" s="684"/>
    </row>
    <row r="71" spans="12:107">
      <c r="L71" s="684"/>
      <c r="M71" s="684"/>
      <c r="N71" s="684"/>
      <c r="O71" s="684"/>
    </row>
    <row r="120" spans="107:107">
      <c r="DC120" s="685"/>
    </row>
    <row r="121" spans="107:107">
      <c r="DC121" s="685"/>
    </row>
    <row r="122" spans="107:107">
      <c r="DC122" s="685"/>
    </row>
    <row r="123" spans="107:107">
      <c r="DC123" s="685"/>
    </row>
    <row r="124" spans="107:107">
      <c r="DC124" s="685"/>
    </row>
    <row r="125" spans="107:107">
      <c r="DC125" s="685"/>
    </row>
    <row r="126" spans="107:107">
      <c r="DC126" s="685"/>
    </row>
    <row r="127" spans="107:107">
      <c r="DC127" s="685"/>
    </row>
    <row r="128" spans="107:107">
      <c r="DC128" s="685"/>
    </row>
    <row r="129" spans="107:107">
      <c r="DC129" s="685"/>
    </row>
    <row r="130" spans="107:107">
      <c r="DC130" s="685"/>
    </row>
    <row r="131" spans="107:107">
      <c r="DC131" s="685"/>
    </row>
    <row r="132" spans="107:107">
      <c r="DC132" s="685"/>
    </row>
    <row r="133" spans="107:107">
      <c r="DC133" s="685"/>
    </row>
    <row r="134" spans="107:107">
      <c r="DC134" s="685"/>
    </row>
    <row r="135" spans="107:107">
      <c r="DC135" s="685"/>
    </row>
  </sheetData>
  <mergeCells count="171">
    <mergeCell ref="N1:V1"/>
    <mergeCell ref="I2:X2"/>
    <mergeCell ref="DG2:DL2"/>
    <mergeCell ref="F3:Z3"/>
    <mergeCell ref="N4:V4"/>
    <mergeCell ref="V6:AD6"/>
    <mergeCell ref="DK6:DN6"/>
    <mergeCell ref="I8:I23"/>
    <mergeCell ref="J8:J23"/>
    <mergeCell ref="P8:P10"/>
    <mergeCell ref="DC8:DC14"/>
    <mergeCell ref="AX9:AX14"/>
    <mergeCell ref="AY9:AY14"/>
    <mergeCell ref="AZ9:AZ14"/>
    <mergeCell ref="BA9:BA14"/>
    <mergeCell ref="BB9:BB14"/>
    <mergeCell ref="BC9:BC14"/>
    <mergeCell ref="BJ9:BJ14"/>
    <mergeCell ref="BK9:BK14"/>
    <mergeCell ref="BL9:BL14"/>
    <mergeCell ref="BM9:BM14"/>
    <mergeCell ref="BN9:BN14"/>
    <mergeCell ref="BO9:BO14"/>
    <mergeCell ref="BD9:BD14"/>
    <mergeCell ref="BP9:BP14"/>
    <mergeCell ref="BQ9:BQ14"/>
    <mergeCell ref="BR9:BR14"/>
    <mergeCell ref="BS9:BS14"/>
    <mergeCell ref="BT9:BT14"/>
    <mergeCell ref="BU9:BU14"/>
    <mergeCell ref="CK9:CK14"/>
    <mergeCell ref="BE9:BE14"/>
    <mergeCell ref="BF9:BF14"/>
    <mergeCell ref="BG9:BG14"/>
    <mergeCell ref="BH9:BH14"/>
    <mergeCell ref="BI9:BI14"/>
    <mergeCell ref="BV9:BV14"/>
    <mergeCell ref="BW9:BW14"/>
    <mergeCell ref="BX9:BX14"/>
    <mergeCell ref="BY9:BY14"/>
    <mergeCell ref="CM9:CM14"/>
    <mergeCell ref="CB9:CB14"/>
    <mergeCell ref="CC9:CC14"/>
    <mergeCell ref="CD9:CD14"/>
    <mergeCell ref="CE9:CE14"/>
    <mergeCell ref="CF9:CF14"/>
    <mergeCell ref="CG9:CG14"/>
    <mergeCell ref="CZ9:CZ14"/>
    <mergeCell ref="BZ9:BZ14"/>
    <mergeCell ref="CA9:CA14"/>
    <mergeCell ref="DA9:DA14"/>
    <mergeCell ref="DB9:DB14"/>
    <mergeCell ref="P11:P14"/>
    <mergeCell ref="L15:L16"/>
    <mergeCell ref="M15:M16"/>
    <mergeCell ref="N15:N16"/>
    <mergeCell ref="O15:O16"/>
    <mergeCell ref="P15:P17"/>
    <mergeCell ref="CT9:CT14"/>
    <mergeCell ref="CU9:CU14"/>
    <mergeCell ref="CV9:CV14"/>
    <mergeCell ref="CW9:CW14"/>
    <mergeCell ref="CX9:CX14"/>
    <mergeCell ref="CY9:CY14"/>
    <mergeCell ref="CN9:CN14"/>
    <mergeCell ref="CO9:CO14"/>
    <mergeCell ref="CP9:CP14"/>
    <mergeCell ref="CQ9:CQ14"/>
    <mergeCell ref="CR9:CR14"/>
    <mergeCell ref="CS9:CS14"/>
    <mergeCell ref="CH9:CH14"/>
    <mergeCell ref="CI9:CI14"/>
    <mergeCell ref="CJ9:CJ14"/>
    <mergeCell ref="CL9:CL14"/>
    <mergeCell ref="P19:P23"/>
    <mergeCell ref="DC25:DC35"/>
    <mergeCell ref="L26:L27"/>
    <mergeCell ref="M26:M27"/>
    <mergeCell ref="N26:N27"/>
    <mergeCell ref="O26:O27"/>
    <mergeCell ref="BB26:BB28"/>
    <mergeCell ref="BL26:BL28"/>
    <mergeCell ref="BQ26:BQ28"/>
    <mergeCell ref="CA26:CA28"/>
    <mergeCell ref="DC45:DC61"/>
    <mergeCell ref="O46:O47"/>
    <mergeCell ref="L49:L50"/>
    <mergeCell ref="M49:M50"/>
    <mergeCell ref="N49:N50"/>
    <mergeCell ref="O49:O50"/>
    <mergeCell ref="CF26:CF28"/>
    <mergeCell ref="CP26:CP28"/>
    <mergeCell ref="CS26:CS28"/>
    <mergeCell ref="DB26:DB28"/>
    <mergeCell ref="BQ34:BQ35"/>
    <mergeCell ref="CA34:CA35"/>
    <mergeCell ref="CF34:CF35"/>
    <mergeCell ref="CP34:CP35"/>
    <mergeCell ref="CS34:CS35"/>
    <mergeCell ref="DB34:DB35"/>
    <mergeCell ref="AX57:AX58"/>
    <mergeCell ref="AY57:AY58"/>
    <mergeCell ref="AZ57:AZ58"/>
    <mergeCell ref="BA57:BA58"/>
    <mergeCell ref="BB57:BB58"/>
    <mergeCell ref="BC57:BC58"/>
    <mergeCell ref="L37:L38"/>
    <mergeCell ref="M37:M38"/>
    <mergeCell ref="N37:N38"/>
    <mergeCell ref="O37:O38"/>
    <mergeCell ref="BJ57:BJ58"/>
    <mergeCell ref="BK57:BK58"/>
    <mergeCell ref="BL57:BL58"/>
    <mergeCell ref="BM57:BM58"/>
    <mergeCell ref="BN57:BN58"/>
    <mergeCell ref="BO57:BO58"/>
    <mergeCell ref="BD57:BD58"/>
    <mergeCell ref="BE57:BE58"/>
    <mergeCell ref="BF57:BF58"/>
    <mergeCell ref="BG57:BG58"/>
    <mergeCell ref="BH57:BH58"/>
    <mergeCell ref="BI57:BI58"/>
    <mergeCell ref="BV57:BV58"/>
    <mergeCell ref="BW57:BW58"/>
    <mergeCell ref="BX57:BX58"/>
    <mergeCell ref="BY57:BY58"/>
    <mergeCell ref="BZ57:BZ58"/>
    <mergeCell ref="CA57:CA58"/>
    <mergeCell ref="BP57:BP58"/>
    <mergeCell ref="BQ57:BQ58"/>
    <mergeCell ref="BR57:BR58"/>
    <mergeCell ref="BS57:BS58"/>
    <mergeCell ref="BT57:BT58"/>
    <mergeCell ref="BU57:BU58"/>
    <mergeCell ref="CS57:CS58"/>
    <mergeCell ref="CH57:CH58"/>
    <mergeCell ref="CI57:CI58"/>
    <mergeCell ref="CJ57:CJ58"/>
    <mergeCell ref="CK57:CK58"/>
    <mergeCell ref="CL57:CL58"/>
    <mergeCell ref="CM57:CM58"/>
    <mergeCell ref="CB57:CB58"/>
    <mergeCell ref="CC57:CC58"/>
    <mergeCell ref="CD57:CD58"/>
    <mergeCell ref="CE57:CE58"/>
    <mergeCell ref="CF57:CF58"/>
    <mergeCell ref="CG57:CG58"/>
    <mergeCell ref="L70:L71"/>
    <mergeCell ref="M70:M71"/>
    <mergeCell ref="N70:N71"/>
    <mergeCell ref="O70:O71"/>
    <mergeCell ref="DC120:DC135"/>
    <mergeCell ref="CZ57:CZ58"/>
    <mergeCell ref="DA57:DA58"/>
    <mergeCell ref="DB57:DB58"/>
    <mergeCell ref="DC62:DC65"/>
    <mergeCell ref="L66:L67"/>
    <mergeCell ref="M66:M67"/>
    <mergeCell ref="N66:N67"/>
    <mergeCell ref="O66:O67"/>
    <mergeCell ref="CT57:CT58"/>
    <mergeCell ref="CU57:CU58"/>
    <mergeCell ref="CV57:CV58"/>
    <mergeCell ref="CW57:CW58"/>
    <mergeCell ref="CX57:CX58"/>
    <mergeCell ref="CY57:CY58"/>
    <mergeCell ref="CN57:CN58"/>
    <mergeCell ref="CO57:CO58"/>
    <mergeCell ref="CP57:CP58"/>
    <mergeCell ref="CQ57:CQ58"/>
    <mergeCell ref="CR57:CR58"/>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dimension ref="A1:DS1047586"/>
  <sheetViews>
    <sheetView topLeftCell="I1" workbookViewId="0">
      <selection activeCell="I1" sqref="I1"/>
    </sheetView>
  </sheetViews>
  <sheetFormatPr baseColWidth="10" defaultColWidth="8.28515625" defaultRowHeight="11.25"/>
  <cols>
    <col min="1" max="1" width="6.7109375" style="60" hidden="1" customWidth="1"/>
    <col min="2" max="2" width="8" style="60" hidden="1" customWidth="1"/>
    <col min="3" max="3" width="13.5703125" style="7" hidden="1" customWidth="1"/>
    <col min="4" max="4" width="3.7109375" style="15" hidden="1" customWidth="1"/>
    <col min="5" max="5" width="0" style="7" hidden="1" customWidth="1"/>
    <col min="6" max="6" width="14" style="7" hidden="1" customWidth="1"/>
    <col min="7" max="7" width="3.85546875" style="16" hidden="1" customWidth="1"/>
    <col min="8" max="8" width="0" style="16" hidden="1" customWidth="1"/>
    <col min="9" max="9" width="8.28515625" style="16"/>
    <col min="10" max="10" width="3.7109375" style="16" customWidth="1"/>
    <col min="11" max="11" width="0" style="16" hidden="1" customWidth="1"/>
    <col min="12" max="15" width="0" style="60" hidden="1" customWidth="1"/>
    <col min="16" max="16" width="11.140625" style="59" customWidth="1"/>
    <col min="17" max="17" width="4.140625" style="59" customWidth="1"/>
    <col min="18" max="18" width="0" style="44" hidden="1" customWidth="1"/>
    <col min="19" max="20" width="13.5703125" style="44" customWidth="1"/>
    <col min="21" max="21" width="15.28515625" style="59" hidden="1" customWidth="1"/>
    <col min="22" max="22" width="12.140625" style="59" hidden="1" customWidth="1"/>
    <col min="23" max="23" width="0" style="59" hidden="1" customWidth="1"/>
    <col min="24" max="24" width="0" style="60" hidden="1" customWidth="1"/>
    <col min="25" max="25" width="0" style="7" hidden="1" customWidth="1"/>
    <col min="26" max="26" width="12.7109375" style="7" customWidth="1"/>
    <col min="27" max="27" width="0" style="45" hidden="1" customWidth="1"/>
    <col min="28" max="28" width="0" style="6" hidden="1" customWidth="1"/>
    <col min="29" max="29" width="9.5703125" style="6" customWidth="1"/>
    <col min="30" max="30" width="17.42578125" style="6" customWidth="1"/>
    <col min="31" max="38" width="8.28515625" style="6" hidden="1" customWidth="1"/>
    <col min="39" max="48" width="8.28515625" style="7" hidden="1" customWidth="1"/>
    <col min="49" max="49" width="12" style="7" hidden="1" customWidth="1"/>
    <col min="50" max="109" width="8.28515625" style="59" hidden="1" customWidth="1"/>
    <col min="110" max="110" width="2" style="59" hidden="1" customWidth="1"/>
    <col min="111" max="111" width="15.85546875" style="7" customWidth="1"/>
    <col min="112" max="112" width="10.28515625" style="7" customWidth="1"/>
    <col min="113" max="113" width="11.140625" style="7" customWidth="1"/>
    <col min="114" max="114" width="10.28515625" style="7" customWidth="1"/>
    <col min="115" max="115" width="12.85546875" style="59" customWidth="1"/>
    <col min="116" max="116" width="8.28515625" style="59"/>
    <col min="117" max="117" width="10.140625" style="59" customWidth="1"/>
    <col min="118" max="118" width="13.140625" style="158" customWidth="1"/>
    <col min="119" max="119" width="11.85546875" style="158" bestFit="1" customWidth="1"/>
    <col min="120" max="120" width="14.85546875" style="59" bestFit="1" customWidth="1"/>
    <col min="121" max="121" width="10.5703125" style="59" customWidth="1"/>
    <col min="122" max="122" width="11.140625" style="59" customWidth="1"/>
    <col min="123" max="123" width="11.7109375" style="59" customWidth="1"/>
    <col min="124" max="16384" width="8.28515625" style="59"/>
  </cols>
  <sheetData>
    <row r="1" spans="1:123" ht="23.25">
      <c r="A1" s="61"/>
      <c r="B1" s="61"/>
      <c r="C1" s="61"/>
      <c r="D1" s="2"/>
      <c r="E1" s="61"/>
      <c r="F1" s="61"/>
      <c r="G1" s="61"/>
      <c r="H1" s="61"/>
      <c r="I1" s="61"/>
      <c r="J1" s="61"/>
      <c r="K1" s="61"/>
      <c r="L1" s="61"/>
      <c r="M1" s="61"/>
      <c r="N1" s="686" t="s">
        <v>156</v>
      </c>
      <c r="O1" s="686"/>
      <c r="P1" s="686"/>
      <c r="Q1" s="686"/>
      <c r="R1" s="686"/>
      <c r="S1" s="686"/>
      <c r="T1" s="686"/>
      <c r="U1" s="686"/>
      <c r="V1" s="686"/>
      <c r="W1" s="3"/>
      <c r="X1" s="4"/>
      <c r="Y1" s="61"/>
      <c r="Z1" s="61"/>
      <c r="AA1" s="5"/>
      <c r="DG1" s="61"/>
      <c r="DH1" s="61"/>
      <c r="DI1" s="61"/>
      <c r="DJ1" s="61"/>
    </row>
    <row r="2" spans="1:123" ht="18.75" customHeight="1">
      <c r="A2" s="61"/>
      <c r="B2" s="61"/>
      <c r="C2" s="61"/>
      <c r="D2" s="2"/>
      <c r="E2" s="61"/>
      <c r="F2" s="61"/>
      <c r="G2" s="61"/>
      <c r="H2" s="61"/>
      <c r="I2" s="687" t="s">
        <v>114</v>
      </c>
      <c r="J2" s="687"/>
      <c r="K2" s="687"/>
      <c r="L2" s="687"/>
      <c r="M2" s="687"/>
      <c r="N2" s="687"/>
      <c r="O2" s="687"/>
      <c r="P2" s="687"/>
      <c r="Q2" s="687"/>
      <c r="R2" s="687"/>
      <c r="S2" s="687"/>
      <c r="T2" s="687"/>
      <c r="U2" s="687"/>
      <c r="V2" s="687"/>
      <c r="W2" s="687"/>
      <c r="X2" s="687"/>
      <c r="Y2" s="61"/>
      <c r="Z2" s="61"/>
      <c r="AA2" s="5"/>
      <c r="DG2" s="688" t="s">
        <v>268</v>
      </c>
      <c r="DH2" s="688"/>
      <c r="DI2" s="688"/>
      <c r="DJ2" s="688"/>
      <c r="DK2" s="688"/>
      <c r="DL2" s="688"/>
      <c r="DM2" s="688"/>
    </row>
    <row r="3" spans="1:123" ht="18.75" customHeight="1">
      <c r="A3" s="61"/>
      <c r="B3" s="61"/>
      <c r="C3" s="61"/>
      <c r="D3" s="2"/>
      <c r="E3" s="61"/>
      <c r="F3" s="687" t="s">
        <v>532</v>
      </c>
      <c r="G3" s="687"/>
      <c r="H3" s="687"/>
      <c r="I3" s="687"/>
      <c r="J3" s="687"/>
      <c r="K3" s="687"/>
      <c r="L3" s="687"/>
      <c r="M3" s="687"/>
      <c r="N3" s="687"/>
      <c r="O3" s="687"/>
      <c r="P3" s="687"/>
      <c r="Q3" s="687"/>
      <c r="R3" s="687"/>
      <c r="S3" s="687"/>
      <c r="T3" s="687"/>
      <c r="U3" s="687"/>
      <c r="V3" s="687"/>
      <c r="W3" s="687"/>
      <c r="X3" s="687"/>
      <c r="Y3" s="687"/>
      <c r="Z3" s="687"/>
      <c r="AA3" s="5"/>
      <c r="DG3" s="61"/>
      <c r="DH3" s="61"/>
      <c r="DI3" s="61"/>
      <c r="DJ3" s="61"/>
    </row>
    <row r="4" spans="1:123" ht="18.75" hidden="1">
      <c r="A4" s="61"/>
      <c r="B4" s="61"/>
      <c r="C4" s="61"/>
      <c r="D4" s="2"/>
      <c r="E4" s="61"/>
      <c r="F4" s="61"/>
      <c r="G4" s="61"/>
      <c r="H4" s="61"/>
      <c r="I4" s="61"/>
      <c r="J4" s="61"/>
      <c r="K4" s="61"/>
      <c r="L4" s="61"/>
      <c r="M4" s="9"/>
      <c r="N4" s="687" t="s">
        <v>533</v>
      </c>
      <c r="O4" s="687"/>
      <c r="P4" s="687"/>
      <c r="Q4" s="687"/>
      <c r="R4" s="687"/>
      <c r="S4" s="687"/>
      <c r="T4" s="687"/>
      <c r="U4" s="687"/>
      <c r="V4" s="687"/>
      <c r="W4" s="3"/>
      <c r="X4" s="4"/>
      <c r="Y4" s="10"/>
      <c r="Z4" s="11"/>
      <c r="AA4" s="12"/>
      <c r="AB4" s="13"/>
      <c r="AC4" s="13"/>
      <c r="AD4" s="13"/>
      <c r="AE4" s="13"/>
      <c r="AF4" s="13"/>
      <c r="AG4" s="13"/>
      <c r="AH4" s="13"/>
      <c r="AI4" s="13"/>
      <c r="AJ4" s="13"/>
      <c r="AK4" s="13"/>
      <c r="AL4" s="13"/>
      <c r="AM4" s="9"/>
      <c r="AN4" s="11"/>
      <c r="AO4" s="11"/>
      <c r="AP4" s="11"/>
      <c r="AQ4" s="11"/>
      <c r="AR4" s="11"/>
      <c r="AS4" s="11"/>
      <c r="AT4" s="11"/>
      <c r="AU4" s="11"/>
      <c r="AV4" s="11"/>
      <c r="AW4" s="10"/>
      <c r="AX4" s="59">
        <v>2013</v>
      </c>
      <c r="BM4" s="59">
        <v>2013</v>
      </c>
      <c r="CB4" s="59">
        <v>2014</v>
      </c>
      <c r="CQ4" s="59">
        <v>2015</v>
      </c>
      <c r="DG4" s="11"/>
      <c r="DH4" s="11"/>
      <c r="DI4" s="11"/>
      <c r="DJ4" s="11"/>
    </row>
    <row r="5" spans="1:123">
      <c r="A5" s="61"/>
      <c r="B5" s="61"/>
      <c r="C5" s="61"/>
      <c r="D5" s="2"/>
      <c r="E5" s="61"/>
      <c r="F5" s="61"/>
      <c r="G5" s="61"/>
      <c r="H5" s="61"/>
      <c r="I5" s="61"/>
      <c r="J5" s="61"/>
      <c r="K5" s="61"/>
      <c r="L5" s="61"/>
      <c r="M5" s="9"/>
      <c r="N5" s="61"/>
      <c r="O5" s="61"/>
      <c r="P5" s="61"/>
      <c r="Q5" s="61"/>
      <c r="R5" s="61"/>
      <c r="S5" s="61"/>
      <c r="T5" s="61"/>
      <c r="U5" s="61"/>
      <c r="V5" s="61"/>
      <c r="W5" s="3"/>
      <c r="X5" s="4"/>
      <c r="Y5" s="10"/>
      <c r="Z5" s="11"/>
      <c r="AA5" s="12"/>
      <c r="AB5" s="13"/>
      <c r="AC5" s="13"/>
      <c r="AD5" s="13"/>
      <c r="AE5" s="13"/>
      <c r="AF5" s="13"/>
      <c r="AG5" s="13"/>
      <c r="AH5" s="13"/>
      <c r="AI5" s="13"/>
      <c r="AJ5" s="13"/>
      <c r="AK5" s="13"/>
      <c r="AL5" s="13"/>
      <c r="AM5" s="9"/>
      <c r="AN5" s="11"/>
      <c r="AO5" s="11"/>
      <c r="AP5" s="11"/>
      <c r="AQ5" s="11"/>
      <c r="AR5" s="11"/>
      <c r="AS5" s="11"/>
      <c r="AT5" s="11"/>
      <c r="AU5" s="11"/>
      <c r="AV5" s="11"/>
      <c r="AW5" s="10"/>
      <c r="DG5" s="11"/>
      <c r="DH5" s="11"/>
      <c r="DI5" s="11"/>
      <c r="DJ5" s="11"/>
    </row>
    <row r="6" spans="1:123">
      <c r="I6" s="61"/>
      <c r="J6" s="61"/>
      <c r="K6" s="61"/>
      <c r="L6" s="9"/>
      <c r="M6" s="9"/>
      <c r="N6" s="61"/>
      <c r="O6" s="9"/>
      <c r="P6" s="17"/>
      <c r="Q6" s="17"/>
      <c r="R6" s="18"/>
      <c r="S6" s="18"/>
      <c r="T6" s="18"/>
      <c r="U6" s="17"/>
      <c r="V6" s="689" t="s">
        <v>0</v>
      </c>
      <c r="W6" s="690"/>
      <c r="X6" s="690"/>
      <c r="Y6" s="690"/>
      <c r="Z6" s="690"/>
      <c r="AA6" s="690"/>
      <c r="AB6" s="690"/>
      <c r="AC6" s="690"/>
      <c r="AD6" s="691"/>
      <c r="AE6" s="13"/>
      <c r="AF6" s="13"/>
      <c r="AG6" s="13"/>
      <c r="AH6" s="13"/>
      <c r="AI6" s="13"/>
      <c r="AJ6" s="13"/>
      <c r="AK6" s="13"/>
      <c r="AL6" s="13"/>
      <c r="AM6" s="9"/>
      <c r="AN6" s="17"/>
      <c r="AO6" s="17"/>
      <c r="AP6" s="17"/>
      <c r="AQ6" s="17"/>
      <c r="AR6" s="17"/>
      <c r="AS6" s="17"/>
      <c r="AT6" s="17"/>
      <c r="AU6" s="17"/>
      <c r="AV6" s="17"/>
      <c r="AW6" s="10"/>
      <c r="DG6" s="59"/>
      <c r="DH6" s="59"/>
      <c r="DI6" s="59"/>
      <c r="DJ6" s="59"/>
      <c r="DL6" s="852" t="s">
        <v>1</v>
      </c>
      <c r="DM6" s="852"/>
      <c r="DN6" s="852"/>
      <c r="DO6" s="852"/>
      <c r="DP6" s="852"/>
      <c r="DQ6" s="852"/>
    </row>
    <row r="7" spans="1:123" s="25" customFormat="1" ht="90.75" customHeight="1">
      <c r="A7" s="19" t="s">
        <v>2</v>
      </c>
      <c r="B7" s="19" t="s">
        <v>3</v>
      </c>
      <c r="C7" s="20" t="s">
        <v>4</v>
      </c>
      <c r="D7" s="20" t="s">
        <v>5</v>
      </c>
      <c r="E7" s="20" t="s">
        <v>6</v>
      </c>
      <c r="F7" s="20" t="s">
        <v>7</v>
      </c>
      <c r="G7" s="20" t="s">
        <v>5</v>
      </c>
      <c r="H7" s="20" t="s">
        <v>6</v>
      </c>
      <c r="I7" s="20" t="s">
        <v>8</v>
      </c>
      <c r="J7" s="20" t="s">
        <v>5</v>
      </c>
      <c r="K7" s="20" t="s">
        <v>6</v>
      </c>
      <c r="L7" s="20" t="s">
        <v>9</v>
      </c>
      <c r="M7" s="20" t="s">
        <v>10</v>
      </c>
      <c r="N7" s="20" t="s">
        <v>11</v>
      </c>
      <c r="O7" s="20" t="s">
        <v>12</v>
      </c>
      <c r="P7" s="20" t="s">
        <v>13</v>
      </c>
      <c r="Q7" s="20" t="s">
        <v>14</v>
      </c>
      <c r="R7" s="21" t="s">
        <v>6</v>
      </c>
      <c r="S7" s="159" t="s">
        <v>15</v>
      </c>
      <c r="T7" s="159" t="s">
        <v>16</v>
      </c>
      <c r="U7" s="19" t="s">
        <v>17</v>
      </c>
      <c r="V7" s="19" t="s">
        <v>18</v>
      </c>
      <c r="W7" s="19" t="s">
        <v>19</v>
      </c>
      <c r="X7" s="19" t="s">
        <v>20</v>
      </c>
      <c r="Y7" s="19" t="s">
        <v>155</v>
      </c>
      <c r="Z7" s="19" t="s">
        <v>21</v>
      </c>
      <c r="AA7" s="21" t="s">
        <v>22</v>
      </c>
      <c r="AB7" s="19" t="s">
        <v>534</v>
      </c>
      <c r="AC7" s="19" t="s">
        <v>25</v>
      </c>
      <c r="AD7" s="160" t="s">
        <v>535</v>
      </c>
      <c r="AE7" s="19" t="s">
        <v>24</v>
      </c>
      <c r="AF7" s="19" t="s">
        <v>25</v>
      </c>
      <c r="AG7" s="19" t="s">
        <v>26</v>
      </c>
      <c r="AH7" s="19" t="s">
        <v>27</v>
      </c>
      <c r="AI7" s="19" t="s">
        <v>28</v>
      </c>
      <c r="AJ7" s="19" t="s">
        <v>29</v>
      </c>
      <c r="AK7" s="19" t="s">
        <v>30</v>
      </c>
      <c r="AL7" s="19" t="s">
        <v>31</v>
      </c>
      <c r="AM7" s="19" t="s">
        <v>32</v>
      </c>
      <c r="AN7" s="19" t="s">
        <v>33</v>
      </c>
      <c r="AO7" s="19" t="s">
        <v>36</v>
      </c>
      <c r="AP7" s="19" t="s">
        <v>37</v>
      </c>
      <c r="AQ7" s="19" t="s">
        <v>36</v>
      </c>
      <c r="AR7" s="19" t="s">
        <v>37</v>
      </c>
      <c r="AS7" s="19" t="s">
        <v>38</v>
      </c>
      <c r="AT7" s="19" t="s">
        <v>39</v>
      </c>
      <c r="AU7" s="19" t="s">
        <v>40</v>
      </c>
      <c r="AV7" s="19" t="s">
        <v>41</v>
      </c>
      <c r="AW7" s="19" t="s">
        <v>42</v>
      </c>
      <c r="AX7" s="22" t="s">
        <v>43</v>
      </c>
      <c r="AY7" s="22" t="s">
        <v>44</v>
      </c>
      <c r="AZ7" s="22" t="s">
        <v>45</v>
      </c>
      <c r="BA7" s="22" t="s">
        <v>46</v>
      </c>
      <c r="BB7" s="22" t="s">
        <v>47</v>
      </c>
      <c r="BC7" s="22" t="s">
        <v>48</v>
      </c>
      <c r="BD7" s="22" t="s">
        <v>49</v>
      </c>
      <c r="BE7" s="22" t="s">
        <v>50</v>
      </c>
      <c r="BF7" s="22" t="s">
        <v>51</v>
      </c>
      <c r="BG7" s="22" t="s">
        <v>52</v>
      </c>
      <c r="BH7" s="22" t="s">
        <v>53</v>
      </c>
      <c r="BI7" s="22" t="s">
        <v>54</v>
      </c>
      <c r="BJ7" s="22" t="s">
        <v>55</v>
      </c>
      <c r="BK7" s="22" t="s">
        <v>56</v>
      </c>
      <c r="BL7" s="22" t="s">
        <v>58</v>
      </c>
      <c r="BM7" s="22" t="s">
        <v>43</v>
      </c>
      <c r="BN7" s="22" t="s">
        <v>44</v>
      </c>
      <c r="BO7" s="22" t="s">
        <v>45</v>
      </c>
      <c r="BP7" s="22" t="s">
        <v>46</v>
      </c>
      <c r="BQ7" s="22" t="s">
        <v>47</v>
      </c>
      <c r="BR7" s="22" t="s">
        <v>48</v>
      </c>
      <c r="BS7" s="22" t="s">
        <v>49</v>
      </c>
      <c r="BT7" s="22" t="s">
        <v>50</v>
      </c>
      <c r="BU7" s="22" t="s">
        <v>51</v>
      </c>
      <c r="BV7" s="22" t="s">
        <v>52</v>
      </c>
      <c r="BW7" s="22" t="s">
        <v>53</v>
      </c>
      <c r="BX7" s="22" t="s">
        <v>54</v>
      </c>
      <c r="BY7" s="22" t="s">
        <v>55</v>
      </c>
      <c r="BZ7" s="22" t="s">
        <v>56</v>
      </c>
      <c r="CA7" s="22" t="s">
        <v>58</v>
      </c>
      <c r="CB7" s="22" t="s">
        <v>43</v>
      </c>
      <c r="CC7" s="22" t="s">
        <v>44</v>
      </c>
      <c r="CD7" s="22" t="s">
        <v>45</v>
      </c>
      <c r="CE7" s="22" t="s">
        <v>46</v>
      </c>
      <c r="CF7" s="22" t="s">
        <v>47</v>
      </c>
      <c r="CG7" s="22" t="s">
        <v>48</v>
      </c>
      <c r="CH7" s="22" t="s">
        <v>49</v>
      </c>
      <c r="CI7" s="22" t="s">
        <v>50</v>
      </c>
      <c r="CJ7" s="22" t="s">
        <v>51</v>
      </c>
      <c r="CK7" s="22" t="s">
        <v>52</v>
      </c>
      <c r="CL7" s="22" t="s">
        <v>53</v>
      </c>
      <c r="CM7" s="22" t="s">
        <v>54</v>
      </c>
      <c r="CN7" s="22" t="s">
        <v>55</v>
      </c>
      <c r="CO7" s="22" t="s">
        <v>56</v>
      </c>
      <c r="CP7" s="22" t="s">
        <v>59</v>
      </c>
      <c r="CQ7" s="23" t="s">
        <v>43</v>
      </c>
      <c r="CR7" s="23" t="s">
        <v>44</v>
      </c>
      <c r="CS7" s="23" t="s">
        <v>45</v>
      </c>
      <c r="CT7" s="23" t="s">
        <v>46</v>
      </c>
      <c r="CU7" s="23" t="s">
        <v>47</v>
      </c>
      <c r="CV7" s="23" t="s">
        <v>48</v>
      </c>
      <c r="CW7" s="23" t="s">
        <v>49</v>
      </c>
      <c r="CX7" s="23" t="s">
        <v>50</v>
      </c>
      <c r="CY7" s="23" t="s">
        <v>51</v>
      </c>
      <c r="CZ7" s="23" t="s">
        <v>52</v>
      </c>
      <c r="DA7" s="23" t="s">
        <v>53</v>
      </c>
      <c r="DB7" s="23" t="s">
        <v>54</v>
      </c>
      <c r="DC7" s="23" t="s">
        <v>55</v>
      </c>
      <c r="DD7" s="23" t="s">
        <v>56</v>
      </c>
      <c r="DE7" s="23" t="s">
        <v>60</v>
      </c>
      <c r="DF7" s="23" t="s">
        <v>61</v>
      </c>
      <c r="DG7" s="160" t="s">
        <v>62</v>
      </c>
      <c r="DH7" s="160" t="s">
        <v>536</v>
      </c>
      <c r="DI7" s="160" t="s">
        <v>537</v>
      </c>
      <c r="DJ7" s="19" t="s">
        <v>538</v>
      </c>
      <c r="DK7" s="160" t="s">
        <v>63</v>
      </c>
      <c r="DL7" s="161" t="s">
        <v>66</v>
      </c>
      <c r="DM7" s="161" t="s">
        <v>67</v>
      </c>
      <c r="DN7" s="162" t="s">
        <v>68</v>
      </c>
      <c r="DO7" s="162" t="s">
        <v>539</v>
      </c>
      <c r="DP7" s="161" t="s">
        <v>540</v>
      </c>
      <c r="DQ7" s="20" t="s">
        <v>541</v>
      </c>
      <c r="DR7" s="160" t="s">
        <v>65</v>
      </c>
      <c r="DS7" s="160" t="s">
        <v>542</v>
      </c>
    </row>
    <row r="8" spans="1:123" s="33" customFormat="1" ht="115.5" customHeight="1">
      <c r="A8" s="26">
        <v>204</v>
      </c>
      <c r="B8" s="26" t="s">
        <v>434</v>
      </c>
      <c r="C8" s="27" t="s">
        <v>543</v>
      </c>
      <c r="D8" s="57">
        <v>3</v>
      </c>
      <c r="E8" s="34">
        <v>0.05</v>
      </c>
      <c r="F8" s="27" t="s">
        <v>544</v>
      </c>
      <c r="G8" s="62">
        <v>8.1</v>
      </c>
      <c r="H8" s="34">
        <v>1</v>
      </c>
      <c r="I8" s="681" t="s">
        <v>545</v>
      </c>
      <c r="J8" s="693" t="s">
        <v>546</v>
      </c>
      <c r="K8" s="34">
        <v>1</v>
      </c>
      <c r="L8" s="27" t="s">
        <v>547</v>
      </c>
      <c r="M8" s="27" t="s">
        <v>547</v>
      </c>
      <c r="N8" s="27">
        <v>10</v>
      </c>
      <c r="O8" s="27" t="s">
        <v>548</v>
      </c>
      <c r="P8" s="814" t="s">
        <v>549</v>
      </c>
      <c r="Q8" s="814"/>
      <c r="R8" s="29">
        <v>0.23</v>
      </c>
      <c r="S8" s="851" t="s">
        <v>550</v>
      </c>
      <c r="T8" s="851" t="s">
        <v>551</v>
      </c>
      <c r="U8" s="27" t="s">
        <v>552</v>
      </c>
      <c r="V8" s="27" t="s">
        <v>552</v>
      </c>
      <c r="W8" s="27" t="s">
        <v>553</v>
      </c>
      <c r="X8" s="27" t="s">
        <v>71</v>
      </c>
      <c r="Y8" s="27">
        <v>0</v>
      </c>
      <c r="Z8" s="27" t="s">
        <v>554</v>
      </c>
      <c r="AA8" s="29">
        <v>0.13</v>
      </c>
      <c r="AB8" s="30">
        <f t="shared" ref="AB8:AB67" si="0">+((((E8*H8)*K8)*R8)*AA8)*100</f>
        <v>0.14950000000000002</v>
      </c>
      <c r="AC8" s="27">
        <v>1</v>
      </c>
      <c r="AD8" s="27"/>
      <c r="AE8" s="30">
        <v>5.000000000000001E-2</v>
      </c>
      <c r="AF8" s="34">
        <v>1</v>
      </c>
      <c r="AG8" s="27"/>
      <c r="AH8" s="30">
        <v>5.000000000000001E-2</v>
      </c>
      <c r="AI8" s="34">
        <v>1</v>
      </c>
      <c r="AJ8" s="27"/>
      <c r="AK8" s="30">
        <v>5.000000000000001E-2</v>
      </c>
      <c r="AL8" s="34">
        <v>1</v>
      </c>
      <c r="AM8" s="27"/>
      <c r="AN8" s="35">
        <v>244500</v>
      </c>
      <c r="AO8" s="35">
        <v>53500</v>
      </c>
      <c r="AP8" s="35"/>
      <c r="AQ8" s="35">
        <v>58300</v>
      </c>
      <c r="AR8" s="35"/>
      <c r="AS8" s="35">
        <v>63500</v>
      </c>
      <c r="AT8" s="35"/>
      <c r="AU8" s="35">
        <v>69200</v>
      </c>
      <c r="AV8" s="27"/>
      <c r="AW8" s="27" t="s">
        <v>555</v>
      </c>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t="s">
        <v>556</v>
      </c>
      <c r="DH8" s="27">
        <v>1</v>
      </c>
      <c r="DI8" s="27"/>
      <c r="DJ8" s="29">
        <f>+DI8/DH8</f>
        <v>0</v>
      </c>
      <c r="DK8" s="27" t="s">
        <v>557</v>
      </c>
      <c r="DL8" s="27"/>
      <c r="DM8" s="27"/>
      <c r="DN8" s="163"/>
      <c r="DO8" s="163"/>
      <c r="DP8" s="27"/>
      <c r="DQ8" s="29" t="e">
        <f>+DP8/DO8</f>
        <v>#DIV/0!</v>
      </c>
      <c r="DR8" s="27" t="s">
        <v>558</v>
      </c>
      <c r="DS8" s="27" t="s">
        <v>559</v>
      </c>
    </row>
    <row r="9" spans="1:123" s="33" customFormat="1" ht="100.5" customHeight="1">
      <c r="A9" s="26">
        <v>205</v>
      </c>
      <c r="B9" s="26" t="s">
        <v>434</v>
      </c>
      <c r="C9" s="27" t="s">
        <v>543</v>
      </c>
      <c r="D9" s="57">
        <v>3</v>
      </c>
      <c r="E9" s="34">
        <v>0.05</v>
      </c>
      <c r="F9" s="27" t="s">
        <v>544</v>
      </c>
      <c r="G9" s="62">
        <v>8.1</v>
      </c>
      <c r="H9" s="34">
        <v>1</v>
      </c>
      <c r="I9" s="681"/>
      <c r="J9" s="703"/>
      <c r="K9" s="34">
        <v>1</v>
      </c>
      <c r="L9" s="27" t="s">
        <v>547</v>
      </c>
      <c r="M9" s="27" t="s">
        <v>547</v>
      </c>
      <c r="N9" s="27">
        <v>10</v>
      </c>
      <c r="O9" s="27" t="s">
        <v>548</v>
      </c>
      <c r="P9" s="815"/>
      <c r="Q9" s="815"/>
      <c r="R9" s="29">
        <v>0.23</v>
      </c>
      <c r="S9" s="851"/>
      <c r="T9" s="851"/>
      <c r="U9" s="27" t="s">
        <v>560</v>
      </c>
      <c r="V9" s="27" t="s">
        <v>560</v>
      </c>
      <c r="W9" s="27" t="s">
        <v>70</v>
      </c>
      <c r="X9" s="27" t="s">
        <v>71</v>
      </c>
      <c r="Y9" s="27">
        <v>3</v>
      </c>
      <c r="Z9" s="27" t="s">
        <v>561</v>
      </c>
      <c r="AA9" s="29">
        <v>0.08</v>
      </c>
      <c r="AB9" s="30">
        <f t="shared" si="0"/>
        <v>9.2000000000000012E-2</v>
      </c>
      <c r="AC9" s="27">
        <v>6</v>
      </c>
      <c r="AD9" s="164"/>
      <c r="AE9" s="30">
        <v>5.000000000000001E-2</v>
      </c>
      <c r="AF9" s="164">
        <v>12</v>
      </c>
      <c r="AG9" s="27"/>
      <c r="AH9" s="30">
        <v>5.000000000000001E-2</v>
      </c>
      <c r="AI9" s="27">
        <v>18</v>
      </c>
      <c r="AJ9" s="27"/>
      <c r="AK9" s="30">
        <v>5.000000000000001E-2</v>
      </c>
      <c r="AL9" s="27">
        <v>24</v>
      </c>
      <c r="AM9" s="27"/>
      <c r="AN9" s="35">
        <v>244500</v>
      </c>
      <c r="AO9" s="35">
        <v>53500</v>
      </c>
      <c r="AP9" s="35"/>
      <c r="AQ9" s="35">
        <v>58300</v>
      </c>
      <c r="AR9" s="35"/>
      <c r="AS9" s="35">
        <v>63500</v>
      </c>
      <c r="AT9" s="35"/>
      <c r="AU9" s="35">
        <v>69200</v>
      </c>
      <c r="AV9" s="27"/>
      <c r="AW9" s="27" t="s">
        <v>555</v>
      </c>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t="s">
        <v>562</v>
      </c>
      <c r="DH9" s="27">
        <v>6</v>
      </c>
      <c r="DI9" s="164"/>
      <c r="DJ9" s="29">
        <f t="shared" ref="DJ9:DJ85" si="1">+DI9/DH9</f>
        <v>0</v>
      </c>
      <c r="DK9" s="27" t="s">
        <v>563</v>
      </c>
      <c r="DL9" s="27"/>
      <c r="DM9" s="27"/>
      <c r="DN9" s="163"/>
      <c r="DO9" s="163"/>
      <c r="DP9" s="27"/>
      <c r="DQ9" s="29" t="e">
        <f t="shared" ref="DQ9:DQ85" si="2">+DP9/DO9</f>
        <v>#DIV/0!</v>
      </c>
      <c r="DR9" s="27" t="s">
        <v>558</v>
      </c>
      <c r="DS9" s="27" t="s">
        <v>559</v>
      </c>
    </row>
    <row r="10" spans="1:123" s="33" customFormat="1" ht="168.75">
      <c r="A10" s="26">
        <v>206</v>
      </c>
      <c r="B10" s="26" t="s">
        <v>434</v>
      </c>
      <c r="C10" s="27" t="s">
        <v>543</v>
      </c>
      <c r="D10" s="57">
        <v>3</v>
      </c>
      <c r="E10" s="34">
        <v>0.05</v>
      </c>
      <c r="F10" s="27" t="s">
        <v>544</v>
      </c>
      <c r="G10" s="62">
        <v>8.1</v>
      </c>
      <c r="H10" s="34">
        <v>1</v>
      </c>
      <c r="I10" s="681"/>
      <c r="J10" s="703"/>
      <c r="K10" s="34">
        <v>1</v>
      </c>
      <c r="L10" s="27" t="s">
        <v>547</v>
      </c>
      <c r="M10" s="27" t="s">
        <v>547</v>
      </c>
      <c r="N10" s="27">
        <v>10</v>
      </c>
      <c r="O10" s="27" t="s">
        <v>548</v>
      </c>
      <c r="P10" s="815"/>
      <c r="Q10" s="815"/>
      <c r="R10" s="29">
        <v>0.23</v>
      </c>
      <c r="S10" s="851"/>
      <c r="T10" s="851"/>
      <c r="U10" s="27" t="s">
        <v>564</v>
      </c>
      <c r="V10" s="27" t="s">
        <v>564</v>
      </c>
      <c r="W10" s="27" t="s">
        <v>70</v>
      </c>
      <c r="X10" s="27" t="s">
        <v>71</v>
      </c>
      <c r="Y10" s="27">
        <v>25</v>
      </c>
      <c r="Z10" s="27" t="s">
        <v>565</v>
      </c>
      <c r="AA10" s="29">
        <v>0.08</v>
      </c>
      <c r="AB10" s="30">
        <f t="shared" si="0"/>
        <v>9.2000000000000012E-2</v>
      </c>
      <c r="AC10" s="27">
        <v>40</v>
      </c>
      <c r="AD10" s="164"/>
      <c r="AE10" s="30">
        <v>5.000000000000001E-2</v>
      </c>
      <c r="AF10" s="164">
        <v>40</v>
      </c>
      <c r="AG10" s="27"/>
      <c r="AH10" s="30">
        <v>5.000000000000001E-2</v>
      </c>
      <c r="AI10" s="27">
        <v>40</v>
      </c>
      <c r="AJ10" s="27"/>
      <c r="AK10" s="30">
        <v>5.000000000000001E-2</v>
      </c>
      <c r="AL10" s="27">
        <v>40</v>
      </c>
      <c r="AM10" s="27"/>
      <c r="AN10" s="35">
        <v>244500</v>
      </c>
      <c r="AO10" s="35">
        <v>53500</v>
      </c>
      <c r="AP10" s="35"/>
      <c r="AQ10" s="35">
        <v>58300</v>
      </c>
      <c r="AR10" s="35"/>
      <c r="AS10" s="35">
        <v>63500</v>
      </c>
      <c r="AT10" s="35"/>
      <c r="AU10" s="35">
        <v>69200</v>
      </c>
      <c r="AV10" s="27"/>
      <c r="AW10" s="27" t="s">
        <v>555</v>
      </c>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t="s">
        <v>566</v>
      </c>
      <c r="DH10" s="27">
        <v>40</v>
      </c>
      <c r="DI10" s="164"/>
      <c r="DJ10" s="29">
        <f t="shared" si="1"/>
        <v>0</v>
      </c>
      <c r="DK10" s="27" t="s">
        <v>567</v>
      </c>
      <c r="DL10" s="27"/>
      <c r="DM10" s="27"/>
      <c r="DN10" s="163"/>
      <c r="DO10" s="163"/>
      <c r="DP10" s="27"/>
      <c r="DQ10" s="29" t="e">
        <f t="shared" si="2"/>
        <v>#DIV/0!</v>
      </c>
      <c r="DR10" s="27" t="s">
        <v>558</v>
      </c>
      <c r="DS10" s="27" t="s">
        <v>559</v>
      </c>
    </row>
    <row r="11" spans="1:123" s="33" customFormat="1" ht="129.75" customHeight="1">
      <c r="A11" s="26">
        <v>207</v>
      </c>
      <c r="B11" s="26" t="s">
        <v>434</v>
      </c>
      <c r="C11" s="27" t="s">
        <v>543</v>
      </c>
      <c r="D11" s="57">
        <v>3</v>
      </c>
      <c r="E11" s="34">
        <v>0.05</v>
      </c>
      <c r="F11" s="27" t="s">
        <v>544</v>
      </c>
      <c r="G11" s="62">
        <v>8.1</v>
      </c>
      <c r="H11" s="34">
        <v>1</v>
      </c>
      <c r="I11" s="681"/>
      <c r="J11" s="703"/>
      <c r="K11" s="34">
        <v>1</v>
      </c>
      <c r="L11" s="27" t="s">
        <v>547</v>
      </c>
      <c r="M11" s="27" t="s">
        <v>547</v>
      </c>
      <c r="N11" s="27">
        <v>10</v>
      </c>
      <c r="O11" s="27" t="s">
        <v>548</v>
      </c>
      <c r="P11" s="815"/>
      <c r="Q11" s="815"/>
      <c r="R11" s="29">
        <v>0.23</v>
      </c>
      <c r="S11" s="851"/>
      <c r="T11" s="851"/>
      <c r="U11" s="27" t="s">
        <v>568</v>
      </c>
      <c r="V11" s="27" t="s">
        <v>568</v>
      </c>
      <c r="W11" s="27" t="s">
        <v>70</v>
      </c>
      <c r="X11" s="27" t="s">
        <v>71</v>
      </c>
      <c r="Y11" s="27">
        <v>10</v>
      </c>
      <c r="Z11" s="27" t="s">
        <v>569</v>
      </c>
      <c r="AA11" s="29">
        <v>0.15</v>
      </c>
      <c r="AB11" s="30">
        <f t="shared" si="0"/>
        <v>0.17250000000000001</v>
      </c>
      <c r="AC11" s="27">
        <v>10</v>
      </c>
      <c r="AD11" s="164"/>
      <c r="AE11" s="30">
        <v>5.000000000000001E-2</v>
      </c>
      <c r="AF11" s="164">
        <v>25</v>
      </c>
      <c r="AG11" s="27"/>
      <c r="AH11" s="30">
        <v>5.000000000000001E-2</v>
      </c>
      <c r="AI11" s="27">
        <v>40</v>
      </c>
      <c r="AJ11" s="27"/>
      <c r="AK11" s="30">
        <v>5.000000000000001E-2</v>
      </c>
      <c r="AL11" s="27">
        <v>45</v>
      </c>
      <c r="AM11" s="27"/>
      <c r="AN11" s="35">
        <v>244500</v>
      </c>
      <c r="AO11" s="35">
        <v>53500</v>
      </c>
      <c r="AP11" s="35"/>
      <c r="AQ11" s="35">
        <v>58300</v>
      </c>
      <c r="AR11" s="35"/>
      <c r="AS11" s="35">
        <v>63500</v>
      </c>
      <c r="AT11" s="35"/>
      <c r="AU11" s="35">
        <v>69200</v>
      </c>
      <c r="AV11" s="27"/>
      <c r="AW11" s="27" t="s">
        <v>555</v>
      </c>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t="s">
        <v>570</v>
      </c>
      <c r="DH11" s="27">
        <v>10</v>
      </c>
      <c r="DI11" s="164"/>
      <c r="DJ11" s="29">
        <f t="shared" si="1"/>
        <v>0</v>
      </c>
      <c r="DK11" s="27" t="s">
        <v>571</v>
      </c>
      <c r="DL11" s="27"/>
      <c r="DM11" s="27"/>
      <c r="DN11" s="163"/>
      <c r="DO11" s="163"/>
      <c r="DP11" s="27"/>
      <c r="DQ11" s="29" t="e">
        <f t="shared" si="2"/>
        <v>#DIV/0!</v>
      </c>
      <c r="DR11" s="27" t="s">
        <v>558</v>
      </c>
      <c r="DS11" s="27" t="s">
        <v>559</v>
      </c>
    </row>
    <row r="12" spans="1:123" s="33" customFormat="1" ht="108.75" customHeight="1">
      <c r="A12" s="26">
        <v>208</v>
      </c>
      <c r="B12" s="26" t="s">
        <v>434</v>
      </c>
      <c r="C12" s="27" t="s">
        <v>543</v>
      </c>
      <c r="D12" s="57">
        <v>3</v>
      </c>
      <c r="E12" s="34">
        <v>0.05</v>
      </c>
      <c r="F12" s="27" t="s">
        <v>544</v>
      </c>
      <c r="G12" s="62">
        <v>8.1</v>
      </c>
      <c r="H12" s="34">
        <v>1</v>
      </c>
      <c r="I12" s="681"/>
      <c r="J12" s="703"/>
      <c r="K12" s="34">
        <v>1</v>
      </c>
      <c r="L12" s="27" t="s">
        <v>547</v>
      </c>
      <c r="M12" s="27" t="s">
        <v>547</v>
      </c>
      <c r="N12" s="27">
        <v>10</v>
      </c>
      <c r="O12" s="27" t="s">
        <v>548</v>
      </c>
      <c r="P12" s="815"/>
      <c r="Q12" s="815"/>
      <c r="R12" s="29">
        <v>0.23</v>
      </c>
      <c r="S12" s="851"/>
      <c r="T12" s="851"/>
      <c r="U12" s="27" t="s">
        <v>572</v>
      </c>
      <c r="V12" s="27" t="s">
        <v>572</v>
      </c>
      <c r="W12" s="27" t="s">
        <v>70</v>
      </c>
      <c r="X12" s="27" t="s">
        <v>71</v>
      </c>
      <c r="Y12" s="27">
        <v>1</v>
      </c>
      <c r="Z12" s="27" t="s">
        <v>573</v>
      </c>
      <c r="AA12" s="29">
        <v>0.08</v>
      </c>
      <c r="AB12" s="30">
        <f t="shared" si="0"/>
        <v>9.2000000000000012E-2</v>
      </c>
      <c r="AC12" s="27">
        <v>2</v>
      </c>
      <c r="AD12" s="27"/>
      <c r="AE12" s="30">
        <v>5.000000000000001E-2</v>
      </c>
      <c r="AF12" s="164">
        <v>4</v>
      </c>
      <c r="AG12" s="27"/>
      <c r="AH12" s="30">
        <v>5.000000000000001E-2</v>
      </c>
      <c r="AI12" s="27">
        <v>4</v>
      </c>
      <c r="AJ12" s="27"/>
      <c r="AK12" s="30">
        <v>5.000000000000001E-2</v>
      </c>
      <c r="AL12" s="27">
        <v>4</v>
      </c>
      <c r="AM12" s="27"/>
      <c r="AN12" s="35">
        <v>244500</v>
      </c>
      <c r="AO12" s="35">
        <v>53500</v>
      </c>
      <c r="AP12" s="35"/>
      <c r="AQ12" s="35">
        <v>58300</v>
      </c>
      <c r="AR12" s="35"/>
      <c r="AS12" s="35">
        <v>63500</v>
      </c>
      <c r="AT12" s="35"/>
      <c r="AU12" s="35">
        <v>69200</v>
      </c>
      <c r="AV12" s="27"/>
      <c r="AW12" s="27" t="s">
        <v>555</v>
      </c>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t="s">
        <v>574</v>
      </c>
      <c r="DH12" s="27">
        <v>2</v>
      </c>
      <c r="DI12" s="27"/>
      <c r="DJ12" s="29">
        <f t="shared" si="1"/>
        <v>0</v>
      </c>
      <c r="DK12" s="27" t="s">
        <v>575</v>
      </c>
      <c r="DL12" s="27"/>
      <c r="DM12" s="27"/>
      <c r="DN12" s="163"/>
      <c r="DO12" s="163"/>
      <c r="DP12" s="27"/>
      <c r="DQ12" s="29" t="e">
        <f t="shared" si="2"/>
        <v>#DIV/0!</v>
      </c>
      <c r="DR12" s="27" t="s">
        <v>558</v>
      </c>
      <c r="DS12" s="27" t="s">
        <v>559</v>
      </c>
    </row>
    <row r="13" spans="1:123" s="33" customFormat="1" ht="168.75">
      <c r="A13" s="26">
        <v>209</v>
      </c>
      <c r="B13" s="26" t="s">
        <v>434</v>
      </c>
      <c r="C13" s="27" t="s">
        <v>543</v>
      </c>
      <c r="D13" s="57">
        <v>3</v>
      </c>
      <c r="E13" s="34">
        <v>0.05</v>
      </c>
      <c r="F13" s="27" t="s">
        <v>544</v>
      </c>
      <c r="G13" s="62">
        <v>8.1</v>
      </c>
      <c r="H13" s="34">
        <v>1</v>
      </c>
      <c r="I13" s="681"/>
      <c r="J13" s="703"/>
      <c r="K13" s="34">
        <v>1</v>
      </c>
      <c r="L13" s="27" t="s">
        <v>547</v>
      </c>
      <c r="M13" s="27" t="s">
        <v>547</v>
      </c>
      <c r="N13" s="27">
        <v>10</v>
      </c>
      <c r="O13" s="27" t="s">
        <v>548</v>
      </c>
      <c r="P13" s="815"/>
      <c r="Q13" s="815"/>
      <c r="R13" s="29">
        <v>0.23</v>
      </c>
      <c r="S13" s="851"/>
      <c r="T13" s="851"/>
      <c r="U13" s="27" t="s">
        <v>576</v>
      </c>
      <c r="V13" s="27" t="s">
        <v>576</v>
      </c>
      <c r="W13" s="27" t="s">
        <v>70</v>
      </c>
      <c r="X13" s="27" t="s">
        <v>71</v>
      </c>
      <c r="Y13" s="27">
        <v>45</v>
      </c>
      <c r="Z13" s="27" t="s">
        <v>577</v>
      </c>
      <c r="AA13" s="29">
        <v>0.15</v>
      </c>
      <c r="AB13" s="30">
        <f t="shared" si="0"/>
        <v>0.17250000000000001</v>
      </c>
      <c r="AC13" s="27">
        <v>10</v>
      </c>
      <c r="AD13" s="27"/>
      <c r="AE13" s="30">
        <v>5.000000000000001E-2</v>
      </c>
      <c r="AF13" s="164">
        <v>25</v>
      </c>
      <c r="AG13" s="27"/>
      <c r="AH13" s="30">
        <v>5.000000000000001E-2</v>
      </c>
      <c r="AI13" s="27">
        <v>40</v>
      </c>
      <c r="AJ13" s="27"/>
      <c r="AK13" s="30">
        <v>5.000000000000001E-2</v>
      </c>
      <c r="AL13" s="27">
        <v>45</v>
      </c>
      <c r="AM13" s="27"/>
      <c r="AN13" s="35">
        <v>244500</v>
      </c>
      <c r="AO13" s="35">
        <v>53500</v>
      </c>
      <c r="AP13" s="35"/>
      <c r="AQ13" s="35">
        <v>58300</v>
      </c>
      <c r="AR13" s="35"/>
      <c r="AS13" s="35">
        <v>63500</v>
      </c>
      <c r="AT13" s="35"/>
      <c r="AU13" s="35">
        <v>69200</v>
      </c>
      <c r="AV13" s="27"/>
      <c r="AW13" s="27" t="s">
        <v>555</v>
      </c>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t="s">
        <v>578</v>
      </c>
      <c r="DH13" s="27">
        <v>10</v>
      </c>
      <c r="DI13" s="27"/>
      <c r="DJ13" s="29">
        <f t="shared" si="1"/>
        <v>0</v>
      </c>
      <c r="DK13" s="27" t="s">
        <v>579</v>
      </c>
      <c r="DL13" s="27"/>
      <c r="DM13" s="27"/>
      <c r="DN13" s="163"/>
      <c r="DO13" s="163"/>
      <c r="DP13" s="27"/>
      <c r="DQ13" s="29" t="e">
        <f t="shared" si="2"/>
        <v>#DIV/0!</v>
      </c>
      <c r="DR13" s="27" t="s">
        <v>558</v>
      </c>
      <c r="DS13" s="27" t="s">
        <v>559</v>
      </c>
    </row>
    <row r="14" spans="1:123" s="33" customFormat="1" ht="168.75">
      <c r="A14" s="26">
        <v>210</v>
      </c>
      <c r="B14" s="26" t="s">
        <v>434</v>
      </c>
      <c r="C14" s="27" t="s">
        <v>543</v>
      </c>
      <c r="D14" s="57">
        <v>3</v>
      </c>
      <c r="E14" s="34">
        <v>0.05</v>
      </c>
      <c r="F14" s="27" t="s">
        <v>544</v>
      </c>
      <c r="G14" s="62">
        <v>8.1</v>
      </c>
      <c r="H14" s="34">
        <v>1</v>
      </c>
      <c r="I14" s="681"/>
      <c r="J14" s="703"/>
      <c r="K14" s="34">
        <v>1</v>
      </c>
      <c r="L14" s="27" t="s">
        <v>547</v>
      </c>
      <c r="M14" s="27" t="s">
        <v>547</v>
      </c>
      <c r="N14" s="27">
        <v>10</v>
      </c>
      <c r="O14" s="27" t="s">
        <v>548</v>
      </c>
      <c r="P14" s="815"/>
      <c r="Q14" s="815"/>
      <c r="R14" s="29">
        <v>0.23</v>
      </c>
      <c r="S14" s="851"/>
      <c r="T14" s="851"/>
      <c r="U14" s="27" t="s">
        <v>580</v>
      </c>
      <c r="V14" s="27" t="s">
        <v>580</v>
      </c>
      <c r="W14" s="27" t="s">
        <v>70</v>
      </c>
      <c r="X14" s="27" t="s">
        <v>581</v>
      </c>
      <c r="Y14" s="27">
        <v>0</v>
      </c>
      <c r="Z14" s="27" t="s">
        <v>582</v>
      </c>
      <c r="AA14" s="29">
        <v>0.08</v>
      </c>
      <c r="AB14" s="30">
        <f t="shared" si="0"/>
        <v>9.2000000000000012E-2</v>
      </c>
      <c r="AC14" s="27">
        <v>1</v>
      </c>
      <c r="AD14" s="164"/>
      <c r="AE14" s="30">
        <v>5.000000000000001E-2</v>
      </c>
      <c r="AF14" s="164">
        <v>2</v>
      </c>
      <c r="AG14" s="27"/>
      <c r="AH14" s="30">
        <v>5.000000000000001E-2</v>
      </c>
      <c r="AI14" s="27">
        <v>3</v>
      </c>
      <c r="AJ14" s="27"/>
      <c r="AK14" s="30">
        <v>5.000000000000001E-2</v>
      </c>
      <c r="AL14" s="27">
        <v>4</v>
      </c>
      <c r="AM14" s="27"/>
      <c r="AN14" s="35">
        <v>244500</v>
      </c>
      <c r="AO14" s="35">
        <v>53500</v>
      </c>
      <c r="AP14" s="35"/>
      <c r="AQ14" s="35">
        <v>58300</v>
      </c>
      <c r="AR14" s="35"/>
      <c r="AS14" s="35">
        <v>63500</v>
      </c>
      <c r="AT14" s="35"/>
      <c r="AU14" s="35">
        <v>69200</v>
      </c>
      <c r="AV14" s="27"/>
      <c r="AW14" s="27" t="s">
        <v>555</v>
      </c>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t="s">
        <v>583</v>
      </c>
      <c r="DH14" s="27">
        <v>1</v>
      </c>
      <c r="DI14" s="27"/>
      <c r="DJ14" s="29">
        <f t="shared" si="1"/>
        <v>0</v>
      </c>
      <c r="DK14" s="27" t="s">
        <v>584</v>
      </c>
      <c r="DL14" s="27"/>
      <c r="DM14" s="27"/>
      <c r="DN14" s="163"/>
      <c r="DO14" s="163"/>
      <c r="DP14" s="27"/>
      <c r="DQ14" s="29" t="e">
        <f t="shared" si="2"/>
        <v>#DIV/0!</v>
      </c>
      <c r="DR14" s="27" t="s">
        <v>558</v>
      </c>
      <c r="DS14" s="27" t="s">
        <v>559</v>
      </c>
    </row>
    <row r="15" spans="1:123" s="33" customFormat="1" ht="126.75" customHeight="1">
      <c r="A15" s="26">
        <v>211</v>
      </c>
      <c r="B15" s="26" t="s">
        <v>434</v>
      </c>
      <c r="C15" s="27" t="s">
        <v>543</v>
      </c>
      <c r="D15" s="57">
        <v>3</v>
      </c>
      <c r="E15" s="34">
        <v>0.05</v>
      </c>
      <c r="F15" s="27" t="s">
        <v>544</v>
      </c>
      <c r="G15" s="62">
        <v>8.1</v>
      </c>
      <c r="H15" s="34">
        <v>1</v>
      </c>
      <c r="I15" s="681"/>
      <c r="J15" s="703"/>
      <c r="K15" s="34">
        <v>1</v>
      </c>
      <c r="L15" s="27" t="s">
        <v>547</v>
      </c>
      <c r="M15" s="27" t="s">
        <v>547</v>
      </c>
      <c r="N15" s="27">
        <v>10</v>
      </c>
      <c r="O15" s="27" t="s">
        <v>548</v>
      </c>
      <c r="P15" s="815"/>
      <c r="Q15" s="815"/>
      <c r="R15" s="29">
        <v>0.23</v>
      </c>
      <c r="S15" s="851"/>
      <c r="T15" s="851"/>
      <c r="U15" s="27" t="s">
        <v>585</v>
      </c>
      <c r="V15" s="27" t="s">
        <v>585</v>
      </c>
      <c r="W15" s="27" t="s">
        <v>70</v>
      </c>
      <c r="X15" s="27" t="s">
        <v>581</v>
      </c>
      <c r="Y15" s="27" t="s">
        <v>586</v>
      </c>
      <c r="Z15" s="27" t="s">
        <v>587</v>
      </c>
      <c r="AA15" s="29">
        <v>0.1</v>
      </c>
      <c r="AB15" s="30">
        <f t="shared" si="0"/>
        <v>0.11500000000000002</v>
      </c>
      <c r="AC15" s="27">
        <v>5</v>
      </c>
      <c r="AD15" s="164"/>
      <c r="AE15" s="30">
        <v>5.000000000000001E-2</v>
      </c>
      <c r="AF15" s="164">
        <v>15</v>
      </c>
      <c r="AG15" s="27"/>
      <c r="AH15" s="30">
        <v>5.000000000000001E-2</v>
      </c>
      <c r="AI15" s="27">
        <v>30</v>
      </c>
      <c r="AJ15" s="27"/>
      <c r="AK15" s="30">
        <v>5.000000000000001E-2</v>
      </c>
      <c r="AL15" s="27">
        <v>100</v>
      </c>
      <c r="AM15" s="27"/>
      <c r="AN15" s="35">
        <v>244500</v>
      </c>
      <c r="AO15" s="35">
        <v>53500</v>
      </c>
      <c r="AP15" s="35"/>
      <c r="AQ15" s="35">
        <v>58300</v>
      </c>
      <c r="AR15" s="35"/>
      <c r="AS15" s="35">
        <v>63500</v>
      </c>
      <c r="AT15" s="35"/>
      <c r="AU15" s="35">
        <v>69200</v>
      </c>
      <c r="AV15" s="27"/>
      <c r="AW15" s="27" t="s">
        <v>555</v>
      </c>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t="s">
        <v>588</v>
      </c>
      <c r="DH15" s="27">
        <v>5</v>
      </c>
      <c r="DI15" s="27"/>
      <c r="DJ15" s="29">
        <f t="shared" si="1"/>
        <v>0</v>
      </c>
      <c r="DK15" s="165" t="s">
        <v>589</v>
      </c>
      <c r="DL15" s="27"/>
      <c r="DM15" s="27"/>
      <c r="DN15" s="163">
        <v>716000</v>
      </c>
      <c r="DO15" s="163">
        <v>1500000</v>
      </c>
      <c r="DP15" s="27"/>
      <c r="DQ15" s="29">
        <f t="shared" si="2"/>
        <v>0</v>
      </c>
      <c r="DR15" s="27" t="s">
        <v>558</v>
      </c>
      <c r="DS15" s="27" t="s">
        <v>559</v>
      </c>
    </row>
    <row r="16" spans="1:123" s="33" customFormat="1" ht="105.75" customHeight="1">
      <c r="A16" s="26">
        <v>212</v>
      </c>
      <c r="B16" s="26" t="s">
        <v>434</v>
      </c>
      <c r="C16" s="27" t="s">
        <v>543</v>
      </c>
      <c r="D16" s="57">
        <v>3</v>
      </c>
      <c r="E16" s="34">
        <v>0.05</v>
      </c>
      <c r="F16" s="27" t="s">
        <v>544</v>
      </c>
      <c r="G16" s="62">
        <v>8.1</v>
      </c>
      <c r="H16" s="34">
        <v>1</v>
      </c>
      <c r="I16" s="681"/>
      <c r="J16" s="703"/>
      <c r="K16" s="34">
        <v>1</v>
      </c>
      <c r="L16" s="27" t="s">
        <v>547</v>
      </c>
      <c r="M16" s="27" t="s">
        <v>547</v>
      </c>
      <c r="N16" s="27">
        <v>10</v>
      </c>
      <c r="O16" s="27" t="s">
        <v>548</v>
      </c>
      <c r="P16" s="815"/>
      <c r="Q16" s="815"/>
      <c r="R16" s="29">
        <v>0.23</v>
      </c>
      <c r="S16" s="851"/>
      <c r="T16" s="851"/>
      <c r="U16" s="27" t="s">
        <v>590</v>
      </c>
      <c r="V16" s="27" t="s">
        <v>590</v>
      </c>
      <c r="W16" s="27" t="s">
        <v>70</v>
      </c>
      <c r="X16" s="27" t="s">
        <v>581</v>
      </c>
      <c r="Y16" s="27">
        <v>0</v>
      </c>
      <c r="Z16" s="27" t="s">
        <v>591</v>
      </c>
      <c r="AA16" s="29">
        <v>7.0000000000000007E-2</v>
      </c>
      <c r="AB16" s="30">
        <f t="shared" si="0"/>
        <v>8.0500000000000016E-2</v>
      </c>
      <c r="AC16" s="27">
        <v>5</v>
      </c>
      <c r="AD16" s="164"/>
      <c r="AE16" s="30">
        <v>5.000000000000001E-2</v>
      </c>
      <c r="AF16" s="164">
        <v>10</v>
      </c>
      <c r="AG16" s="27"/>
      <c r="AH16" s="30">
        <v>5.000000000000001E-2</v>
      </c>
      <c r="AI16" s="27">
        <v>20</v>
      </c>
      <c r="AJ16" s="27"/>
      <c r="AK16" s="30">
        <v>5.000000000000001E-2</v>
      </c>
      <c r="AL16" s="27">
        <v>30</v>
      </c>
      <c r="AM16" s="27"/>
      <c r="AN16" s="35">
        <v>244500</v>
      </c>
      <c r="AO16" s="35">
        <v>53500</v>
      </c>
      <c r="AP16" s="35"/>
      <c r="AQ16" s="35">
        <v>58300</v>
      </c>
      <c r="AR16" s="35"/>
      <c r="AS16" s="35">
        <v>63500</v>
      </c>
      <c r="AT16" s="35"/>
      <c r="AU16" s="35">
        <v>69200</v>
      </c>
      <c r="AV16" s="27"/>
      <c r="AW16" s="27" t="s">
        <v>555</v>
      </c>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t="s">
        <v>592</v>
      </c>
      <c r="DH16" s="27">
        <v>5</v>
      </c>
      <c r="DI16" s="27"/>
      <c r="DJ16" s="29">
        <f t="shared" si="1"/>
        <v>0</v>
      </c>
      <c r="DK16" s="27" t="s">
        <v>593</v>
      </c>
      <c r="DL16" s="27"/>
      <c r="DM16" s="27"/>
      <c r="DN16" s="163"/>
      <c r="DO16" s="163"/>
      <c r="DP16" s="27"/>
      <c r="DQ16" s="29" t="e">
        <f t="shared" si="2"/>
        <v>#DIV/0!</v>
      </c>
      <c r="DR16" s="27" t="s">
        <v>558</v>
      </c>
      <c r="DS16" s="27" t="s">
        <v>559</v>
      </c>
    </row>
    <row r="17" spans="1:123" s="33" customFormat="1" ht="84" customHeight="1">
      <c r="A17" s="26">
        <v>213</v>
      </c>
      <c r="B17" s="26" t="s">
        <v>434</v>
      </c>
      <c r="C17" s="27" t="s">
        <v>543</v>
      </c>
      <c r="D17" s="57">
        <v>3</v>
      </c>
      <c r="E17" s="34">
        <v>0.05</v>
      </c>
      <c r="F17" s="27" t="s">
        <v>544</v>
      </c>
      <c r="G17" s="62">
        <v>8.1</v>
      </c>
      <c r="H17" s="34">
        <v>1</v>
      </c>
      <c r="I17" s="681"/>
      <c r="J17" s="703"/>
      <c r="K17" s="34">
        <v>1</v>
      </c>
      <c r="L17" s="27" t="s">
        <v>547</v>
      </c>
      <c r="M17" s="27" t="s">
        <v>547</v>
      </c>
      <c r="N17" s="27">
        <v>10</v>
      </c>
      <c r="O17" s="27" t="s">
        <v>548</v>
      </c>
      <c r="P17" s="816"/>
      <c r="Q17" s="816"/>
      <c r="R17" s="29">
        <v>0.23</v>
      </c>
      <c r="S17" s="851"/>
      <c r="T17" s="851"/>
      <c r="U17" s="27" t="s">
        <v>594</v>
      </c>
      <c r="V17" s="27" t="s">
        <v>594</v>
      </c>
      <c r="W17" s="27" t="s">
        <v>553</v>
      </c>
      <c r="X17" s="27" t="s">
        <v>581</v>
      </c>
      <c r="Y17" s="27">
        <v>0</v>
      </c>
      <c r="Z17" s="27" t="s">
        <v>595</v>
      </c>
      <c r="AA17" s="29">
        <v>0.08</v>
      </c>
      <c r="AB17" s="30">
        <f t="shared" si="0"/>
        <v>9.2000000000000012E-2</v>
      </c>
      <c r="AC17" s="27">
        <v>1</v>
      </c>
      <c r="AD17" s="164"/>
      <c r="AE17" s="30">
        <v>5.000000000000001E-2</v>
      </c>
      <c r="AF17" s="164">
        <v>1</v>
      </c>
      <c r="AG17" s="27"/>
      <c r="AH17" s="30">
        <v>5.000000000000001E-2</v>
      </c>
      <c r="AI17" s="27">
        <v>0</v>
      </c>
      <c r="AJ17" s="27"/>
      <c r="AK17" s="30">
        <v>5.000000000000001E-2</v>
      </c>
      <c r="AL17" s="27">
        <v>0</v>
      </c>
      <c r="AM17" s="27"/>
      <c r="AN17" s="35">
        <v>244500</v>
      </c>
      <c r="AO17" s="35">
        <v>53500</v>
      </c>
      <c r="AP17" s="35"/>
      <c r="AQ17" s="35">
        <v>58300</v>
      </c>
      <c r="AR17" s="35"/>
      <c r="AS17" s="35">
        <v>63500</v>
      </c>
      <c r="AT17" s="35"/>
      <c r="AU17" s="35">
        <v>69200</v>
      </c>
      <c r="AV17" s="27"/>
      <c r="AW17" s="27" t="s">
        <v>555</v>
      </c>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t="s">
        <v>596</v>
      </c>
      <c r="DH17" s="27">
        <v>1</v>
      </c>
      <c r="DI17" s="27"/>
      <c r="DJ17" s="29">
        <f t="shared" si="1"/>
        <v>0</v>
      </c>
      <c r="DK17" s="27" t="s">
        <v>597</v>
      </c>
      <c r="DL17" s="27"/>
      <c r="DM17" s="27"/>
      <c r="DN17" s="163"/>
      <c r="DO17" s="163"/>
      <c r="DP17" s="27"/>
      <c r="DQ17" s="29" t="e">
        <f t="shared" si="2"/>
        <v>#DIV/0!</v>
      </c>
      <c r="DR17" s="27" t="s">
        <v>558</v>
      </c>
      <c r="DS17" s="27" t="s">
        <v>559</v>
      </c>
    </row>
    <row r="18" spans="1:123" s="33" customFormat="1" ht="101.25" customHeight="1">
      <c r="A18" s="26">
        <v>214</v>
      </c>
      <c r="B18" s="26"/>
      <c r="C18" s="27" t="s">
        <v>543</v>
      </c>
      <c r="D18" s="57">
        <v>3</v>
      </c>
      <c r="E18" s="34">
        <v>0.05</v>
      </c>
      <c r="F18" s="27" t="s">
        <v>544</v>
      </c>
      <c r="G18" s="62">
        <v>9.1</v>
      </c>
      <c r="H18" s="34"/>
      <c r="I18" s="681"/>
      <c r="J18" s="703"/>
      <c r="K18" s="34"/>
      <c r="L18" s="27"/>
      <c r="M18" s="27"/>
      <c r="N18" s="27"/>
      <c r="O18" s="27"/>
      <c r="P18" s="814" t="s">
        <v>598</v>
      </c>
      <c r="Q18" s="814"/>
      <c r="R18" s="29"/>
      <c r="S18" s="814" t="s">
        <v>598</v>
      </c>
      <c r="T18" s="814" t="s">
        <v>599</v>
      </c>
      <c r="U18" s="139" t="s">
        <v>600</v>
      </c>
      <c r="V18" s="139" t="s">
        <v>600</v>
      </c>
      <c r="W18" s="27" t="s">
        <v>70</v>
      </c>
      <c r="X18" s="27" t="s">
        <v>71</v>
      </c>
      <c r="Y18" s="139">
        <v>6</v>
      </c>
      <c r="Z18" s="139" t="s">
        <v>601</v>
      </c>
      <c r="AA18" s="29">
        <v>7.0000000000000007E-2</v>
      </c>
      <c r="AB18" s="30" t="e">
        <f>+((((J18*L18)*N18)*#REF!)*AA18)*100</f>
        <v>#REF!</v>
      </c>
      <c r="AC18" s="139">
        <v>3</v>
      </c>
      <c r="AD18" s="139"/>
      <c r="AE18" s="30"/>
      <c r="AF18" s="164"/>
      <c r="AG18" s="27"/>
      <c r="AH18" s="30"/>
      <c r="AI18" s="27"/>
      <c r="AJ18" s="27"/>
      <c r="AK18" s="30"/>
      <c r="AL18" s="27"/>
      <c r="AM18" s="27"/>
      <c r="AN18" s="35"/>
      <c r="AO18" s="35"/>
      <c r="AP18" s="35"/>
      <c r="AQ18" s="35"/>
      <c r="AR18" s="35"/>
      <c r="AS18" s="35"/>
      <c r="AT18" s="35"/>
      <c r="AU18" s="35"/>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t="s">
        <v>602</v>
      </c>
      <c r="DH18" s="27">
        <v>3</v>
      </c>
      <c r="DI18" s="27"/>
      <c r="DJ18" s="29">
        <f t="shared" si="1"/>
        <v>0</v>
      </c>
      <c r="DK18" s="27" t="s">
        <v>603</v>
      </c>
      <c r="DL18" s="27"/>
      <c r="DM18" s="27"/>
      <c r="DN18" s="163"/>
      <c r="DO18" s="163"/>
      <c r="DP18" s="27"/>
      <c r="DQ18" s="29" t="e">
        <f t="shared" si="2"/>
        <v>#DIV/0!</v>
      </c>
      <c r="DR18" s="27" t="s">
        <v>558</v>
      </c>
      <c r="DS18" s="27" t="s">
        <v>559</v>
      </c>
    </row>
    <row r="19" spans="1:123" s="33" customFormat="1" ht="153" customHeight="1">
      <c r="A19" s="26">
        <v>215</v>
      </c>
      <c r="B19" s="26"/>
      <c r="C19" s="27" t="s">
        <v>543</v>
      </c>
      <c r="D19" s="57">
        <v>3</v>
      </c>
      <c r="E19" s="34">
        <v>0.05</v>
      </c>
      <c r="F19" s="27" t="s">
        <v>544</v>
      </c>
      <c r="G19" s="62">
        <v>10.1</v>
      </c>
      <c r="H19" s="34"/>
      <c r="I19" s="681"/>
      <c r="J19" s="703"/>
      <c r="K19" s="34"/>
      <c r="L19" s="27"/>
      <c r="M19" s="27"/>
      <c r="N19" s="27"/>
      <c r="O19" s="27"/>
      <c r="P19" s="815"/>
      <c r="Q19" s="815"/>
      <c r="R19" s="29"/>
      <c r="S19" s="815"/>
      <c r="T19" s="815"/>
      <c r="U19" s="139" t="s">
        <v>604</v>
      </c>
      <c r="V19" s="139" t="s">
        <v>604</v>
      </c>
      <c r="W19" s="27" t="s">
        <v>70</v>
      </c>
      <c r="X19" s="27" t="s">
        <v>71</v>
      </c>
      <c r="Y19" s="139">
        <v>187</v>
      </c>
      <c r="Z19" s="139" t="s">
        <v>605</v>
      </c>
      <c r="AA19" s="29">
        <v>0.04</v>
      </c>
      <c r="AB19" s="30">
        <f t="shared" ref="AB19:AB21" si="3">+((((J19*L19)*N19)*T19)*AA19)*100</f>
        <v>0</v>
      </c>
      <c r="AC19" s="139">
        <v>50</v>
      </c>
      <c r="AD19" s="139"/>
      <c r="AE19" s="30"/>
      <c r="AF19" s="164"/>
      <c r="AG19" s="27"/>
      <c r="AH19" s="30"/>
      <c r="AI19" s="27"/>
      <c r="AJ19" s="27"/>
      <c r="AK19" s="30"/>
      <c r="AL19" s="27"/>
      <c r="AM19" s="27"/>
      <c r="AN19" s="35"/>
      <c r="AO19" s="35"/>
      <c r="AP19" s="35"/>
      <c r="AQ19" s="35"/>
      <c r="AR19" s="35"/>
      <c r="AS19" s="35"/>
      <c r="AT19" s="35"/>
      <c r="AU19" s="35"/>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t="s">
        <v>606</v>
      </c>
      <c r="DH19" s="27">
        <v>50</v>
      </c>
      <c r="DI19" s="27"/>
      <c r="DJ19" s="29">
        <f t="shared" si="1"/>
        <v>0</v>
      </c>
      <c r="DK19" s="27" t="s">
        <v>607</v>
      </c>
      <c r="DL19" s="27"/>
      <c r="DM19" s="27"/>
      <c r="DN19" s="163"/>
      <c r="DO19" s="163"/>
      <c r="DP19" s="27"/>
      <c r="DQ19" s="29" t="e">
        <f t="shared" si="2"/>
        <v>#DIV/0!</v>
      </c>
      <c r="DR19" s="27" t="s">
        <v>558</v>
      </c>
      <c r="DS19" s="27" t="s">
        <v>559</v>
      </c>
    </row>
    <row r="20" spans="1:123" s="33" customFormat="1" ht="162.75" customHeight="1">
      <c r="A20" s="26">
        <v>216</v>
      </c>
      <c r="B20" s="26"/>
      <c r="C20" s="27" t="s">
        <v>543</v>
      </c>
      <c r="D20" s="57">
        <v>3</v>
      </c>
      <c r="E20" s="34">
        <v>0.05</v>
      </c>
      <c r="F20" s="27" t="s">
        <v>544</v>
      </c>
      <c r="G20" s="62">
        <v>11.1</v>
      </c>
      <c r="H20" s="34"/>
      <c r="I20" s="681"/>
      <c r="J20" s="703"/>
      <c r="K20" s="34"/>
      <c r="L20" s="27"/>
      <c r="M20" s="27"/>
      <c r="N20" s="27"/>
      <c r="O20" s="27"/>
      <c r="P20" s="815"/>
      <c r="Q20" s="815"/>
      <c r="R20" s="29"/>
      <c r="S20" s="815"/>
      <c r="T20" s="815"/>
      <c r="U20" s="139" t="s">
        <v>608</v>
      </c>
      <c r="V20" s="139" t="s">
        <v>608</v>
      </c>
      <c r="W20" s="27" t="s">
        <v>70</v>
      </c>
      <c r="X20" s="27" t="s">
        <v>71</v>
      </c>
      <c r="Y20" s="139">
        <v>121</v>
      </c>
      <c r="Z20" s="139" t="s">
        <v>609</v>
      </c>
      <c r="AA20" s="29">
        <v>0.05</v>
      </c>
      <c r="AB20" s="30">
        <f t="shared" si="3"/>
        <v>0</v>
      </c>
      <c r="AC20" s="139">
        <v>30</v>
      </c>
      <c r="AD20" s="139"/>
      <c r="AE20" s="30"/>
      <c r="AF20" s="164"/>
      <c r="AG20" s="27"/>
      <c r="AH20" s="30"/>
      <c r="AI20" s="27"/>
      <c r="AJ20" s="27"/>
      <c r="AK20" s="30"/>
      <c r="AL20" s="27"/>
      <c r="AM20" s="27"/>
      <c r="AN20" s="35"/>
      <c r="AO20" s="35"/>
      <c r="AP20" s="35"/>
      <c r="AQ20" s="35"/>
      <c r="AR20" s="35"/>
      <c r="AS20" s="35"/>
      <c r="AT20" s="35"/>
      <c r="AU20" s="35"/>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t="s">
        <v>610</v>
      </c>
      <c r="DH20" s="27">
        <v>3</v>
      </c>
      <c r="DI20" s="27"/>
      <c r="DJ20" s="29">
        <f t="shared" si="1"/>
        <v>0</v>
      </c>
      <c r="DK20" s="27" t="s">
        <v>611</v>
      </c>
      <c r="DL20" s="27"/>
      <c r="DM20" s="27"/>
      <c r="DN20" s="163"/>
      <c r="DO20" s="163"/>
      <c r="DP20" s="27"/>
      <c r="DQ20" s="29" t="e">
        <f t="shared" si="2"/>
        <v>#DIV/0!</v>
      </c>
      <c r="DR20" s="27" t="s">
        <v>558</v>
      </c>
      <c r="DS20" s="27" t="s">
        <v>559</v>
      </c>
    </row>
    <row r="21" spans="1:123" s="33" customFormat="1" ht="123.75" customHeight="1">
      <c r="A21" s="26">
        <v>217</v>
      </c>
      <c r="B21" s="26"/>
      <c r="C21" s="27" t="s">
        <v>543</v>
      </c>
      <c r="D21" s="57">
        <v>3</v>
      </c>
      <c r="E21" s="34">
        <v>0.05</v>
      </c>
      <c r="F21" s="27" t="s">
        <v>544</v>
      </c>
      <c r="G21" s="62">
        <v>12.1</v>
      </c>
      <c r="H21" s="34"/>
      <c r="I21" s="681"/>
      <c r="J21" s="703"/>
      <c r="K21" s="34"/>
      <c r="L21" s="27"/>
      <c r="M21" s="27"/>
      <c r="N21" s="27"/>
      <c r="O21" s="27"/>
      <c r="P21" s="815"/>
      <c r="Q21" s="815"/>
      <c r="R21" s="29"/>
      <c r="S21" s="815"/>
      <c r="T21" s="815"/>
      <c r="U21" s="139" t="s">
        <v>612</v>
      </c>
      <c r="V21" s="139" t="s">
        <v>612</v>
      </c>
      <c r="W21" s="27" t="s">
        <v>70</v>
      </c>
      <c r="X21" s="27" t="s">
        <v>71</v>
      </c>
      <c r="Y21" s="139">
        <v>7</v>
      </c>
      <c r="Z21" s="139" t="s">
        <v>613</v>
      </c>
      <c r="AA21" s="29">
        <v>0.05</v>
      </c>
      <c r="AB21" s="30">
        <f t="shared" si="3"/>
        <v>0</v>
      </c>
      <c r="AC21" s="139">
        <v>3</v>
      </c>
      <c r="AD21" s="139"/>
      <c r="AE21" s="30"/>
      <c r="AF21" s="164"/>
      <c r="AG21" s="27"/>
      <c r="AH21" s="30"/>
      <c r="AI21" s="27"/>
      <c r="AJ21" s="27"/>
      <c r="AK21" s="30"/>
      <c r="AL21" s="27"/>
      <c r="AM21" s="27"/>
      <c r="AN21" s="35"/>
      <c r="AO21" s="35"/>
      <c r="AP21" s="35"/>
      <c r="AQ21" s="35"/>
      <c r="AR21" s="35"/>
      <c r="AS21" s="35"/>
      <c r="AT21" s="35"/>
      <c r="AU21" s="35"/>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t="s">
        <v>614</v>
      </c>
      <c r="DH21" s="27">
        <v>3</v>
      </c>
      <c r="DI21" s="27"/>
      <c r="DJ21" s="29">
        <f t="shared" si="1"/>
        <v>0</v>
      </c>
      <c r="DK21" s="27" t="s">
        <v>615</v>
      </c>
      <c r="DL21" s="27"/>
      <c r="DM21" s="27" t="s">
        <v>46</v>
      </c>
      <c r="DN21" s="163">
        <v>29000</v>
      </c>
      <c r="DO21" s="163">
        <v>71000</v>
      </c>
      <c r="DP21" s="163"/>
      <c r="DQ21" s="29">
        <f t="shared" si="2"/>
        <v>0</v>
      </c>
      <c r="DR21" s="27" t="s">
        <v>558</v>
      </c>
      <c r="DS21" s="27" t="s">
        <v>559</v>
      </c>
    </row>
    <row r="22" spans="1:123" s="33" customFormat="1" ht="144.75" customHeight="1">
      <c r="A22" s="26">
        <v>218</v>
      </c>
      <c r="B22" s="26" t="s">
        <v>434</v>
      </c>
      <c r="C22" s="27" t="s">
        <v>543</v>
      </c>
      <c r="D22" s="57">
        <v>3</v>
      </c>
      <c r="E22" s="34">
        <v>0.05</v>
      </c>
      <c r="F22" s="27" t="s">
        <v>544</v>
      </c>
      <c r="G22" s="62">
        <v>8.1</v>
      </c>
      <c r="H22" s="34">
        <v>1</v>
      </c>
      <c r="I22" s="681"/>
      <c r="J22" s="703"/>
      <c r="K22" s="34">
        <v>1</v>
      </c>
      <c r="L22" s="139" t="s">
        <v>616</v>
      </c>
      <c r="M22" s="139" t="s">
        <v>616</v>
      </c>
      <c r="N22" s="139">
        <v>0</v>
      </c>
      <c r="O22" s="139" t="s">
        <v>617</v>
      </c>
      <c r="P22" s="815"/>
      <c r="Q22" s="815"/>
      <c r="R22" s="29">
        <v>0.18</v>
      </c>
      <c r="S22" s="815"/>
      <c r="T22" s="815"/>
      <c r="U22" s="139" t="s">
        <v>618</v>
      </c>
      <c r="V22" s="139" t="s">
        <v>618</v>
      </c>
      <c r="W22" s="139" t="s">
        <v>70</v>
      </c>
      <c r="X22" s="139" t="s">
        <v>71</v>
      </c>
      <c r="Y22" s="139" t="s">
        <v>586</v>
      </c>
      <c r="Z22" s="139" t="s">
        <v>619</v>
      </c>
      <c r="AA22" s="166">
        <v>0.05</v>
      </c>
      <c r="AB22" s="167">
        <f t="shared" si="0"/>
        <v>4.4999999999999998E-2</v>
      </c>
      <c r="AC22" s="139">
        <v>10</v>
      </c>
      <c r="AD22" s="27"/>
      <c r="AE22" s="30">
        <v>3.500000000000001E-2</v>
      </c>
      <c r="AF22" s="27">
        <v>20</v>
      </c>
      <c r="AG22" s="27"/>
      <c r="AH22" s="30">
        <v>3.500000000000001E-2</v>
      </c>
      <c r="AI22" s="27">
        <v>30</v>
      </c>
      <c r="AJ22" s="27"/>
      <c r="AK22" s="30">
        <v>3.500000000000001E-2</v>
      </c>
      <c r="AL22" s="27">
        <v>40</v>
      </c>
      <c r="AM22" s="27"/>
      <c r="AN22" s="35">
        <v>0</v>
      </c>
      <c r="AO22" s="35">
        <v>0</v>
      </c>
      <c r="AP22" s="35"/>
      <c r="AQ22" s="35">
        <v>0</v>
      </c>
      <c r="AR22" s="35"/>
      <c r="AS22" s="35">
        <v>0</v>
      </c>
      <c r="AT22" s="35"/>
      <c r="AU22" s="35">
        <v>0</v>
      </c>
      <c r="AV22" s="27"/>
      <c r="AW22" s="27" t="s">
        <v>555</v>
      </c>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t="s">
        <v>620</v>
      </c>
      <c r="DH22" s="27">
        <v>10</v>
      </c>
      <c r="DI22" s="27"/>
      <c r="DJ22" s="29">
        <f t="shared" si="1"/>
        <v>0</v>
      </c>
      <c r="DK22" s="27" t="s">
        <v>621</v>
      </c>
      <c r="DL22" s="27"/>
      <c r="DM22" s="27" t="s">
        <v>622</v>
      </c>
      <c r="DN22" s="163">
        <v>200000</v>
      </c>
      <c r="DO22" s="163">
        <v>800000</v>
      </c>
      <c r="DP22" s="163"/>
      <c r="DQ22" s="29">
        <f t="shared" si="2"/>
        <v>0</v>
      </c>
      <c r="DR22" s="27" t="s">
        <v>558</v>
      </c>
      <c r="DS22" s="27" t="s">
        <v>559</v>
      </c>
    </row>
    <row r="23" spans="1:123" s="33" customFormat="1" ht="225">
      <c r="A23" s="26">
        <v>219</v>
      </c>
      <c r="B23" s="26" t="s">
        <v>434</v>
      </c>
      <c r="C23" s="27" t="s">
        <v>543</v>
      </c>
      <c r="D23" s="57">
        <v>3</v>
      </c>
      <c r="E23" s="34">
        <v>0.05</v>
      </c>
      <c r="F23" s="27" t="s">
        <v>544</v>
      </c>
      <c r="G23" s="62">
        <v>8.1</v>
      </c>
      <c r="H23" s="34">
        <v>1</v>
      </c>
      <c r="I23" s="681"/>
      <c r="J23" s="703"/>
      <c r="K23" s="34">
        <v>1</v>
      </c>
      <c r="L23" s="139" t="s">
        <v>616</v>
      </c>
      <c r="M23" s="139" t="s">
        <v>616</v>
      </c>
      <c r="N23" s="139">
        <v>0</v>
      </c>
      <c r="O23" s="139" t="s">
        <v>617</v>
      </c>
      <c r="P23" s="815"/>
      <c r="Q23" s="815"/>
      <c r="R23" s="29">
        <v>0.18</v>
      </c>
      <c r="S23" s="815"/>
      <c r="T23" s="815"/>
      <c r="U23" s="27" t="s">
        <v>623</v>
      </c>
      <c r="V23" s="27" t="s">
        <v>623</v>
      </c>
      <c r="W23" s="27" t="s">
        <v>70</v>
      </c>
      <c r="X23" s="27" t="s">
        <v>581</v>
      </c>
      <c r="Y23" s="27">
        <v>5</v>
      </c>
      <c r="Z23" s="27" t="s">
        <v>624</v>
      </c>
      <c r="AA23" s="29">
        <v>0.05</v>
      </c>
      <c r="AB23" s="30">
        <f t="shared" si="0"/>
        <v>4.4999999999999998E-2</v>
      </c>
      <c r="AC23" s="27">
        <v>5</v>
      </c>
      <c r="AD23" s="27"/>
      <c r="AE23" s="30">
        <v>3.500000000000001E-2</v>
      </c>
      <c r="AF23" s="27">
        <v>20</v>
      </c>
      <c r="AG23" s="27"/>
      <c r="AH23" s="30">
        <v>3.500000000000001E-2</v>
      </c>
      <c r="AI23" s="27">
        <v>35</v>
      </c>
      <c r="AJ23" s="27"/>
      <c r="AK23" s="30">
        <v>3.500000000000001E-2</v>
      </c>
      <c r="AL23" s="27">
        <v>50</v>
      </c>
      <c r="AM23" s="27"/>
      <c r="AN23" s="35">
        <v>0</v>
      </c>
      <c r="AO23" s="35">
        <v>0</v>
      </c>
      <c r="AP23" s="35"/>
      <c r="AQ23" s="35">
        <v>0</v>
      </c>
      <c r="AR23" s="35"/>
      <c r="AS23" s="35">
        <v>0</v>
      </c>
      <c r="AT23" s="35"/>
      <c r="AU23" s="35">
        <v>0</v>
      </c>
      <c r="AV23" s="27"/>
      <c r="AW23" s="27" t="s">
        <v>555</v>
      </c>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t="s">
        <v>625</v>
      </c>
      <c r="DH23" s="27">
        <v>5</v>
      </c>
      <c r="DI23" s="27"/>
      <c r="DJ23" s="29">
        <f t="shared" si="1"/>
        <v>0</v>
      </c>
      <c r="DK23" s="27" t="s">
        <v>626</v>
      </c>
      <c r="DL23" s="27"/>
      <c r="DM23" s="27"/>
      <c r="DN23" s="163"/>
      <c r="DO23" s="163"/>
      <c r="DP23" s="27"/>
      <c r="DQ23" s="29" t="e">
        <f t="shared" si="2"/>
        <v>#DIV/0!</v>
      </c>
      <c r="DR23" s="27" t="s">
        <v>558</v>
      </c>
      <c r="DS23" s="27" t="s">
        <v>559</v>
      </c>
    </row>
    <row r="24" spans="1:123" s="33" customFormat="1" ht="103.5" customHeight="1">
      <c r="A24" s="26">
        <v>220</v>
      </c>
      <c r="B24" s="26" t="s">
        <v>434</v>
      </c>
      <c r="C24" s="27" t="s">
        <v>543</v>
      </c>
      <c r="D24" s="57">
        <v>3</v>
      </c>
      <c r="E24" s="34">
        <v>0.05</v>
      </c>
      <c r="F24" s="27" t="s">
        <v>544</v>
      </c>
      <c r="G24" s="62">
        <v>8.1</v>
      </c>
      <c r="H24" s="34">
        <v>1</v>
      </c>
      <c r="I24" s="681"/>
      <c r="J24" s="703"/>
      <c r="K24" s="34">
        <v>1</v>
      </c>
      <c r="L24" s="139" t="s">
        <v>616</v>
      </c>
      <c r="M24" s="139" t="s">
        <v>616</v>
      </c>
      <c r="N24" s="139">
        <v>0</v>
      </c>
      <c r="O24" s="139" t="s">
        <v>617</v>
      </c>
      <c r="P24" s="815"/>
      <c r="Q24" s="815"/>
      <c r="R24" s="29">
        <v>0.18</v>
      </c>
      <c r="S24" s="815"/>
      <c r="T24" s="815"/>
      <c r="U24" s="27" t="s">
        <v>627</v>
      </c>
      <c r="V24" s="27" t="s">
        <v>627</v>
      </c>
      <c r="W24" s="27" t="s">
        <v>70</v>
      </c>
      <c r="X24" s="27" t="s">
        <v>581</v>
      </c>
      <c r="Y24" s="27">
        <v>33</v>
      </c>
      <c r="Z24" s="27" t="s">
        <v>628</v>
      </c>
      <c r="AA24" s="29">
        <v>0.06</v>
      </c>
      <c r="AB24" s="30">
        <f t="shared" si="0"/>
        <v>5.3999999999999992E-2</v>
      </c>
      <c r="AC24" s="27">
        <v>5</v>
      </c>
      <c r="AD24" s="27"/>
      <c r="AE24" s="30">
        <v>3.500000000000001E-2</v>
      </c>
      <c r="AF24" s="27">
        <v>15</v>
      </c>
      <c r="AG24" s="27"/>
      <c r="AH24" s="30">
        <v>3.500000000000001E-2</v>
      </c>
      <c r="AI24" s="27">
        <v>30</v>
      </c>
      <c r="AJ24" s="27"/>
      <c r="AK24" s="30">
        <v>3.500000000000001E-2</v>
      </c>
      <c r="AL24" s="27">
        <v>45</v>
      </c>
      <c r="AM24" s="27"/>
      <c r="AN24" s="35">
        <v>0</v>
      </c>
      <c r="AO24" s="35">
        <v>0</v>
      </c>
      <c r="AP24" s="35"/>
      <c r="AQ24" s="35">
        <v>0</v>
      </c>
      <c r="AR24" s="35"/>
      <c r="AS24" s="35">
        <v>0</v>
      </c>
      <c r="AT24" s="35"/>
      <c r="AU24" s="35">
        <v>0</v>
      </c>
      <c r="AV24" s="27"/>
      <c r="AW24" s="27" t="s">
        <v>555</v>
      </c>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t="s">
        <v>629</v>
      </c>
      <c r="DH24" s="27">
        <v>5</v>
      </c>
      <c r="DI24" s="27"/>
      <c r="DJ24" s="29">
        <f t="shared" si="1"/>
        <v>0</v>
      </c>
      <c r="DK24" s="27" t="s">
        <v>630</v>
      </c>
      <c r="DL24" s="27"/>
      <c r="DM24" s="27"/>
      <c r="DN24" s="163"/>
      <c r="DO24" s="163"/>
      <c r="DP24" s="27"/>
      <c r="DQ24" s="29" t="e">
        <f t="shared" si="2"/>
        <v>#DIV/0!</v>
      </c>
      <c r="DR24" s="27" t="s">
        <v>558</v>
      </c>
      <c r="DS24" s="27" t="s">
        <v>559</v>
      </c>
    </row>
    <row r="25" spans="1:123" s="33" customFormat="1" ht="113.25" customHeight="1">
      <c r="A25" s="26">
        <v>221</v>
      </c>
      <c r="B25" s="26" t="s">
        <v>434</v>
      </c>
      <c r="C25" s="27" t="s">
        <v>543</v>
      </c>
      <c r="D25" s="57">
        <v>3</v>
      </c>
      <c r="E25" s="34">
        <v>0.05</v>
      </c>
      <c r="F25" s="27" t="s">
        <v>544</v>
      </c>
      <c r="G25" s="62">
        <v>8.1</v>
      </c>
      <c r="H25" s="34">
        <v>1</v>
      </c>
      <c r="I25" s="681"/>
      <c r="J25" s="703"/>
      <c r="K25" s="34">
        <v>1</v>
      </c>
      <c r="L25" s="139" t="s">
        <v>616</v>
      </c>
      <c r="M25" s="139" t="s">
        <v>616</v>
      </c>
      <c r="N25" s="139">
        <v>0</v>
      </c>
      <c r="O25" s="139" t="s">
        <v>617</v>
      </c>
      <c r="P25" s="815"/>
      <c r="Q25" s="815"/>
      <c r="R25" s="29">
        <v>0.18</v>
      </c>
      <c r="S25" s="815"/>
      <c r="T25" s="815"/>
      <c r="U25" s="27" t="s">
        <v>631</v>
      </c>
      <c r="V25" s="27" t="s">
        <v>631</v>
      </c>
      <c r="W25" s="27" t="s">
        <v>70</v>
      </c>
      <c r="X25" s="27" t="s">
        <v>581</v>
      </c>
      <c r="Y25" s="27">
        <v>33</v>
      </c>
      <c r="Z25" s="27" t="s">
        <v>632</v>
      </c>
      <c r="AA25" s="29">
        <v>0.06</v>
      </c>
      <c r="AB25" s="30">
        <f t="shared" si="0"/>
        <v>5.3999999999999992E-2</v>
      </c>
      <c r="AC25" s="27">
        <v>5</v>
      </c>
      <c r="AD25" s="27"/>
      <c r="AE25" s="30">
        <v>3.500000000000001E-2</v>
      </c>
      <c r="AF25" s="27">
        <v>20</v>
      </c>
      <c r="AG25" s="27"/>
      <c r="AH25" s="30">
        <v>3.500000000000001E-2</v>
      </c>
      <c r="AI25" s="27">
        <v>35</v>
      </c>
      <c r="AJ25" s="27"/>
      <c r="AK25" s="30">
        <v>3.500000000000001E-2</v>
      </c>
      <c r="AL25" s="27">
        <v>45</v>
      </c>
      <c r="AM25" s="27"/>
      <c r="AN25" s="35">
        <v>0</v>
      </c>
      <c r="AO25" s="35">
        <v>0</v>
      </c>
      <c r="AP25" s="35"/>
      <c r="AQ25" s="35">
        <v>0</v>
      </c>
      <c r="AR25" s="35"/>
      <c r="AS25" s="35">
        <v>0</v>
      </c>
      <c r="AT25" s="35"/>
      <c r="AU25" s="35">
        <v>0</v>
      </c>
      <c r="AV25" s="27"/>
      <c r="AW25" s="27" t="s">
        <v>555</v>
      </c>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t="s">
        <v>633</v>
      </c>
      <c r="DH25" s="27">
        <v>5</v>
      </c>
      <c r="DI25" s="27"/>
      <c r="DJ25" s="29">
        <f t="shared" si="1"/>
        <v>0</v>
      </c>
      <c r="DK25" s="27" t="s">
        <v>634</v>
      </c>
      <c r="DL25" s="27"/>
      <c r="DM25" s="27"/>
      <c r="DN25" s="163"/>
      <c r="DO25" s="163"/>
      <c r="DP25" s="27"/>
      <c r="DQ25" s="29" t="e">
        <f t="shared" si="2"/>
        <v>#DIV/0!</v>
      </c>
      <c r="DR25" s="27" t="s">
        <v>558</v>
      </c>
      <c r="DS25" s="27" t="s">
        <v>559</v>
      </c>
    </row>
    <row r="26" spans="1:123" s="33" customFormat="1" ht="78" customHeight="1">
      <c r="A26" s="26">
        <v>222</v>
      </c>
      <c r="B26" s="26" t="s">
        <v>434</v>
      </c>
      <c r="C26" s="27" t="s">
        <v>543</v>
      </c>
      <c r="D26" s="57">
        <v>3</v>
      </c>
      <c r="E26" s="34">
        <v>0.05</v>
      </c>
      <c r="F26" s="27" t="s">
        <v>544</v>
      </c>
      <c r="G26" s="62">
        <v>8.1</v>
      </c>
      <c r="H26" s="34">
        <v>1</v>
      </c>
      <c r="I26" s="681"/>
      <c r="J26" s="703"/>
      <c r="K26" s="34">
        <v>1</v>
      </c>
      <c r="L26" s="139" t="s">
        <v>616</v>
      </c>
      <c r="M26" s="139" t="s">
        <v>616</v>
      </c>
      <c r="N26" s="139">
        <v>0</v>
      </c>
      <c r="O26" s="139" t="s">
        <v>617</v>
      </c>
      <c r="P26" s="815"/>
      <c r="Q26" s="815"/>
      <c r="R26" s="29">
        <v>0.18</v>
      </c>
      <c r="S26" s="815"/>
      <c r="T26" s="815"/>
      <c r="U26" s="27" t="s">
        <v>635</v>
      </c>
      <c r="V26" s="27" t="s">
        <v>635</v>
      </c>
      <c r="W26" s="27" t="s">
        <v>70</v>
      </c>
      <c r="X26" s="27" t="s">
        <v>581</v>
      </c>
      <c r="Y26" s="27">
        <v>0</v>
      </c>
      <c r="Z26" s="27" t="s">
        <v>636</v>
      </c>
      <c r="AA26" s="29">
        <v>0.1</v>
      </c>
      <c r="AB26" s="30">
        <f t="shared" si="0"/>
        <v>0.09</v>
      </c>
      <c r="AC26" s="27">
        <v>1</v>
      </c>
      <c r="AD26" s="27"/>
      <c r="AE26" s="30">
        <v>3.500000000000001E-2</v>
      </c>
      <c r="AF26" s="27">
        <v>3</v>
      </c>
      <c r="AG26" s="27"/>
      <c r="AH26" s="30">
        <v>3.500000000000001E-2</v>
      </c>
      <c r="AI26" s="27">
        <v>5</v>
      </c>
      <c r="AJ26" s="27"/>
      <c r="AK26" s="30">
        <v>3.500000000000001E-2</v>
      </c>
      <c r="AL26" s="27">
        <v>6</v>
      </c>
      <c r="AM26" s="27"/>
      <c r="AN26" s="35">
        <v>0</v>
      </c>
      <c r="AO26" s="35">
        <v>0</v>
      </c>
      <c r="AP26" s="35"/>
      <c r="AQ26" s="35">
        <v>0</v>
      </c>
      <c r="AR26" s="35"/>
      <c r="AS26" s="35">
        <v>0</v>
      </c>
      <c r="AT26" s="35"/>
      <c r="AU26" s="35">
        <v>0</v>
      </c>
      <c r="AV26" s="27"/>
      <c r="AW26" s="27" t="s">
        <v>555</v>
      </c>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t="s">
        <v>637</v>
      </c>
      <c r="DH26" s="27">
        <v>1</v>
      </c>
      <c r="DI26" s="27"/>
      <c r="DJ26" s="29">
        <f t="shared" si="1"/>
        <v>0</v>
      </c>
      <c r="DK26" s="27" t="s">
        <v>638</v>
      </c>
      <c r="DL26" s="27"/>
      <c r="DM26" s="27"/>
      <c r="DN26" s="163"/>
      <c r="DO26" s="163"/>
      <c r="DP26" s="27"/>
      <c r="DQ26" s="29" t="e">
        <f t="shared" si="2"/>
        <v>#DIV/0!</v>
      </c>
      <c r="DR26" s="27" t="s">
        <v>558</v>
      </c>
      <c r="DS26" s="27" t="s">
        <v>559</v>
      </c>
    </row>
    <row r="27" spans="1:123" s="33" customFormat="1" ht="112.5" customHeight="1">
      <c r="A27" s="26">
        <v>223</v>
      </c>
      <c r="B27" s="26" t="s">
        <v>434</v>
      </c>
      <c r="C27" s="27" t="s">
        <v>543</v>
      </c>
      <c r="D27" s="57">
        <v>3</v>
      </c>
      <c r="E27" s="34">
        <v>0.05</v>
      </c>
      <c r="F27" s="27" t="s">
        <v>544</v>
      </c>
      <c r="G27" s="62">
        <v>8.1</v>
      </c>
      <c r="H27" s="34">
        <v>1</v>
      </c>
      <c r="I27" s="681"/>
      <c r="J27" s="703"/>
      <c r="K27" s="34">
        <v>1</v>
      </c>
      <c r="L27" s="139" t="s">
        <v>616</v>
      </c>
      <c r="M27" s="139" t="s">
        <v>616</v>
      </c>
      <c r="N27" s="139">
        <v>0</v>
      </c>
      <c r="O27" s="139" t="s">
        <v>617</v>
      </c>
      <c r="P27" s="815"/>
      <c r="Q27" s="815"/>
      <c r="R27" s="29">
        <v>0.18</v>
      </c>
      <c r="S27" s="815"/>
      <c r="T27" s="815"/>
      <c r="U27" s="27" t="s">
        <v>639</v>
      </c>
      <c r="V27" s="27" t="s">
        <v>639</v>
      </c>
      <c r="W27" s="27" t="s">
        <v>70</v>
      </c>
      <c r="X27" s="27" t="s">
        <v>581</v>
      </c>
      <c r="Y27" s="27">
        <v>5</v>
      </c>
      <c r="Z27" s="27" t="s">
        <v>640</v>
      </c>
      <c r="AA27" s="29">
        <v>0.1</v>
      </c>
      <c r="AB27" s="30">
        <f t="shared" si="0"/>
        <v>0.09</v>
      </c>
      <c r="AC27" s="27">
        <v>5</v>
      </c>
      <c r="AD27" s="27"/>
      <c r="AE27" s="30">
        <v>3.500000000000001E-2</v>
      </c>
      <c r="AF27" s="27">
        <v>15</v>
      </c>
      <c r="AG27" s="27"/>
      <c r="AH27" s="30">
        <v>3.500000000000001E-2</v>
      </c>
      <c r="AI27" s="27">
        <v>25</v>
      </c>
      <c r="AJ27" s="27"/>
      <c r="AK27" s="30">
        <v>3.500000000000001E-2</v>
      </c>
      <c r="AL27" s="27">
        <v>33</v>
      </c>
      <c r="AM27" s="27"/>
      <c r="AN27" s="35">
        <v>0</v>
      </c>
      <c r="AO27" s="35">
        <v>0</v>
      </c>
      <c r="AP27" s="35"/>
      <c r="AQ27" s="35">
        <v>0</v>
      </c>
      <c r="AR27" s="35"/>
      <c r="AS27" s="35">
        <v>0</v>
      </c>
      <c r="AT27" s="35"/>
      <c r="AU27" s="35">
        <v>0</v>
      </c>
      <c r="AV27" s="27"/>
      <c r="AW27" s="27" t="s">
        <v>555</v>
      </c>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t="s">
        <v>641</v>
      </c>
      <c r="DH27" s="27">
        <v>5</v>
      </c>
      <c r="DI27" s="27"/>
      <c r="DJ27" s="29">
        <f t="shared" si="1"/>
        <v>0</v>
      </c>
      <c r="DK27" s="27" t="s">
        <v>642</v>
      </c>
      <c r="DL27" s="27"/>
      <c r="DM27" s="27"/>
      <c r="DN27" s="163"/>
      <c r="DO27" s="163"/>
      <c r="DP27" s="27"/>
      <c r="DQ27" s="29" t="e">
        <f t="shared" si="2"/>
        <v>#DIV/0!</v>
      </c>
      <c r="DR27" s="27" t="s">
        <v>558</v>
      </c>
      <c r="DS27" s="27" t="s">
        <v>559</v>
      </c>
    </row>
    <row r="28" spans="1:123" s="33" customFormat="1" ht="113.25" customHeight="1">
      <c r="A28" s="26">
        <v>224</v>
      </c>
      <c r="B28" s="26" t="s">
        <v>434</v>
      </c>
      <c r="C28" s="27" t="s">
        <v>543</v>
      </c>
      <c r="D28" s="57">
        <v>3</v>
      </c>
      <c r="E28" s="34">
        <v>0.05</v>
      </c>
      <c r="F28" s="27" t="s">
        <v>544</v>
      </c>
      <c r="G28" s="62">
        <v>8.1</v>
      </c>
      <c r="H28" s="34">
        <v>1</v>
      </c>
      <c r="I28" s="681"/>
      <c r="J28" s="703"/>
      <c r="K28" s="34">
        <v>1</v>
      </c>
      <c r="L28" s="139" t="s">
        <v>616</v>
      </c>
      <c r="M28" s="139" t="s">
        <v>616</v>
      </c>
      <c r="N28" s="139">
        <v>0</v>
      </c>
      <c r="O28" s="139" t="s">
        <v>617</v>
      </c>
      <c r="P28" s="815"/>
      <c r="Q28" s="815"/>
      <c r="R28" s="29">
        <v>0.18</v>
      </c>
      <c r="S28" s="815"/>
      <c r="T28" s="815"/>
      <c r="U28" s="27" t="s">
        <v>643</v>
      </c>
      <c r="V28" s="27" t="s">
        <v>643</v>
      </c>
      <c r="W28" s="27" t="s">
        <v>553</v>
      </c>
      <c r="X28" s="27" t="s">
        <v>581</v>
      </c>
      <c r="Y28" s="27">
        <v>50</v>
      </c>
      <c r="Z28" s="27" t="s">
        <v>644</v>
      </c>
      <c r="AA28" s="29">
        <v>0.06</v>
      </c>
      <c r="AB28" s="30">
        <f t="shared" si="0"/>
        <v>5.3999999999999992E-2</v>
      </c>
      <c r="AC28" s="27">
        <v>10</v>
      </c>
      <c r="AD28" s="27"/>
      <c r="AE28" s="30">
        <v>3.500000000000001E-2</v>
      </c>
      <c r="AF28" s="27">
        <v>30</v>
      </c>
      <c r="AG28" s="27"/>
      <c r="AH28" s="30">
        <v>3.500000000000001E-2</v>
      </c>
      <c r="AI28" s="27">
        <v>55</v>
      </c>
      <c r="AJ28" s="27"/>
      <c r="AK28" s="30">
        <v>3.500000000000001E-2</v>
      </c>
      <c r="AL28" s="27">
        <v>80</v>
      </c>
      <c r="AM28" s="27"/>
      <c r="AN28" s="35">
        <v>0</v>
      </c>
      <c r="AO28" s="35">
        <v>0</v>
      </c>
      <c r="AP28" s="35"/>
      <c r="AQ28" s="35">
        <v>0</v>
      </c>
      <c r="AR28" s="35"/>
      <c r="AS28" s="35">
        <v>0</v>
      </c>
      <c r="AT28" s="35"/>
      <c r="AU28" s="35">
        <v>0</v>
      </c>
      <c r="AV28" s="27"/>
      <c r="AW28" s="27" t="s">
        <v>555</v>
      </c>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t="s">
        <v>645</v>
      </c>
      <c r="DH28" s="27">
        <v>10</v>
      </c>
      <c r="DI28" s="27"/>
      <c r="DJ28" s="29">
        <f t="shared" si="1"/>
        <v>0</v>
      </c>
      <c r="DK28" s="27" t="s">
        <v>646</v>
      </c>
      <c r="DL28" s="27"/>
      <c r="DM28" s="27"/>
      <c r="DN28" s="163"/>
      <c r="DO28" s="163"/>
      <c r="DP28" s="27"/>
      <c r="DQ28" s="29" t="e">
        <f t="shared" si="2"/>
        <v>#DIV/0!</v>
      </c>
      <c r="DR28" s="27" t="s">
        <v>558</v>
      </c>
      <c r="DS28" s="27" t="s">
        <v>559</v>
      </c>
    </row>
    <row r="29" spans="1:123" s="33" customFormat="1" ht="121.5" customHeight="1">
      <c r="A29" s="26">
        <v>225</v>
      </c>
      <c r="B29" s="26" t="s">
        <v>434</v>
      </c>
      <c r="C29" s="27" t="s">
        <v>543</v>
      </c>
      <c r="D29" s="57">
        <v>3</v>
      </c>
      <c r="E29" s="34">
        <v>0.05</v>
      </c>
      <c r="F29" s="27" t="s">
        <v>544</v>
      </c>
      <c r="G29" s="62">
        <v>8.1</v>
      </c>
      <c r="H29" s="34">
        <v>1</v>
      </c>
      <c r="I29" s="681"/>
      <c r="J29" s="703"/>
      <c r="K29" s="34">
        <v>1</v>
      </c>
      <c r="L29" s="139" t="s">
        <v>616</v>
      </c>
      <c r="M29" s="139" t="s">
        <v>616</v>
      </c>
      <c r="N29" s="139">
        <v>0</v>
      </c>
      <c r="O29" s="139" t="s">
        <v>617</v>
      </c>
      <c r="P29" s="815"/>
      <c r="Q29" s="815"/>
      <c r="R29" s="29">
        <v>0.18</v>
      </c>
      <c r="S29" s="815"/>
      <c r="T29" s="815"/>
      <c r="U29" s="27" t="s">
        <v>647</v>
      </c>
      <c r="V29" s="27" t="s">
        <v>647</v>
      </c>
      <c r="W29" s="27" t="s">
        <v>70</v>
      </c>
      <c r="X29" s="27" t="s">
        <v>581</v>
      </c>
      <c r="Y29" s="27">
        <v>2</v>
      </c>
      <c r="Z29" s="27" t="s">
        <v>648</v>
      </c>
      <c r="AA29" s="29">
        <v>0.06</v>
      </c>
      <c r="AB29" s="30">
        <f t="shared" si="0"/>
        <v>5.3999999999999992E-2</v>
      </c>
      <c r="AC29" s="27">
        <v>2</v>
      </c>
      <c r="AD29" s="27"/>
      <c r="AE29" s="30">
        <v>3.0000000000000002E-2</v>
      </c>
      <c r="AF29" s="27">
        <v>5</v>
      </c>
      <c r="AG29" s="27"/>
      <c r="AH29" s="30">
        <v>3.0000000000000002E-2</v>
      </c>
      <c r="AI29" s="27">
        <v>8</v>
      </c>
      <c r="AJ29" s="27"/>
      <c r="AK29" s="30">
        <v>3.0000000000000002E-2</v>
      </c>
      <c r="AL29" s="27">
        <v>10</v>
      </c>
      <c r="AM29" s="27"/>
      <c r="AN29" s="35">
        <v>0</v>
      </c>
      <c r="AO29" s="35">
        <v>0</v>
      </c>
      <c r="AP29" s="35"/>
      <c r="AQ29" s="35">
        <v>0</v>
      </c>
      <c r="AR29" s="35"/>
      <c r="AS29" s="35">
        <v>0</v>
      </c>
      <c r="AT29" s="35"/>
      <c r="AU29" s="35">
        <v>0</v>
      </c>
      <c r="AV29" s="27"/>
      <c r="AW29" s="27" t="s">
        <v>555</v>
      </c>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t="s">
        <v>649</v>
      </c>
      <c r="DH29" s="27">
        <v>2</v>
      </c>
      <c r="DI29" s="27"/>
      <c r="DJ29" s="29">
        <f t="shared" si="1"/>
        <v>0</v>
      </c>
      <c r="DK29" s="27" t="s">
        <v>650</v>
      </c>
      <c r="DL29" s="27"/>
      <c r="DM29" s="27"/>
      <c r="DN29" s="163"/>
      <c r="DO29" s="163"/>
      <c r="DP29" s="27"/>
      <c r="DQ29" s="29" t="e">
        <f t="shared" si="2"/>
        <v>#DIV/0!</v>
      </c>
      <c r="DR29" s="27" t="s">
        <v>558</v>
      </c>
      <c r="DS29" s="27" t="s">
        <v>559</v>
      </c>
    </row>
    <row r="30" spans="1:123" s="33" customFormat="1" ht="134.25" customHeight="1">
      <c r="A30" s="26">
        <v>226</v>
      </c>
      <c r="B30" s="26" t="s">
        <v>434</v>
      </c>
      <c r="C30" s="27" t="s">
        <v>543</v>
      </c>
      <c r="D30" s="57">
        <v>3</v>
      </c>
      <c r="E30" s="34">
        <v>0.05</v>
      </c>
      <c r="F30" s="27" t="s">
        <v>544</v>
      </c>
      <c r="G30" s="62">
        <v>8.1</v>
      </c>
      <c r="H30" s="34">
        <v>1</v>
      </c>
      <c r="I30" s="681"/>
      <c r="J30" s="703"/>
      <c r="K30" s="34">
        <v>1</v>
      </c>
      <c r="L30" s="139" t="s">
        <v>616</v>
      </c>
      <c r="M30" s="139" t="s">
        <v>616</v>
      </c>
      <c r="N30" s="139">
        <v>0</v>
      </c>
      <c r="O30" s="139" t="s">
        <v>617</v>
      </c>
      <c r="P30" s="815"/>
      <c r="Q30" s="815"/>
      <c r="R30" s="29">
        <v>0.18</v>
      </c>
      <c r="S30" s="815"/>
      <c r="T30" s="815"/>
      <c r="U30" s="27" t="s">
        <v>651</v>
      </c>
      <c r="V30" s="27" t="s">
        <v>651</v>
      </c>
      <c r="W30" s="27" t="s">
        <v>553</v>
      </c>
      <c r="X30" s="27" t="s">
        <v>581</v>
      </c>
      <c r="Y30" s="27">
        <v>0</v>
      </c>
      <c r="Z30" s="27" t="s">
        <v>652</v>
      </c>
      <c r="AA30" s="29">
        <v>0.06</v>
      </c>
      <c r="AB30" s="30">
        <f t="shared" si="0"/>
        <v>5.3999999999999992E-2</v>
      </c>
      <c r="AC30" s="27">
        <v>1</v>
      </c>
      <c r="AD30" s="27"/>
      <c r="AE30" s="30">
        <v>3.0000000000000002E-2</v>
      </c>
      <c r="AF30" s="27">
        <v>2</v>
      </c>
      <c r="AG30" s="27"/>
      <c r="AH30" s="30">
        <v>3.0000000000000002E-2</v>
      </c>
      <c r="AI30" s="27">
        <v>3</v>
      </c>
      <c r="AJ30" s="27"/>
      <c r="AK30" s="30">
        <v>3.0000000000000002E-2</v>
      </c>
      <c r="AL30" s="27">
        <v>4</v>
      </c>
      <c r="AM30" s="27"/>
      <c r="AN30" s="35">
        <v>0</v>
      </c>
      <c r="AO30" s="35">
        <v>0</v>
      </c>
      <c r="AP30" s="35"/>
      <c r="AQ30" s="35">
        <v>0</v>
      </c>
      <c r="AR30" s="35"/>
      <c r="AS30" s="35">
        <v>0</v>
      </c>
      <c r="AT30" s="35"/>
      <c r="AU30" s="35">
        <v>0</v>
      </c>
      <c r="AV30" s="27"/>
      <c r="AW30" s="27" t="s">
        <v>555</v>
      </c>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t="s">
        <v>653</v>
      </c>
      <c r="DH30" s="27">
        <v>1</v>
      </c>
      <c r="DI30" s="27"/>
      <c r="DJ30" s="29">
        <f t="shared" si="1"/>
        <v>0</v>
      </c>
      <c r="DK30" s="27" t="s">
        <v>654</v>
      </c>
      <c r="DL30" s="27"/>
      <c r="DM30" s="27"/>
      <c r="DN30" s="163"/>
      <c r="DO30" s="163"/>
      <c r="DP30" s="27"/>
      <c r="DQ30" s="29" t="e">
        <f t="shared" si="2"/>
        <v>#DIV/0!</v>
      </c>
      <c r="DR30" s="27" t="s">
        <v>558</v>
      </c>
      <c r="DS30" s="27" t="s">
        <v>559</v>
      </c>
    </row>
    <row r="31" spans="1:123" s="33" customFormat="1" ht="133.5" customHeight="1">
      <c r="A31" s="26">
        <v>227</v>
      </c>
      <c r="B31" s="26" t="s">
        <v>434</v>
      </c>
      <c r="C31" s="27" t="s">
        <v>543</v>
      </c>
      <c r="D31" s="57">
        <v>3</v>
      </c>
      <c r="E31" s="34">
        <v>0.05</v>
      </c>
      <c r="F31" s="27" t="s">
        <v>544</v>
      </c>
      <c r="G31" s="62">
        <v>8.1</v>
      </c>
      <c r="H31" s="34">
        <v>1</v>
      </c>
      <c r="I31" s="681"/>
      <c r="J31" s="703"/>
      <c r="K31" s="34">
        <v>1</v>
      </c>
      <c r="L31" s="139" t="s">
        <v>616</v>
      </c>
      <c r="M31" s="139" t="s">
        <v>616</v>
      </c>
      <c r="N31" s="139">
        <v>0</v>
      </c>
      <c r="O31" s="139" t="s">
        <v>617</v>
      </c>
      <c r="P31" s="815"/>
      <c r="Q31" s="815"/>
      <c r="R31" s="29">
        <v>0.18</v>
      </c>
      <c r="S31" s="815"/>
      <c r="T31" s="815"/>
      <c r="U31" s="27" t="s">
        <v>655</v>
      </c>
      <c r="V31" s="27" t="s">
        <v>655</v>
      </c>
      <c r="W31" s="27" t="s">
        <v>70</v>
      </c>
      <c r="X31" s="27" t="s">
        <v>581</v>
      </c>
      <c r="Y31" s="27">
        <v>0</v>
      </c>
      <c r="Z31" s="27" t="s">
        <v>656</v>
      </c>
      <c r="AA31" s="29">
        <v>7.0000000000000007E-2</v>
      </c>
      <c r="AB31" s="30">
        <f t="shared" si="0"/>
        <v>6.3E-2</v>
      </c>
      <c r="AC31" s="27">
        <v>1</v>
      </c>
      <c r="AD31" s="27"/>
      <c r="AE31" s="30">
        <v>3.0000000000000002E-2</v>
      </c>
      <c r="AF31" s="27">
        <v>2</v>
      </c>
      <c r="AG31" s="27"/>
      <c r="AH31" s="30">
        <v>3.0000000000000002E-2</v>
      </c>
      <c r="AI31" s="27">
        <v>3</v>
      </c>
      <c r="AJ31" s="27"/>
      <c r="AK31" s="30">
        <v>3.0000000000000002E-2</v>
      </c>
      <c r="AL31" s="27">
        <v>6</v>
      </c>
      <c r="AM31" s="27"/>
      <c r="AN31" s="35">
        <v>0</v>
      </c>
      <c r="AO31" s="35">
        <v>0</v>
      </c>
      <c r="AP31" s="35"/>
      <c r="AQ31" s="35">
        <v>0</v>
      </c>
      <c r="AR31" s="35"/>
      <c r="AS31" s="35">
        <v>0</v>
      </c>
      <c r="AT31" s="35"/>
      <c r="AU31" s="35">
        <v>0</v>
      </c>
      <c r="AV31" s="27"/>
      <c r="AW31" s="27" t="s">
        <v>555</v>
      </c>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t="s">
        <v>657</v>
      </c>
      <c r="DH31" s="27">
        <v>1</v>
      </c>
      <c r="DI31" s="27"/>
      <c r="DJ31" s="29">
        <f t="shared" si="1"/>
        <v>0</v>
      </c>
      <c r="DK31" s="27" t="s">
        <v>658</v>
      </c>
      <c r="DL31" s="27"/>
      <c r="DM31" s="27"/>
      <c r="DN31" s="163"/>
      <c r="DO31" s="163"/>
      <c r="DP31" s="27"/>
      <c r="DQ31" s="29" t="e">
        <f t="shared" si="2"/>
        <v>#DIV/0!</v>
      </c>
      <c r="DR31" s="27" t="s">
        <v>558</v>
      </c>
      <c r="DS31" s="27" t="s">
        <v>559</v>
      </c>
    </row>
    <row r="32" spans="1:123" s="33" customFormat="1" ht="124.5" customHeight="1">
      <c r="A32" s="26">
        <v>228</v>
      </c>
      <c r="B32" s="26" t="s">
        <v>434</v>
      </c>
      <c r="C32" s="27" t="s">
        <v>543</v>
      </c>
      <c r="D32" s="57">
        <v>3</v>
      </c>
      <c r="E32" s="34">
        <v>0.05</v>
      </c>
      <c r="F32" s="27" t="s">
        <v>544</v>
      </c>
      <c r="G32" s="62">
        <v>8.1</v>
      </c>
      <c r="H32" s="34">
        <v>1</v>
      </c>
      <c r="I32" s="681"/>
      <c r="J32" s="703"/>
      <c r="K32" s="34">
        <v>1</v>
      </c>
      <c r="L32" s="139" t="s">
        <v>616</v>
      </c>
      <c r="M32" s="139" t="s">
        <v>616</v>
      </c>
      <c r="N32" s="139">
        <v>0</v>
      </c>
      <c r="O32" s="139" t="s">
        <v>617</v>
      </c>
      <c r="P32" s="816"/>
      <c r="Q32" s="816"/>
      <c r="R32" s="29">
        <v>0.18</v>
      </c>
      <c r="S32" s="816"/>
      <c r="T32" s="816"/>
      <c r="U32" s="27" t="s">
        <v>659</v>
      </c>
      <c r="V32" s="27" t="s">
        <v>659</v>
      </c>
      <c r="W32" s="27" t="s">
        <v>70</v>
      </c>
      <c r="X32" s="27" t="s">
        <v>581</v>
      </c>
      <c r="Y32" s="27">
        <v>3</v>
      </c>
      <c r="Z32" s="27" t="s">
        <v>660</v>
      </c>
      <c r="AA32" s="29">
        <v>7.0000000000000007E-2</v>
      </c>
      <c r="AB32" s="30">
        <f t="shared" si="0"/>
        <v>6.3E-2</v>
      </c>
      <c r="AC32" s="27">
        <v>4</v>
      </c>
      <c r="AD32" s="27"/>
      <c r="AE32" s="30">
        <v>3.0000000000000002E-2</v>
      </c>
      <c r="AF32" s="27">
        <v>10</v>
      </c>
      <c r="AG32" s="27"/>
      <c r="AH32" s="30">
        <v>3.0000000000000002E-2</v>
      </c>
      <c r="AI32" s="27">
        <v>18</v>
      </c>
      <c r="AJ32" s="27"/>
      <c r="AK32" s="30">
        <v>3.0000000000000002E-2</v>
      </c>
      <c r="AL32" s="27">
        <v>25</v>
      </c>
      <c r="AM32" s="27"/>
      <c r="AN32" s="35">
        <v>0</v>
      </c>
      <c r="AO32" s="35">
        <v>0</v>
      </c>
      <c r="AP32" s="35"/>
      <c r="AQ32" s="35">
        <v>0</v>
      </c>
      <c r="AR32" s="35"/>
      <c r="AS32" s="35">
        <v>0</v>
      </c>
      <c r="AT32" s="35"/>
      <c r="AU32" s="35">
        <v>0</v>
      </c>
      <c r="AV32" s="27"/>
      <c r="AW32" s="27" t="s">
        <v>555</v>
      </c>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t="s">
        <v>661</v>
      </c>
      <c r="DH32" s="27">
        <v>4</v>
      </c>
      <c r="DI32" s="27"/>
      <c r="DJ32" s="29">
        <f t="shared" si="1"/>
        <v>0</v>
      </c>
      <c r="DK32" s="27" t="s">
        <v>662</v>
      </c>
      <c r="DL32" s="27"/>
      <c r="DM32" s="27"/>
      <c r="DN32" s="163"/>
      <c r="DO32" s="163"/>
      <c r="DP32" s="27"/>
      <c r="DQ32" s="29" t="e">
        <f t="shared" si="2"/>
        <v>#DIV/0!</v>
      </c>
      <c r="DR32" s="27" t="s">
        <v>558</v>
      </c>
      <c r="DS32" s="27" t="s">
        <v>559</v>
      </c>
    </row>
    <row r="33" spans="1:123" s="33" customFormat="1" ht="108.75" customHeight="1">
      <c r="A33" s="26">
        <v>229</v>
      </c>
      <c r="B33" s="26" t="s">
        <v>434</v>
      </c>
      <c r="C33" s="27" t="s">
        <v>543</v>
      </c>
      <c r="D33" s="57">
        <v>3</v>
      </c>
      <c r="E33" s="34">
        <v>0.05</v>
      </c>
      <c r="F33" s="27" t="s">
        <v>544</v>
      </c>
      <c r="G33" s="62">
        <v>8.1</v>
      </c>
      <c r="H33" s="34">
        <v>1</v>
      </c>
      <c r="I33" s="681"/>
      <c r="J33" s="703"/>
      <c r="K33" s="34">
        <v>1</v>
      </c>
      <c r="L33" s="27" t="s">
        <v>663</v>
      </c>
      <c r="M33" s="27" t="s">
        <v>663</v>
      </c>
      <c r="N33" s="34">
        <v>0.17</v>
      </c>
      <c r="O33" s="27" t="s">
        <v>664</v>
      </c>
      <c r="P33" s="681" t="s">
        <v>665</v>
      </c>
      <c r="Q33" s="681"/>
      <c r="R33" s="29">
        <v>0.2</v>
      </c>
      <c r="S33" s="681" t="s">
        <v>665</v>
      </c>
      <c r="T33" s="681" t="s">
        <v>666</v>
      </c>
      <c r="U33" s="27" t="s">
        <v>667</v>
      </c>
      <c r="V33" s="27" t="s">
        <v>667</v>
      </c>
      <c r="W33" s="27" t="s">
        <v>553</v>
      </c>
      <c r="X33" s="27" t="s">
        <v>581</v>
      </c>
      <c r="Y33" s="27">
        <v>4</v>
      </c>
      <c r="Z33" s="27" t="s">
        <v>668</v>
      </c>
      <c r="AA33" s="29">
        <v>0.14000000000000001</v>
      </c>
      <c r="AB33" s="30">
        <f t="shared" si="0"/>
        <v>0.14000000000000004</v>
      </c>
      <c r="AC33" s="27">
        <v>3</v>
      </c>
      <c r="AD33" s="27"/>
      <c r="AE33" s="30">
        <v>6.0000000000000005E-2</v>
      </c>
      <c r="AF33" s="27">
        <v>6</v>
      </c>
      <c r="AG33" s="27"/>
      <c r="AH33" s="30">
        <v>6.0000000000000005E-2</v>
      </c>
      <c r="AI33" s="27">
        <v>9</v>
      </c>
      <c r="AJ33" s="27"/>
      <c r="AK33" s="30">
        <v>6.0000000000000005E-2</v>
      </c>
      <c r="AL33" s="27">
        <v>12</v>
      </c>
      <c r="AM33" s="27"/>
      <c r="AN33" s="35">
        <v>1222000</v>
      </c>
      <c r="AO33" s="35">
        <v>267000</v>
      </c>
      <c r="AP33" s="35"/>
      <c r="AQ33" s="35">
        <v>291000</v>
      </c>
      <c r="AR33" s="35"/>
      <c r="AS33" s="35">
        <v>318000</v>
      </c>
      <c r="AT33" s="35"/>
      <c r="AU33" s="35">
        <v>346000</v>
      </c>
      <c r="AV33" s="27"/>
      <c r="AW33" s="27" t="s">
        <v>555</v>
      </c>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c r="DA33" s="27"/>
      <c r="DB33" s="27"/>
      <c r="DC33" s="27"/>
      <c r="DD33" s="27"/>
      <c r="DE33" s="27"/>
      <c r="DF33" s="27"/>
      <c r="DG33" s="27" t="s">
        <v>669</v>
      </c>
      <c r="DH33" s="27">
        <v>3</v>
      </c>
      <c r="DI33" s="27"/>
      <c r="DJ33" s="29">
        <f t="shared" si="1"/>
        <v>0</v>
      </c>
      <c r="DK33" s="27" t="s">
        <v>670</v>
      </c>
      <c r="DL33" s="27"/>
      <c r="DM33" s="27"/>
      <c r="DN33" s="163"/>
      <c r="DO33" s="163"/>
      <c r="DP33" s="27"/>
      <c r="DQ33" s="29" t="e">
        <f t="shared" si="2"/>
        <v>#DIV/0!</v>
      </c>
      <c r="DR33" s="27" t="s">
        <v>558</v>
      </c>
      <c r="DS33" s="27" t="s">
        <v>559</v>
      </c>
    </row>
    <row r="34" spans="1:123" s="33" customFormat="1" ht="100.5" customHeight="1">
      <c r="A34" s="26">
        <v>230</v>
      </c>
      <c r="B34" s="26" t="s">
        <v>434</v>
      </c>
      <c r="C34" s="27" t="s">
        <v>543</v>
      </c>
      <c r="D34" s="57">
        <v>3</v>
      </c>
      <c r="E34" s="34">
        <v>0.05</v>
      </c>
      <c r="F34" s="27" t="s">
        <v>544</v>
      </c>
      <c r="G34" s="62">
        <v>8.1</v>
      </c>
      <c r="H34" s="34">
        <v>1</v>
      </c>
      <c r="I34" s="681"/>
      <c r="J34" s="703"/>
      <c r="K34" s="34">
        <v>1</v>
      </c>
      <c r="L34" s="27" t="s">
        <v>663</v>
      </c>
      <c r="M34" s="27" t="s">
        <v>663</v>
      </c>
      <c r="N34" s="34">
        <v>0.17</v>
      </c>
      <c r="O34" s="27" t="s">
        <v>664</v>
      </c>
      <c r="P34" s="681"/>
      <c r="Q34" s="681"/>
      <c r="R34" s="29">
        <v>0.2</v>
      </c>
      <c r="S34" s="681"/>
      <c r="T34" s="681"/>
      <c r="U34" s="27" t="s">
        <v>671</v>
      </c>
      <c r="V34" s="27" t="s">
        <v>671</v>
      </c>
      <c r="W34" s="27" t="s">
        <v>70</v>
      </c>
      <c r="X34" s="27" t="s">
        <v>581</v>
      </c>
      <c r="Y34" s="27">
        <v>1</v>
      </c>
      <c r="Z34" s="27" t="s">
        <v>672</v>
      </c>
      <c r="AA34" s="29">
        <v>0.15</v>
      </c>
      <c r="AB34" s="30">
        <f t="shared" si="0"/>
        <v>0.15000000000000002</v>
      </c>
      <c r="AC34" s="27">
        <v>1</v>
      </c>
      <c r="AD34" s="27"/>
      <c r="AE34" s="30">
        <v>6.5000000000000016E-2</v>
      </c>
      <c r="AF34" s="27">
        <v>3</v>
      </c>
      <c r="AG34" s="27"/>
      <c r="AH34" s="30">
        <v>6.5000000000000016E-2</v>
      </c>
      <c r="AI34" s="27">
        <v>5</v>
      </c>
      <c r="AJ34" s="27"/>
      <c r="AK34" s="30">
        <v>6.5000000000000016E-2</v>
      </c>
      <c r="AL34" s="27">
        <v>6</v>
      </c>
      <c r="AM34" s="27"/>
      <c r="AN34" s="35">
        <v>0</v>
      </c>
      <c r="AO34" s="35">
        <v>0</v>
      </c>
      <c r="AP34" s="35"/>
      <c r="AQ34" s="35">
        <v>0</v>
      </c>
      <c r="AR34" s="35"/>
      <c r="AS34" s="35">
        <v>0</v>
      </c>
      <c r="AT34" s="35"/>
      <c r="AU34" s="35">
        <v>0</v>
      </c>
      <c r="AV34" s="27"/>
      <c r="AW34" s="27" t="s">
        <v>555</v>
      </c>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t="s">
        <v>673</v>
      </c>
      <c r="DH34" s="27">
        <v>1</v>
      </c>
      <c r="DI34" s="27"/>
      <c r="DJ34" s="29">
        <f t="shared" si="1"/>
        <v>0</v>
      </c>
      <c r="DK34" s="27" t="s">
        <v>674</v>
      </c>
      <c r="DL34" s="27"/>
      <c r="DM34" s="27"/>
      <c r="DN34" s="163"/>
      <c r="DO34" s="163"/>
      <c r="DP34" s="27"/>
      <c r="DQ34" s="29" t="e">
        <f t="shared" si="2"/>
        <v>#DIV/0!</v>
      </c>
      <c r="DR34" s="27" t="s">
        <v>558</v>
      </c>
      <c r="DS34" s="27" t="s">
        <v>559</v>
      </c>
    </row>
    <row r="35" spans="1:123" s="33" customFormat="1" ht="145.5" customHeight="1">
      <c r="A35" s="26">
        <v>231</v>
      </c>
      <c r="B35" s="26" t="s">
        <v>434</v>
      </c>
      <c r="C35" s="27" t="s">
        <v>543</v>
      </c>
      <c r="D35" s="57">
        <v>3</v>
      </c>
      <c r="E35" s="34">
        <v>0.05</v>
      </c>
      <c r="F35" s="27" t="s">
        <v>544</v>
      </c>
      <c r="G35" s="62">
        <v>8.1</v>
      </c>
      <c r="H35" s="34">
        <v>1</v>
      </c>
      <c r="I35" s="681"/>
      <c r="J35" s="703"/>
      <c r="K35" s="34">
        <v>1</v>
      </c>
      <c r="L35" s="27" t="s">
        <v>663</v>
      </c>
      <c r="M35" s="27" t="s">
        <v>663</v>
      </c>
      <c r="N35" s="34">
        <v>0.17</v>
      </c>
      <c r="O35" s="27" t="s">
        <v>664</v>
      </c>
      <c r="P35" s="681"/>
      <c r="Q35" s="681"/>
      <c r="R35" s="29">
        <v>0.2</v>
      </c>
      <c r="S35" s="681"/>
      <c r="T35" s="681"/>
      <c r="U35" s="27" t="s">
        <v>675</v>
      </c>
      <c r="V35" s="27" t="s">
        <v>675</v>
      </c>
      <c r="W35" s="27" t="s">
        <v>70</v>
      </c>
      <c r="X35" s="27" t="s">
        <v>581</v>
      </c>
      <c r="Y35" s="27">
        <v>1</v>
      </c>
      <c r="Z35" s="27" t="s">
        <v>676</v>
      </c>
      <c r="AA35" s="29">
        <v>0.14000000000000001</v>
      </c>
      <c r="AB35" s="30">
        <f t="shared" si="0"/>
        <v>0.14000000000000004</v>
      </c>
      <c r="AC35" s="27">
        <v>4</v>
      </c>
      <c r="AD35" s="27"/>
      <c r="AE35" s="30">
        <v>6.0000000000000005E-2</v>
      </c>
      <c r="AF35" s="27">
        <v>12</v>
      </c>
      <c r="AG35" s="27"/>
      <c r="AH35" s="30">
        <v>6.0000000000000005E-2</v>
      </c>
      <c r="AI35" s="27">
        <v>20</v>
      </c>
      <c r="AJ35" s="27"/>
      <c r="AK35" s="30">
        <v>6.0000000000000005E-2</v>
      </c>
      <c r="AL35" s="27">
        <v>24</v>
      </c>
      <c r="AM35" s="27"/>
      <c r="AN35" s="35">
        <v>0</v>
      </c>
      <c r="AO35" s="35">
        <v>0</v>
      </c>
      <c r="AP35" s="35"/>
      <c r="AQ35" s="35">
        <v>0</v>
      </c>
      <c r="AR35" s="35"/>
      <c r="AS35" s="35">
        <v>0</v>
      </c>
      <c r="AT35" s="35"/>
      <c r="AU35" s="35">
        <v>0</v>
      </c>
      <c r="AV35" s="27"/>
      <c r="AW35" s="27" t="s">
        <v>555</v>
      </c>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t="s">
        <v>677</v>
      </c>
      <c r="DH35" s="27">
        <v>4</v>
      </c>
      <c r="DI35" s="27"/>
      <c r="DJ35" s="29">
        <f t="shared" si="1"/>
        <v>0</v>
      </c>
      <c r="DK35" s="27" t="s">
        <v>678</v>
      </c>
      <c r="DL35" s="27"/>
      <c r="DM35" s="27"/>
      <c r="DN35" s="163"/>
      <c r="DO35" s="163"/>
      <c r="DP35" s="27"/>
      <c r="DQ35" s="29" t="e">
        <f t="shared" si="2"/>
        <v>#DIV/0!</v>
      </c>
      <c r="DR35" s="27" t="s">
        <v>558</v>
      </c>
      <c r="DS35" s="27" t="s">
        <v>559</v>
      </c>
    </row>
    <row r="36" spans="1:123" s="33" customFormat="1" ht="191.25">
      <c r="A36" s="26">
        <v>232</v>
      </c>
      <c r="B36" s="26" t="s">
        <v>434</v>
      </c>
      <c r="C36" s="27" t="s">
        <v>543</v>
      </c>
      <c r="D36" s="57">
        <v>3</v>
      </c>
      <c r="E36" s="34">
        <v>0.05</v>
      </c>
      <c r="F36" s="27" t="s">
        <v>544</v>
      </c>
      <c r="G36" s="62">
        <v>8.1</v>
      </c>
      <c r="H36" s="34">
        <v>1</v>
      </c>
      <c r="I36" s="681"/>
      <c r="J36" s="703"/>
      <c r="K36" s="34">
        <v>1</v>
      </c>
      <c r="L36" s="27" t="s">
        <v>663</v>
      </c>
      <c r="M36" s="27" t="s">
        <v>663</v>
      </c>
      <c r="N36" s="34">
        <v>0.17</v>
      </c>
      <c r="O36" s="27" t="s">
        <v>664</v>
      </c>
      <c r="P36" s="681"/>
      <c r="Q36" s="681"/>
      <c r="R36" s="29">
        <v>0.2</v>
      </c>
      <c r="S36" s="681"/>
      <c r="T36" s="681"/>
      <c r="U36" s="27" t="s">
        <v>679</v>
      </c>
      <c r="V36" s="27" t="s">
        <v>679</v>
      </c>
      <c r="W36" s="27" t="s">
        <v>70</v>
      </c>
      <c r="X36" s="27" t="s">
        <v>581</v>
      </c>
      <c r="Y36" s="27">
        <v>2</v>
      </c>
      <c r="Z36" s="27" t="s">
        <v>680</v>
      </c>
      <c r="AA36" s="29">
        <v>0.14000000000000001</v>
      </c>
      <c r="AB36" s="30">
        <f t="shared" si="0"/>
        <v>0.14000000000000004</v>
      </c>
      <c r="AC36" s="27">
        <v>1</v>
      </c>
      <c r="AD36" s="27"/>
      <c r="AE36" s="30">
        <v>6.5000000000000016E-2</v>
      </c>
      <c r="AF36" s="27">
        <v>3</v>
      </c>
      <c r="AG36" s="27"/>
      <c r="AH36" s="30">
        <v>6.5000000000000016E-2</v>
      </c>
      <c r="AI36" s="27">
        <v>5</v>
      </c>
      <c r="AJ36" s="27"/>
      <c r="AK36" s="30">
        <v>6.5000000000000016E-2</v>
      </c>
      <c r="AL36" s="27">
        <v>6</v>
      </c>
      <c r="AM36" s="27"/>
      <c r="AN36" s="35">
        <v>0</v>
      </c>
      <c r="AO36" s="35">
        <v>0</v>
      </c>
      <c r="AP36" s="35"/>
      <c r="AQ36" s="35">
        <v>0</v>
      </c>
      <c r="AR36" s="35"/>
      <c r="AS36" s="35">
        <v>0</v>
      </c>
      <c r="AT36" s="35"/>
      <c r="AU36" s="35">
        <v>0</v>
      </c>
      <c r="AV36" s="27"/>
      <c r="AW36" s="27" t="s">
        <v>555</v>
      </c>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t="s">
        <v>681</v>
      </c>
      <c r="DH36" s="27">
        <v>1</v>
      </c>
      <c r="DI36" s="27"/>
      <c r="DJ36" s="29">
        <f t="shared" si="1"/>
        <v>0</v>
      </c>
      <c r="DK36" s="27" t="s">
        <v>682</v>
      </c>
      <c r="DL36" s="27"/>
      <c r="DM36" s="27"/>
      <c r="DN36" s="163"/>
      <c r="DO36" s="163"/>
      <c r="DP36" s="27"/>
      <c r="DQ36" s="29" t="e">
        <f t="shared" si="2"/>
        <v>#DIV/0!</v>
      </c>
      <c r="DR36" s="27" t="s">
        <v>558</v>
      </c>
      <c r="DS36" s="27" t="s">
        <v>559</v>
      </c>
    </row>
    <row r="37" spans="1:123" s="33" customFormat="1" ht="191.25">
      <c r="A37" s="26">
        <v>233</v>
      </c>
      <c r="B37" s="26" t="s">
        <v>434</v>
      </c>
      <c r="C37" s="27" t="s">
        <v>543</v>
      </c>
      <c r="D37" s="57">
        <v>3</v>
      </c>
      <c r="E37" s="34">
        <v>0.05</v>
      </c>
      <c r="F37" s="27" t="s">
        <v>544</v>
      </c>
      <c r="G37" s="62">
        <v>8.1</v>
      </c>
      <c r="H37" s="34">
        <v>1</v>
      </c>
      <c r="I37" s="681"/>
      <c r="J37" s="703"/>
      <c r="K37" s="34">
        <v>1</v>
      </c>
      <c r="L37" s="27" t="s">
        <v>663</v>
      </c>
      <c r="M37" s="27" t="s">
        <v>663</v>
      </c>
      <c r="N37" s="34">
        <v>0.17</v>
      </c>
      <c r="O37" s="27" t="s">
        <v>664</v>
      </c>
      <c r="P37" s="681"/>
      <c r="Q37" s="681"/>
      <c r="R37" s="29">
        <v>0.2</v>
      </c>
      <c r="S37" s="681"/>
      <c r="T37" s="681"/>
      <c r="U37" s="27" t="s">
        <v>683</v>
      </c>
      <c r="V37" s="27" t="s">
        <v>683</v>
      </c>
      <c r="W37" s="27" t="s">
        <v>70</v>
      </c>
      <c r="X37" s="27" t="s">
        <v>581</v>
      </c>
      <c r="Y37" s="27">
        <v>1</v>
      </c>
      <c r="Z37" s="27" t="s">
        <v>684</v>
      </c>
      <c r="AA37" s="29">
        <v>0.15</v>
      </c>
      <c r="AB37" s="30">
        <f t="shared" si="0"/>
        <v>0.15000000000000002</v>
      </c>
      <c r="AC37" s="27">
        <v>1</v>
      </c>
      <c r="AD37" s="27"/>
      <c r="AE37" s="30">
        <v>6.0000000000000005E-2</v>
      </c>
      <c r="AF37" s="27">
        <v>1</v>
      </c>
      <c r="AG37" s="27"/>
      <c r="AH37" s="30">
        <v>6.0000000000000005E-2</v>
      </c>
      <c r="AI37" s="27">
        <v>2</v>
      </c>
      <c r="AJ37" s="27"/>
      <c r="AK37" s="30">
        <v>6.0000000000000005E-2</v>
      </c>
      <c r="AL37" s="27">
        <v>3</v>
      </c>
      <c r="AM37" s="27"/>
      <c r="AN37" s="35">
        <v>0</v>
      </c>
      <c r="AO37" s="35">
        <v>0</v>
      </c>
      <c r="AP37" s="35"/>
      <c r="AQ37" s="35">
        <v>0</v>
      </c>
      <c r="AR37" s="35"/>
      <c r="AS37" s="35">
        <v>0</v>
      </c>
      <c r="AT37" s="35"/>
      <c r="AU37" s="35">
        <v>0</v>
      </c>
      <c r="AV37" s="27"/>
      <c r="AW37" s="27" t="s">
        <v>555</v>
      </c>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c r="DA37" s="27"/>
      <c r="DB37" s="27"/>
      <c r="DC37" s="27"/>
      <c r="DD37" s="27"/>
      <c r="DE37" s="27"/>
      <c r="DF37" s="27"/>
      <c r="DG37" s="27" t="s">
        <v>685</v>
      </c>
      <c r="DH37" s="27">
        <v>1</v>
      </c>
      <c r="DI37" s="27"/>
      <c r="DJ37" s="29">
        <f t="shared" si="1"/>
        <v>0</v>
      </c>
      <c r="DK37" s="27" t="s">
        <v>686</v>
      </c>
      <c r="DL37" s="27"/>
      <c r="DM37" s="27" t="s">
        <v>687</v>
      </c>
      <c r="DN37" s="163">
        <v>2381000</v>
      </c>
      <c r="DO37" s="163">
        <v>5000000</v>
      </c>
      <c r="DP37" s="27"/>
      <c r="DQ37" s="29">
        <f t="shared" si="2"/>
        <v>0</v>
      </c>
      <c r="DR37" s="27" t="s">
        <v>558</v>
      </c>
      <c r="DS37" s="27" t="s">
        <v>559</v>
      </c>
    </row>
    <row r="38" spans="1:123" s="33" customFormat="1" ht="191.25">
      <c r="A38" s="26">
        <v>234</v>
      </c>
      <c r="B38" s="26" t="s">
        <v>434</v>
      </c>
      <c r="C38" s="27" t="s">
        <v>543</v>
      </c>
      <c r="D38" s="57">
        <v>3</v>
      </c>
      <c r="E38" s="34">
        <v>0.05</v>
      </c>
      <c r="F38" s="27" t="s">
        <v>544</v>
      </c>
      <c r="G38" s="62">
        <v>8.1</v>
      </c>
      <c r="H38" s="34">
        <v>1</v>
      </c>
      <c r="I38" s="681"/>
      <c r="J38" s="703"/>
      <c r="K38" s="34">
        <v>1</v>
      </c>
      <c r="L38" s="27" t="s">
        <v>663</v>
      </c>
      <c r="M38" s="27" t="s">
        <v>663</v>
      </c>
      <c r="N38" s="34">
        <v>0.17</v>
      </c>
      <c r="O38" s="27" t="s">
        <v>664</v>
      </c>
      <c r="P38" s="681"/>
      <c r="Q38" s="681"/>
      <c r="R38" s="29">
        <v>0.2</v>
      </c>
      <c r="S38" s="681"/>
      <c r="T38" s="681"/>
      <c r="U38" s="168" t="s">
        <v>688</v>
      </c>
      <c r="V38" s="168" t="s">
        <v>688</v>
      </c>
      <c r="W38" s="27" t="s">
        <v>70</v>
      </c>
      <c r="X38" s="27" t="s">
        <v>581</v>
      </c>
      <c r="Y38" s="168">
        <v>0</v>
      </c>
      <c r="Z38" s="168" t="s">
        <v>689</v>
      </c>
      <c r="AA38" s="29">
        <v>0.1</v>
      </c>
      <c r="AB38" s="30">
        <f t="shared" si="0"/>
        <v>0.10000000000000002</v>
      </c>
      <c r="AC38" s="168">
        <v>0</v>
      </c>
      <c r="AD38" s="168"/>
      <c r="AE38" s="30">
        <v>6.5000000000000016E-2</v>
      </c>
      <c r="AF38" s="168">
        <v>1</v>
      </c>
      <c r="AG38" s="168"/>
      <c r="AH38" s="30">
        <v>6.5000000000000016E-2</v>
      </c>
      <c r="AI38" s="168">
        <v>1</v>
      </c>
      <c r="AJ38" s="168"/>
      <c r="AK38" s="30">
        <v>6.5000000000000016E-2</v>
      </c>
      <c r="AL38" s="168">
        <v>1</v>
      </c>
      <c r="AM38" s="168"/>
      <c r="AN38" s="35">
        <v>0</v>
      </c>
      <c r="AO38" s="35">
        <v>0</v>
      </c>
      <c r="AP38" s="35"/>
      <c r="AQ38" s="35">
        <v>0</v>
      </c>
      <c r="AR38" s="35"/>
      <c r="AS38" s="35">
        <v>0</v>
      </c>
      <c r="AT38" s="35"/>
      <c r="AU38" s="35">
        <v>0</v>
      </c>
      <c r="AV38" s="168"/>
      <c r="AW38" s="27" t="s">
        <v>555</v>
      </c>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c r="DA38" s="27"/>
      <c r="DB38" s="27"/>
      <c r="DC38" s="27"/>
      <c r="DD38" s="27"/>
      <c r="DE38" s="27"/>
      <c r="DF38" s="27"/>
      <c r="DG38" s="168" t="s">
        <v>690</v>
      </c>
      <c r="DH38" s="168">
        <v>0</v>
      </c>
      <c r="DI38" s="168"/>
      <c r="DJ38" s="29" t="e">
        <f t="shared" si="1"/>
        <v>#DIV/0!</v>
      </c>
      <c r="DK38" s="27" t="s">
        <v>691</v>
      </c>
      <c r="DL38" s="27"/>
      <c r="DM38" s="27"/>
      <c r="DN38" s="163"/>
      <c r="DO38" s="163"/>
      <c r="DP38" s="27"/>
      <c r="DQ38" s="29" t="e">
        <f t="shared" si="2"/>
        <v>#DIV/0!</v>
      </c>
      <c r="DR38" s="27" t="s">
        <v>558</v>
      </c>
      <c r="DS38" s="27" t="s">
        <v>559</v>
      </c>
    </row>
    <row r="39" spans="1:123" s="33" customFormat="1" ht="114" customHeight="1">
      <c r="A39" s="26">
        <v>235</v>
      </c>
      <c r="B39" s="26" t="s">
        <v>434</v>
      </c>
      <c r="C39" s="27" t="s">
        <v>543</v>
      </c>
      <c r="D39" s="57">
        <v>3</v>
      </c>
      <c r="E39" s="34">
        <v>0.05</v>
      </c>
      <c r="F39" s="27" t="s">
        <v>544</v>
      </c>
      <c r="G39" s="62">
        <v>8.1</v>
      </c>
      <c r="H39" s="34">
        <v>1</v>
      </c>
      <c r="I39" s="681"/>
      <c r="J39" s="703"/>
      <c r="K39" s="34">
        <v>1</v>
      </c>
      <c r="L39" s="27" t="s">
        <v>663</v>
      </c>
      <c r="M39" s="27" t="s">
        <v>663</v>
      </c>
      <c r="N39" s="34">
        <v>0.17</v>
      </c>
      <c r="O39" s="27" t="s">
        <v>664</v>
      </c>
      <c r="P39" s="681"/>
      <c r="Q39" s="681"/>
      <c r="R39" s="29">
        <v>0.2</v>
      </c>
      <c r="S39" s="681"/>
      <c r="T39" s="681"/>
      <c r="U39" s="27" t="s">
        <v>692</v>
      </c>
      <c r="V39" s="27" t="s">
        <v>692</v>
      </c>
      <c r="W39" s="27" t="s">
        <v>70</v>
      </c>
      <c r="X39" s="27" t="s">
        <v>581</v>
      </c>
      <c r="Y39" s="27">
        <v>3</v>
      </c>
      <c r="Z39" s="27" t="s">
        <v>693</v>
      </c>
      <c r="AA39" s="29">
        <v>0.08</v>
      </c>
      <c r="AB39" s="30">
        <f t="shared" si="0"/>
        <v>8.0000000000000016E-2</v>
      </c>
      <c r="AC39" s="27">
        <v>0</v>
      </c>
      <c r="AD39" s="27"/>
      <c r="AE39" s="30">
        <v>6.0000000000000005E-2</v>
      </c>
      <c r="AF39" s="27">
        <v>1</v>
      </c>
      <c r="AG39" s="27"/>
      <c r="AH39" s="30">
        <v>6.0000000000000005E-2</v>
      </c>
      <c r="AI39" s="27">
        <v>2</v>
      </c>
      <c r="AJ39" s="27"/>
      <c r="AK39" s="30">
        <v>6.0000000000000005E-2</v>
      </c>
      <c r="AL39" s="27">
        <v>2</v>
      </c>
      <c r="AM39" s="27"/>
      <c r="AN39" s="35">
        <v>0</v>
      </c>
      <c r="AO39" s="35">
        <v>0</v>
      </c>
      <c r="AP39" s="35"/>
      <c r="AQ39" s="35">
        <v>0</v>
      </c>
      <c r="AR39" s="35"/>
      <c r="AS39" s="35">
        <v>0</v>
      </c>
      <c r="AT39" s="35"/>
      <c r="AU39" s="35">
        <v>0</v>
      </c>
      <c r="AV39" s="27"/>
      <c r="AW39" s="27" t="s">
        <v>555</v>
      </c>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c r="DA39" s="27"/>
      <c r="DB39" s="27"/>
      <c r="DC39" s="27"/>
      <c r="DD39" s="27"/>
      <c r="DE39" s="27"/>
      <c r="DF39" s="27"/>
      <c r="DG39" s="27" t="s">
        <v>694</v>
      </c>
      <c r="DH39" s="27">
        <v>0</v>
      </c>
      <c r="DI39" s="27"/>
      <c r="DJ39" s="29" t="e">
        <f t="shared" si="1"/>
        <v>#DIV/0!</v>
      </c>
      <c r="DK39" s="27" t="s">
        <v>695</v>
      </c>
      <c r="DL39" s="27"/>
      <c r="DM39" s="27"/>
      <c r="DN39" s="163"/>
      <c r="DO39" s="163"/>
      <c r="DP39" s="27"/>
      <c r="DQ39" s="29" t="e">
        <f t="shared" si="2"/>
        <v>#DIV/0!</v>
      </c>
      <c r="DR39" s="27" t="s">
        <v>558</v>
      </c>
      <c r="DS39" s="27" t="s">
        <v>559</v>
      </c>
    </row>
    <row r="40" spans="1:123" s="33" customFormat="1" ht="87" customHeight="1">
      <c r="A40" s="26">
        <v>236</v>
      </c>
      <c r="B40" s="26" t="s">
        <v>434</v>
      </c>
      <c r="C40" s="27" t="s">
        <v>543</v>
      </c>
      <c r="D40" s="57">
        <v>3</v>
      </c>
      <c r="E40" s="34">
        <v>0.05</v>
      </c>
      <c r="F40" s="27" t="s">
        <v>544</v>
      </c>
      <c r="G40" s="62">
        <v>8.1</v>
      </c>
      <c r="H40" s="34">
        <v>1</v>
      </c>
      <c r="I40" s="681"/>
      <c r="J40" s="703"/>
      <c r="K40" s="34">
        <v>1</v>
      </c>
      <c r="L40" s="27" t="s">
        <v>663</v>
      </c>
      <c r="M40" s="27" t="s">
        <v>663</v>
      </c>
      <c r="N40" s="34">
        <v>0.17</v>
      </c>
      <c r="O40" s="27" t="s">
        <v>664</v>
      </c>
      <c r="P40" s="681"/>
      <c r="Q40" s="681"/>
      <c r="R40" s="29">
        <v>0.2</v>
      </c>
      <c r="S40" s="681"/>
      <c r="T40" s="681"/>
      <c r="U40" s="27" t="s">
        <v>696</v>
      </c>
      <c r="V40" s="27" t="s">
        <v>696</v>
      </c>
      <c r="W40" s="27" t="s">
        <v>70</v>
      </c>
      <c r="X40" s="27" t="s">
        <v>581</v>
      </c>
      <c r="Y40" s="27">
        <v>3</v>
      </c>
      <c r="Z40" s="27" t="s">
        <v>697</v>
      </c>
      <c r="AA40" s="29">
        <v>0.1</v>
      </c>
      <c r="AB40" s="30">
        <f t="shared" si="0"/>
        <v>0.10000000000000002</v>
      </c>
      <c r="AC40" s="27">
        <v>0</v>
      </c>
      <c r="AD40" s="27"/>
      <c r="AE40" s="30">
        <v>6.5000000000000016E-2</v>
      </c>
      <c r="AF40" s="27">
        <v>1</v>
      </c>
      <c r="AG40" s="27"/>
      <c r="AH40" s="30">
        <v>6.5000000000000016E-2</v>
      </c>
      <c r="AI40" s="27">
        <v>2</v>
      </c>
      <c r="AJ40" s="27"/>
      <c r="AK40" s="30">
        <v>6.5000000000000016E-2</v>
      </c>
      <c r="AL40" s="27">
        <v>3</v>
      </c>
      <c r="AM40" s="27"/>
      <c r="AN40" s="35">
        <v>0</v>
      </c>
      <c r="AO40" s="35">
        <v>0</v>
      </c>
      <c r="AP40" s="35"/>
      <c r="AQ40" s="35">
        <v>0</v>
      </c>
      <c r="AR40" s="35"/>
      <c r="AS40" s="35">
        <v>0</v>
      </c>
      <c r="AT40" s="35"/>
      <c r="AU40" s="35">
        <v>0</v>
      </c>
      <c r="AV40" s="27"/>
      <c r="AW40" s="27" t="s">
        <v>555</v>
      </c>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c r="DA40" s="27"/>
      <c r="DB40" s="27"/>
      <c r="DC40" s="27"/>
      <c r="DD40" s="27"/>
      <c r="DE40" s="27"/>
      <c r="DF40" s="27"/>
      <c r="DG40" s="27" t="s">
        <v>698</v>
      </c>
      <c r="DH40" s="27">
        <v>0</v>
      </c>
      <c r="DI40" s="27"/>
      <c r="DJ40" s="29" t="e">
        <f t="shared" si="1"/>
        <v>#DIV/0!</v>
      </c>
      <c r="DK40" s="27" t="s">
        <v>699</v>
      </c>
      <c r="DL40" s="27"/>
      <c r="DM40" s="27"/>
      <c r="DN40" s="163"/>
      <c r="DO40" s="163"/>
      <c r="DP40" s="27"/>
      <c r="DQ40" s="29" t="e">
        <f t="shared" si="2"/>
        <v>#DIV/0!</v>
      </c>
      <c r="DR40" s="27" t="s">
        <v>558</v>
      </c>
      <c r="DS40" s="27" t="s">
        <v>559</v>
      </c>
    </row>
    <row r="41" spans="1:123" s="33" customFormat="1" ht="138" customHeight="1">
      <c r="A41" s="26">
        <v>237</v>
      </c>
      <c r="B41" s="26" t="s">
        <v>434</v>
      </c>
      <c r="C41" s="27" t="s">
        <v>543</v>
      </c>
      <c r="D41" s="57">
        <v>3</v>
      </c>
      <c r="E41" s="34">
        <v>0.05</v>
      </c>
      <c r="F41" s="27" t="s">
        <v>544</v>
      </c>
      <c r="G41" s="62">
        <v>8.1</v>
      </c>
      <c r="H41" s="34">
        <v>1</v>
      </c>
      <c r="I41" s="681"/>
      <c r="J41" s="703"/>
      <c r="K41" s="34">
        <v>1</v>
      </c>
      <c r="L41" s="27" t="s">
        <v>700</v>
      </c>
      <c r="M41" s="27" t="s">
        <v>700</v>
      </c>
      <c r="N41" s="34">
        <v>0</v>
      </c>
      <c r="O41" s="27" t="s">
        <v>701</v>
      </c>
      <c r="P41" s="681" t="s">
        <v>702</v>
      </c>
      <c r="Q41" s="681"/>
      <c r="R41" s="29">
        <v>0.22</v>
      </c>
      <c r="S41" s="681" t="s">
        <v>702</v>
      </c>
      <c r="T41" s="681" t="s">
        <v>703</v>
      </c>
      <c r="U41" s="27" t="s">
        <v>701</v>
      </c>
      <c r="V41" s="27" t="s">
        <v>701</v>
      </c>
      <c r="W41" s="27" t="s">
        <v>70</v>
      </c>
      <c r="X41" s="27" t="s">
        <v>581</v>
      </c>
      <c r="Y41" s="27">
        <v>0</v>
      </c>
      <c r="Z41" s="27" t="s">
        <v>704</v>
      </c>
      <c r="AA41" s="29">
        <v>0.28000000000000003</v>
      </c>
      <c r="AB41" s="30">
        <f t="shared" si="0"/>
        <v>0.30800000000000005</v>
      </c>
      <c r="AC41" s="27">
        <v>0</v>
      </c>
      <c r="AD41" s="27"/>
      <c r="AE41" s="30">
        <v>0.33000000000000007</v>
      </c>
      <c r="AF41" s="27">
        <v>1</v>
      </c>
      <c r="AG41" s="27"/>
      <c r="AH41" s="30">
        <v>0.33000000000000007</v>
      </c>
      <c r="AI41" s="27">
        <v>1</v>
      </c>
      <c r="AJ41" s="27"/>
      <c r="AK41" s="30">
        <v>0.33000000000000007</v>
      </c>
      <c r="AL41" s="27">
        <v>1</v>
      </c>
      <c r="AM41" s="27"/>
      <c r="AN41" s="35">
        <v>2037333</v>
      </c>
      <c r="AO41" s="35">
        <v>445333</v>
      </c>
      <c r="AP41" s="35"/>
      <c r="AQ41" s="35">
        <v>485667</v>
      </c>
      <c r="AR41" s="35"/>
      <c r="AS41" s="35">
        <v>529333</v>
      </c>
      <c r="AT41" s="35"/>
      <c r="AU41" s="35">
        <v>577000</v>
      </c>
      <c r="AV41" s="27"/>
      <c r="AW41" s="27" t="s">
        <v>555</v>
      </c>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c r="DA41" s="27"/>
      <c r="DB41" s="27"/>
      <c r="DC41" s="27"/>
      <c r="DD41" s="27"/>
      <c r="DE41" s="27"/>
      <c r="DF41" s="27"/>
      <c r="DG41" s="27" t="s">
        <v>705</v>
      </c>
      <c r="DH41" s="27">
        <v>0</v>
      </c>
      <c r="DI41" s="27"/>
      <c r="DJ41" s="29" t="e">
        <f t="shared" si="1"/>
        <v>#DIV/0!</v>
      </c>
      <c r="DK41" s="27" t="s">
        <v>706</v>
      </c>
      <c r="DL41" s="27"/>
      <c r="DM41" s="27"/>
      <c r="DN41" s="163"/>
      <c r="DO41" s="163"/>
      <c r="DP41" s="27"/>
      <c r="DQ41" s="29" t="e">
        <f t="shared" si="2"/>
        <v>#DIV/0!</v>
      </c>
      <c r="DR41" s="27" t="s">
        <v>558</v>
      </c>
      <c r="DS41" s="27" t="s">
        <v>559</v>
      </c>
    </row>
    <row r="42" spans="1:123" s="33" customFormat="1" ht="165.75" customHeight="1">
      <c r="A42" s="26">
        <v>238</v>
      </c>
      <c r="B42" s="26" t="s">
        <v>434</v>
      </c>
      <c r="C42" s="27" t="s">
        <v>543</v>
      </c>
      <c r="D42" s="57">
        <v>3</v>
      </c>
      <c r="E42" s="34">
        <v>0.05</v>
      </c>
      <c r="F42" s="27" t="s">
        <v>544</v>
      </c>
      <c r="G42" s="62">
        <v>8.1</v>
      </c>
      <c r="H42" s="34">
        <v>1</v>
      </c>
      <c r="I42" s="681"/>
      <c r="J42" s="703"/>
      <c r="K42" s="34">
        <v>1</v>
      </c>
      <c r="L42" s="27" t="s">
        <v>700</v>
      </c>
      <c r="M42" s="27" t="s">
        <v>700</v>
      </c>
      <c r="N42" s="34">
        <v>0</v>
      </c>
      <c r="O42" s="27" t="s">
        <v>707</v>
      </c>
      <c r="P42" s="681"/>
      <c r="Q42" s="681"/>
      <c r="R42" s="29">
        <v>0.22</v>
      </c>
      <c r="S42" s="681"/>
      <c r="T42" s="681"/>
      <c r="U42" s="27" t="s">
        <v>707</v>
      </c>
      <c r="V42" s="27" t="s">
        <v>707</v>
      </c>
      <c r="W42" s="27" t="s">
        <v>70</v>
      </c>
      <c r="X42" s="27" t="s">
        <v>581</v>
      </c>
      <c r="Y42" s="27">
        <v>34</v>
      </c>
      <c r="Z42" s="27" t="s">
        <v>708</v>
      </c>
      <c r="AA42" s="29">
        <v>0.27</v>
      </c>
      <c r="AB42" s="30">
        <f t="shared" si="0"/>
        <v>0.29700000000000004</v>
      </c>
      <c r="AC42" s="27">
        <v>5</v>
      </c>
      <c r="AD42" s="27"/>
      <c r="AE42" s="30">
        <v>0.34000000000000014</v>
      </c>
      <c r="AF42" s="27">
        <v>20</v>
      </c>
      <c r="AG42" s="27"/>
      <c r="AH42" s="30">
        <v>0.34000000000000014</v>
      </c>
      <c r="AI42" s="27">
        <v>30</v>
      </c>
      <c r="AJ42" s="27"/>
      <c r="AK42" s="30">
        <v>0.34000000000000014</v>
      </c>
      <c r="AL42" s="27">
        <v>45</v>
      </c>
      <c r="AM42" s="27"/>
      <c r="AN42" s="35">
        <v>2037333</v>
      </c>
      <c r="AO42" s="35">
        <v>445333</v>
      </c>
      <c r="AP42" s="35"/>
      <c r="AQ42" s="35">
        <v>485667</v>
      </c>
      <c r="AR42" s="35"/>
      <c r="AS42" s="35">
        <v>529333</v>
      </c>
      <c r="AT42" s="35"/>
      <c r="AU42" s="35">
        <v>577000</v>
      </c>
      <c r="AV42" s="27"/>
      <c r="AW42" s="27" t="s">
        <v>555</v>
      </c>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c r="DA42" s="27"/>
      <c r="DB42" s="27"/>
      <c r="DC42" s="27"/>
      <c r="DD42" s="27"/>
      <c r="DE42" s="27"/>
      <c r="DF42" s="27"/>
      <c r="DG42" s="27" t="s">
        <v>709</v>
      </c>
      <c r="DH42" s="27">
        <v>5</v>
      </c>
      <c r="DI42" s="27"/>
      <c r="DJ42" s="29">
        <f t="shared" si="1"/>
        <v>0</v>
      </c>
      <c r="DK42" s="27" t="s">
        <v>710</v>
      </c>
      <c r="DL42" s="27"/>
      <c r="DM42" s="27"/>
      <c r="DN42" s="163"/>
      <c r="DO42" s="163"/>
      <c r="DP42" s="27"/>
      <c r="DQ42" s="29" t="e">
        <f t="shared" si="2"/>
        <v>#DIV/0!</v>
      </c>
      <c r="DR42" s="27" t="s">
        <v>558</v>
      </c>
      <c r="DS42" s="27" t="s">
        <v>559</v>
      </c>
    </row>
    <row r="43" spans="1:123" s="33" customFormat="1" ht="210" customHeight="1">
      <c r="A43" s="26">
        <v>239</v>
      </c>
      <c r="B43" s="26" t="s">
        <v>434</v>
      </c>
      <c r="C43" s="27" t="s">
        <v>543</v>
      </c>
      <c r="D43" s="57">
        <v>3</v>
      </c>
      <c r="E43" s="34">
        <v>0.05</v>
      </c>
      <c r="F43" s="27" t="s">
        <v>544</v>
      </c>
      <c r="G43" s="62">
        <v>8.1</v>
      </c>
      <c r="H43" s="34">
        <v>1</v>
      </c>
      <c r="I43" s="681"/>
      <c r="J43" s="703"/>
      <c r="K43" s="34">
        <v>1</v>
      </c>
      <c r="L43" s="27" t="s">
        <v>700</v>
      </c>
      <c r="M43" s="27" t="s">
        <v>700</v>
      </c>
      <c r="N43" s="34">
        <v>0</v>
      </c>
      <c r="O43" s="27" t="s">
        <v>711</v>
      </c>
      <c r="P43" s="681"/>
      <c r="Q43" s="681"/>
      <c r="R43" s="29">
        <v>0.22</v>
      </c>
      <c r="S43" s="681"/>
      <c r="T43" s="681"/>
      <c r="U43" s="27" t="s">
        <v>711</v>
      </c>
      <c r="V43" s="27" t="s">
        <v>711</v>
      </c>
      <c r="W43" s="27" t="s">
        <v>70</v>
      </c>
      <c r="X43" s="27" t="s">
        <v>581</v>
      </c>
      <c r="Y43" s="27">
        <v>0</v>
      </c>
      <c r="Z43" s="27" t="s">
        <v>712</v>
      </c>
      <c r="AA43" s="29">
        <v>0.45</v>
      </c>
      <c r="AB43" s="30">
        <f t="shared" si="0"/>
        <v>0.49500000000000005</v>
      </c>
      <c r="AC43" s="27">
        <v>1</v>
      </c>
      <c r="AD43" s="27"/>
      <c r="AE43" s="30">
        <v>0.33000000000000007</v>
      </c>
      <c r="AF43" s="27">
        <v>1</v>
      </c>
      <c r="AG43" s="27"/>
      <c r="AH43" s="30">
        <v>0.33000000000000007</v>
      </c>
      <c r="AI43" s="27">
        <v>1</v>
      </c>
      <c r="AJ43" s="27"/>
      <c r="AK43" s="30">
        <v>0.33000000000000007</v>
      </c>
      <c r="AL43" s="27">
        <v>1</v>
      </c>
      <c r="AM43" s="27"/>
      <c r="AN43" s="35">
        <v>2037333</v>
      </c>
      <c r="AO43" s="35">
        <v>445333</v>
      </c>
      <c r="AP43" s="35"/>
      <c r="AQ43" s="35">
        <v>485667</v>
      </c>
      <c r="AR43" s="35"/>
      <c r="AS43" s="35">
        <v>529333</v>
      </c>
      <c r="AT43" s="35"/>
      <c r="AU43" s="35">
        <v>577000</v>
      </c>
      <c r="AV43" s="27"/>
      <c r="AW43" s="27" t="s">
        <v>555</v>
      </c>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c r="DA43" s="27"/>
      <c r="DB43" s="27"/>
      <c r="DC43" s="27"/>
      <c r="DD43" s="27"/>
      <c r="DE43" s="27"/>
      <c r="DF43" s="27"/>
      <c r="DG43" s="27" t="s">
        <v>713</v>
      </c>
      <c r="DH43" s="27">
        <v>1</v>
      </c>
      <c r="DI43" s="27"/>
      <c r="DJ43" s="29">
        <f t="shared" si="1"/>
        <v>0</v>
      </c>
      <c r="DK43" s="27" t="s">
        <v>714</v>
      </c>
      <c r="DL43" s="27"/>
      <c r="DM43" s="27"/>
      <c r="DN43" s="163"/>
      <c r="DO43" s="163"/>
      <c r="DP43" s="27"/>
      <c r="DQ43" s="29" t="e">
        <f t="shared" si="2"/>
        <v>#DIV/0!</v>
      </c>
      <c r="DR43" s="27" t="s">
        <v>558</v>
      </c>
      <c r="DS43" s="27" t="s">
        <v>559</v>
      </c>
    </row>
    <row r="44" spans="1:123" s="33" customFormat="1" ht="186" customHeight="1">
      <c r="A44" s="26">
        <v>240</v>
      </c>
      <c r="B44" s="26" t="s">
        <v>434</v>
      </c>
      <c r="C44" s="27" t="s">
        <v>543</v>
      </c>
      <c r="D44" s="57">
        <v>3</v>
      </c>
      <c r="E44" s="34">
        <v>0.05</v>
      </c>
      <c r="F44" s="27" t="s">
        <v>544</v>
      </c>
      <c r="G44" s="62">
        <v>8.1</v>
      </c>
      <c r="H44" s="34">
        <v>1</v>
      </c>
      <c r="I44" s="681"/>
      <c r="J44" s="703"/>
      <c r="K44" s="34">
        <v>1</v>
      </c>
      <c r="L44" s="27" t="s">
        <v>715</v>
      </c>
      <c r="M44" s="27" t="s">
        <v>715</v>
      </c>
      <c r="N44" s="27" t="s">
        <v>716</v>
      </c>
      <c r="O44" s="27" t="s">
        <v>717</v>
      </c>
      <c r="P44" s="681" t="s">
        <v>718</v>
      </c>
      <c r="Q44" s="681"/>
      <c r="R44" s="29">
        <v>0.17</v>
      </c>
      <c r="S44" s="681" t="s">
        <v>718</v>
      </c>
      <c r="T44" s="681" t="s">
        <v>719</v>
      </c>
      <c r="U44" s="27" t="s">
        <v>720</v>
      </c>
      <c r="V44" s="27" t="s">
        <v>720</v>
      </c>
      <c r="W44" s="27" t="s">
        <v>70</v>
      </c>
      <c r="X44" s="27" t="s">
        <v>581</v>
      </c>
      <c r="Y44" s="27">
        <v>0</v>
      </c>
      <c r="Z44" s="27" t="s">
        <v>721</v>
      </c>
      <c r="AA44" s="29">
        <v>0.16</v>
      </c>
      <c r="AB44" s="30">
        <f t="shared" si="0"/>
        <v>0.13600000000000001</v>
      </c>
      <c r="AC44" s="27">
        <v>10</v>
      </c>
      <c r="AD44" s="27"/>
      <c r="AE44" s="30">
        <v>0.35000000000000003</v>
      </c>
      <c r="AF44" s="27">
        <v>15</v>
      </c>
      <c r="AG44" s="27"/>
      <c r="AH44" s="30">
        <v>0.35000000000000003</v>
      </c>
      <c r="AI44" s="27">
        <v>15</v>
      </c>
      <c r="AJ44" s="27"/>
      <c r="AK44" s="30">
        <v>0.35000000000000003</v>
      </c>
      <c r="AL44" s="27">
        <v>10</v>
      </c>
      <c r="AM44" s="27"/>
      <c r="AN44" s="35">
        <f t="shared" ref="AN44" si="4">+AS44+AU44</f>
        <v>2857142</v>
      </c>
      <c r="AO44" s="35">
        <v>0</v>
      </c>
      <c r="AP44" s="35"/>
      <c r="AQ44" s="35">
        <v>0</v>
      </c>
      <c r="AR44" s="35"/>
      <c r="AS44" s="35">
        <v>1428571</v>
      </c>
      <c r="AT44" s="35"/>
      <c r="AU44" s="35">
        <v>1428571</v>
      </c>
      <c r="AV44" s="27"/>
      <c r="AW44" s="27" t="s">
        <v>555</v>
      </c>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t="s">
        <v>722</v>
      </c>
      <c r="DH44" s="27">
        <v>10</v>
      </c>
      <c r="DI44" s="27"/>
      <c r="DJ44" s="29">
        <f t="shared" si="1"/>
        <v>0</v>
      </c>
      <c r="DK44" s="27" t="s">
        <v>723</v>
      </c>
      <c r="DL44" s="27"/>
      <c r="DM44" s="27"/>
      <c r="DN44" s="163"/>
      <c r="DO44" s="163"/>
      <c r="DP44" s="27"/>
      <c r="DQ44" s="29" t="e">
        <f t="shared" si="2"/>
        <v>#DIV/0!</v>
      </c>
      <c r="DR44" s="27" t="s">
        <v>558</v>
      </c>
      <c r="DS44" s="27" t="s">
        <v>559</v>
      </c>
    </row>
    <row r="45" spans="1:123" s="33" customFormat="1" ht="90.75" customHeight="1">
      <c r="A45" s="26">
        <v>241</v>
      </c>
      <c r="B45" s="26" t="s">
        <v>434</v>
      </c>
      <c r="C45" s="27" t="s">
        <v>543</v>
      </c>
      <c r="D45" s="57">
        <v>3</v>
      </c>
      <c r="E45" s="34">
        <v>0.05</v>
      </c>
      <c r="F45" s="27" t="s">
        <v>544</v>
      </c>
      <c r="G45" s="62">
        <v>8.1</v>
      </c>
      <c r="H45" s="34">
        <v>1</v>
      </c>
      <c r="I45" s="681"/>
      <c r="J45" s="703"/>
      <c r="K45" s="34">
        <v>1</v>
      </c>
      <c r="L45" s="27" t="s">
        <v>715</v>
      </c>
      <c r="M45" s="27" t="s">
        <v>715</v>
      </c>
      <c r="N45" s="27" t="s">
        <v>716</v>
      </c>
      <c r="O45" s="27" t="s">
        <v>717</v>
      </c>
      <c r="P45" s="681"/>
      <c r="Q45" s="681"/>
      <c r="R45" s="29">
        <v>0.17</v>
      </c>
      <c r="S45" s="681"/>
      <c r="T45" s="681"/>
      <c r="U45" s="139" t="s">
        <v>724</v>
      </c>
      <c r="V45" s="139" t="s">
        <v>724</v>
      </c>
      <c r="W45" s="27" t="s">
        <v>70</v>
      </c>
      <c r="X45" s="27" t="s">
        <v>581</v>
      </c>
      <c r="Y45" s="27">
        <v>39</v>
      </c>
      <c r="Z45" s="139" t="s">
        <v>725</v>
      </c>
      <c r="AA45" s="29">
        <v>0.17</v>
      </c>
      <c r="AB45" s="30">
        <f t="shared" si="0"/>
        <v>0.14450000000000002</v>
      </c>
      <c r="AC45" s="27">
        <v>50</v>
      </c>
      <c r="AD45" s="27"/>
      <c r="AE45" s="30">
        <v>0.35000000000000003</v>
      </c>
      <c r="AF45" s="27">
        <v>4</v>
      </c>
      <c r="AG45" s="27"/>
      <c r="AH45" s="30">
        <v>0.35000000000000003</v>
      </c>
      <c r="AI45" s="27">
        <v>4</v>
      </c>
      <c r="AJ45" s="27"/>
      <c r="AK45" s="30">
        <v>0.35000000000000003</v>
      </c>
      <c r="AL45" s="27">
        <v>2</v>
      </c>
      <c r="AM45" s="27"/>
      <c r="AN45" s="35">
        <f>+AS45+AU45</f>
        <v>2857142</v>
      </c>
      <c r="AO45" s="35">
        <v>0</v>
      </c>
      <c r="AP45" s="35"/>
      <c r="AQ45" s="35">
        <v>0</v>
      </c>
      <c r="AR45" s="35"/>
      <c r="AS45" s="35">
        <v>1428571</v>
      </c>
      <c r="AT45" s="35"/>
      <c r="AU45" s="35">
        <v>1428571</v>
      </c>
      <c r="AV45" s="27"/>
      <c r="AW45" s="27" t="s">
        <v>555</v>
      </c>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c r="DA45" s="27"/>
      <c r="DB45" s="27"/>
      <c r="DC45" s="27"/>
      <c r="DD45" s="27"/>
      <c r="DE45" s="27"/>
      <c r="DF45" s="27"/>
      <c r="DG45" s="139" t="s">
        <v>726</v>
      </c>
      <c r="DH45" s="139">
        <v>50</v>
      </c>
      <c r="DI45" s="139"/>
      <c r="DJ45" s="29">
        <f t="shared" si="1"/>
        <v>0</v>
      </c>
      <c r="DK45" s="27" t="s">
        <v>727</v>
      </c>
      <c r="DL45" s="27"/>
      <c r="DM45" s="27"/>
      <c r="DN45" s="163"/>
      <c r="DO45" s="163"/>
      <c r="DP45" s="27"/>
      <c r="DQ45" s="29" t="e">
        <f t="shared" si="2"/>
        <v>#DIV/0!</v>
      </c>
      <c r="DR45" s="27" t="s">
        <v>558</v>
      </c>
      <c r="DS45" s="27" t="s">
        <v>559</v>
      </c>
    </row>
    <row r="46" spans="1:123" s="33" customFormat="1" ht="117.75" customHeight="1">
      <c r="A46" s="26">
        <v>242</v>
      </c>
      <c r="B46" s="26" t="s">
        <v>434</v>
      </c>
      <c r="C46" s="27" t="s">
        <v>543</v>
      </c>
      <c r="D46" s="57">
        <v>3</v>
      </c>
      <c r="E46" s="34">
        <v>0.05</v>
      </c>
      <c r="F46" s="27" t="s">
        <v>544</v>
      </c>
      <c r="G46" s="62">
        <v>8.1</v>
      </c>
      <c r="H46" s="34">
        <v>1</v>
      </c>
      <c r="I46" s="681"/>
      <c r="J46" s="703"/>
      <c r="K46" s="34">
        <v>1</v>
      </c>
      <c r="L46" s="27" t="s">
        <v>715</v>
      </c>
      <c r="M46" s="27" t="s">
        <v>715</v>
      </c>
      <c r="N46" s="27" t="s">
        <v>716</v>
      </c>
      <c r="O46" s="27" t="s">
        <v>717</v>
      </c>
      <c r="P46" s="681"/>
      <c r="Q46" s="681"/>
      <c r="R46" s="29">
        <v>0.17</v>
      </c>
      <c r="S46" s="681"/>
      <c r="T46" s="681"/>
      <c r="U46" s="27" t="s">
        <v>728</v>
      </c>
      <c r="V46" s="27" t="s">
        <v>728</v>
      </c>
      <c r="W46" s="27" t="s">
        <v>70</v>
      </c>
      <c r="X46" s="27" t="s">
        <v>581</v>
      </c>
      <c r="Y46" s="27">
        <v>0</v>
      </c>
      <c r="Z46" s="27" t="s">
        <v>729</v>
      </c>
      <c r="AA46" s="29">
        <v>0.15</v>
      </c>
      <c r="AB46" s="30">
        <f t="shared" si="0"/>
        <v>0.1275</v>
      </c>
      <c r="AC46" s="27">
        <v>1</v>
      </c>
      <c r="AD46" s="27"/>
      <c r="AE46" s="30">
        <v>0.35000000000000003</v>
      </c>
      <c r="AF46" s="27">
        <v>1</v>
      </c>
      <c r="AG46" s="27"/>
      <c r="AH46" s="30">
        <v>0.35000000000000003</v>
      </c>
      <c r="AI46" s="27">
        <v>0</v>
      </c>
      <c r="AJ46" s="27"/>
      <c r="AK46" s="30">
        <v>0.35000000000000003</v>
      </c>
      <c r="AL46" s="27">
        <v>0</v>
      </c>
      <c r="AM46" s="27"/>
      <c r="AN46" s="35">
        <f t="shared" ref="AN46:AN50" si="5">+AS46+AU46</f>
        <v>2857142</v>
      </c>
      <c r="AO46" s="35">
        <v>0</v>
      </c>
      <c r="AP46" s="35"/>
      <c r="AQ46" s="35">
        <v>0</v>
      </c>
      <c r="AR46" s="35"/>
      <c r="AS46" s="35">
        <v>1428571</v>
      </c>
      <c r="AT46" s="35"/>
      <c r="AU46" s="35">
        <v>1428571</v>
      </c>
      <c r="AV46" s="27"/>
      <c r="AW46" s="27" t="s">
        <v>555</v>
      </c>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c r="DA46" s="27"/>
      <c r="DB46" s="27"/>
      <c r="DC46" s="27"/>
      <c r="DD46" s="27"/>
      <c r="DE46" s="27"/>
      <c r="DF46" s="27"/>
      <c r="DG46" s="27" t="s">
        <v>730</v>
      </c>
      <c r="DH46" s="27">
        <v>1</v>
      </c>
      <c r="DI46" s="27"/>
      <c r="DJ46" s="29">
        <f t="shared" si="1"/>
        <v>0</v>
      </c>
      <c r="DK46" s="27" t="s">
        <v>731</v>
      </c>
      <c r="DL46" s="27"/>
      <c r="DM46" s="27"/>
      <c r="DN46" s="163"/>
      <c r="DO46" s="163"/>
      <c r="DP46" s="27"/>
      <c r="DQ46" s="29" t="e">
        <f t="shared" si="2"/>
        <v>#DIV/0!</v>
      </c>
      <c r="DR46" s="27" t="s">
        <v>558</v>
      </c>
      <c r="DS46" s="27" t="s">
        <v>559</v>
      </c>
    </row>
    <row r="47" spans="1:123" s="33" customFormat="1" ht="158.25" customHeight="1">
      <c r="A47" s="26">
        <v>243</v>
      </c>
      <c r="B47" s="26" t="s">
        <v>434</v>
      </c>
      <c r="C47" s="27" t="s">
        <v>543</v>
      </c>
      <c r="D47" s="57">
        <v>3</v>
      </c>
      <c r="E47" s="34">
        <v>0.05</v>
      </c>
      <c r="F47" s="27" t="s">
        <v>544</v>
      </c>
      <c r="G47" s="62">
        <v>8.1</v>
      </c>
      <c r="H47" s="34">
        <v>1</v>
      </c>
      <c r="I47" s="681"/>
      <c r="J47" s="703"/>
      <c r="K47" s="34">
        <v>1</v>
      </c>
      <c r="L47" s="27" t="s">
        <v>715</v>
      </c>
      <c r="M47" s="27" t="s">
        <v>715</v>
      </c>
      <c r="N47" s="27" t="s">
        <v>716</v>
      </c>
      <c r="O47" s="27" t="s">
        <v>717</v>
      </c>
      <c r="P47" s="681"/>
      <c r="Q47" s="681"/>
      <c r="R47" s="29">
        <v>0.17</v>
      </c>
      <c r="S47" s="681"/>
      <c r="T47" s="681"/>
      <c r="U47" s="27" t="s">
        <v>732</v>
      </c>
      <c r="V47" s="27" t="s">
        <v>732</v>
      </c>
      <c r="W47" s="27" t="s">
        <v>70</v>
      </c>
      <c r="X47" s="27" t="s">
        <v>581</v>
      </c>
      <c r="Y47" s="27">
        <v>0</v>
      </c>
      <c r="Z47" s="27" t="s">
        <v>733</v>
      </c>
      <c r="AA47" s="29">
        <v>0.1</v>
      </c>
      <c r="AB47" s="30">
        <f t="shared" si="0"/>
        <v>8.5000000000000006E-2</v>
      </c>
      <c r="AC47" s="27">
        <v>0</v>
      </c>
      <c r="AD47" s="27"/>
      <c r="AE47" s="30">
        <v>0.35000000000000003</v>
      </c>
      <c r="AF47" s="27">
        <v>1</v>
      </c>
      <c r="AG47" s="27"/>
      <c r="AH47" s="30">
        <v>0.35000000000000003</v>
      </c>
      <c r="AI47" s="27">
        <v>1</v>
      </c>
      <c r="AJ47" s="27"/>
      <c r="AK47" s="30">
        <v>0.35000000000000003</v>
      </c>
      <c r="AL47" s="27">
        <v>1</v>
      </c>
      <c r="AM47" s="27"/>
      <c r="AN47" s="35">
        <f t="shared" si="5"/>
        <v>2857142</v>
      </c>
      <c r="AO47" s="35">
        <v>0</v>
      </c>
      <c r="AP47" s="35"/>
      <c r="AQ47" s="35">
        <v>0</v>
      </c>
      <c r="AR47" s="35"/>
      <c r="AS47" s="35">
        <v>1428571</v>
      </c>
      <c r="AT47" s="35"/>
      <c r="AU47" s="35">
        <v>1428571</v>
      </c>
      <c r="AV47" s="27"/>
      <c r="AW47" s="27" t="s">
        <v>555</v>
      </c>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c r="DA47" s="27"/>
      <c r="DB47" s="27"/>
      <c r="DC47" s="27"/>
      <c r="DD47" s="27"/>
      <c r="DE47" s="27"/>
      <c r="DF47" s="27"/>
      <c r="DG47" s="27" t="s">
        <v>734</v>
      </c>
      <c r="DH47" s="27">
        <v>0</v>
      </c>
      <c r="DI47" s="27"/>
      <c r="DJ47" s="29" t="e">
        <f t="shared" si="1"/>
        <v>#DIV/0!</v>
      </c>
      <c r="DK47" s="27" t="s">
        <v>735</v>
      </c>
      <c r="DL47" s="27"/>
      <c r="DM47" s="27"/>
      <c r="DN47" s="163"/>
      <c r="DO47" s="163"/>
      <c r="DP47" s="27"/>
      <c r="DQ47" s="29" t="e">
        <f t="shared" si="2"/>
        <v>#DIV/0!</v>
      </c>
      <c r="DR47" s="27" t="s">
        <v>558</v>
      </c>
      <c r="DS47" s="27" t="s">
        <v>559</v>
      </c>
    </row>
    <row r="48" spans="1:123" s="33" customFormat="1" ht="167.25" customHeight="1">
      <c r="A48" s="26">
        <v>244</v>
      </c>
      <c r="B48" s="26" t="s">
        <v>434</v>
      </c>
      <c r="C48" s="27" t="s">
        <v>543</v>
      </c>
      <c r="D48" s="57">
        <v>3</v>
      </c>
      <c r="E48" s="34">
        <v>0.05</v>
      </c>
      <c r="F48" s="27" t="s">
        <v>544</v>
      </c>
      <c r="G48" s="62">
        <v>8.1</v>
      </c>
      <c r="H48" s="34">
        <v>1</v>
      </c>
      <c r="I48" s="681"/>
      <c r="J48" s="703"/>
      <c r="K48" s="34">
        <v>1</v>
      </c>
      <c r="L48" s="27" t="s">
        <v>715</v>
      </c>
      <c r="M48" s="27" t="s">
        <v>715</v>
      </c>
      <c r="N48" s="27" t="s">
        <v>716</v>
      </c>
      <c r="O48" s="27" t="s">
        <v>717</v>
      </c>
      <c r="P48" s="681"/>
      <c r="Q48" s="681"/>
      <c r="R48" s="29">
        <v>0.17</v>
      </c>
      <c r="S48" s="681"/>
      <c r="T48" s="681"/>
      <c r="U48" s="27" t="s">
        <v>736</v>
      </c>
      <c r="V48" s="27" t="s">
        <v>736</v>
      </c>
      <c r="W48" s="27" t="s">
        <v>70</v>
      </c>
      <c r="X48" s="27" t="s">
        <v>581</v>
      </c>
      <c r="Y48" s="27">
        <v>47</v>
      </c>
      <c r="Z48" s="27" t="s">
        <v>737</v>
      </c>
      <c r="AA48" s="29">
        <v>0.1</v>
      </c>
      <c r="AB48" s="30">
        <f t="shared" si="0"/>
        <v>8.5000000000000006E-2</v>
      </c>
      <c r="AC48" s="27">
        <v>1</v>
      </c>
      <c r="AD48" s="27"/>
      <c r="AE48" s="30">
        <v>0.35000000000000003</v>
      </c>
      <c r="AF48" s="27">
        <v>1</v>
      </c>
      <c r="AG48" s="27"/>
      <c r="AH48" s="30">
        <v>0.35000000000000003</v>
      </c>
      <c r="AI48" s="27">
        <v>1</v>
      </c>
      <c r="AJ48" s="27"/>
      <c r="AK48" s="30">
        <v>0.35000000000000003</v>
      </c>
      <c r="AL48" s="27">
        <v>1</v>
      </c>
      <c r="AM48" s="27"/>
      <c r="AN48" s="35">
        <f t="shared" si="5"/>
        <v>2857142</v>
      </c>
      <c r="AO48" s="35">
        <v>0</v>
      </c>
      <c r="AP48" s="35"/>
      <c r="AQ48" s="35">
        <v>0</v>
      </c>
      <c r="AR48" s="35"/>
      <c r="AS48" s="35">
        <v>1428571</v>
      </c>
      <c r="AT48" s="35"/>
      <c r="AU48" s="35">
        <v>1428571</v>
      </c>
      <c r="AV48" s="27"/>
      <c r="AW48" s="27" t="s">
        <v>555</v>
      </c>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t="s">
        <v>738</v>
      </c>
      <c r="DH48" s="27">
        <v>1</v>
      </c>
      <c r="DI48" s="27"/>
      <c r="DJ48" s="29">
        <f t="shared" si="1"/>
        <v>0</v>
      </c>
      <c r="DK48" s="27" t="s">
        <v>739</v>
      </c>
      <c r="DL48" s="27"/>
      <c r="DM48" s="27"/>
      <c r="DN48" s="163"/>
      <c r="DO48" s="163"/>
      <c r="DP48" s="27"/>
      <c r="DQ48" s="29" t="e">
        <f t="shared" si="2"/>
        <v>#DIV/0!</v>
      </c>
      <c r="DR48" s="27" t="s">
        <v>558</v>
      </c>
      <c r="DS48" s="27" t="s">
        <v>559</v>
      </c>
    </row>
    <row r="49" spans="1:123" s="33" customFormat="1" ht="178.5" customHeight="1">
      <c r="A49" s="26">
        <v>245</v>
      </c>
      <c r="B49" s="26" t="s">
        <v>434</v>
      </c>
      <c r="C49" s="27" t="s">
        <v>543</v>
      </c>
      <c r="D49" s="57">
        <v>3</v>
      </c>
      <c r="E49" s="34">
        <v>0.05</v>
      </c>
      <c r="F49" s="27" t="s">
        <v>544</v>
      </c>
      <c r="G49" s="62">
        <v>8.1</v>
      </c>
      <c r="H49" s="34">
        <v>1</v>
      </c>
      <c r="I49" s="681"/>
      <c r="J49" s="703"/>
      <c r="K49" s="34">
        <v>1</v>
      </c>
      <c r="L49" s="27" t="s">
        <v>715</v>
      </c>
      <c r="M49" s="27" t="s">
        <v>715</v>
      </c>
      <c r="N49" s="27" t="s">
        <v>716</v>
      </c>
      <c r="O49" s="27" t="s">
        <v>717</v>
      </c>
      <c r="P49" s="681"/>
      <c r="Q49" s="681"/>
      <c r="R49" s="29">
        <v>0.17</v>
      </c>
      <c r="S49" s="681"/>
      <c r="T49" s="681"/>
      <c r="U49" s="27" t="s">
        <v>740</v>
      </c>
      <c r="V49" s="27" t="s">
        <v>740</v>
      </c>
      <c r="W49" s="27" t="s">
        <v>70</v>
      </c>
      <c r="X49" s="27" t="s">
        <v>71</v>
      </c>
      <c r="Y49" s="27">
        <v>0</v>
      </c>
      <c r="Z49" s="27" t="s">
        <v>741</v>
      </c>
      <c r="AA49" s="29">
        <v>0.15</v>
      </c>
      <c r="AB49" s="30">
        <f t="shared" si="0"/>
        <v>0.1275</v>
      </c>
      <c r="AC49" s="27">
        <v>1</v>
      </c>
      <c r="AD49" s="27"/>
      <c r="AE49" s="30">
        <v>0.375</v>
      </c>
      <c r="AF49" s="27">
        <v>4</v>
      </c>
      <c r="AG49" s="27"/>
      <c r="AH49" s="30">
        <v>0.375</v>
      </c>
      <c r="AI49" s="27">
        <v>8</v>
      </c>
      <c r="AJ49" s="27"/>
      <c r="AK49" s="30">
        <v>0.375</v>
      </c>
      <c r="AL49" s="27">
        <v>10</v>
      </c>
      <c r="AM49" s="27"/>
      <c r="AN49" s="35">
        <f t="shared" si="5"/>
        <v>2857142</v>
      </c>
      <c r="AO49" s="35">
        <v>0</v>
      </c>
      <c r="AP49" s="35"/>
      <c r="AQ49" s="35">
        <v>0</v>
      </c>
      <c r="AR49" s="35"/>
      <c r="AS49" s="35">
        <v>1428571</v>
      </c>
      <c r="AT49" s="35"/>
      <c r="AU49" s="35">
        <v>1428571</v>
      </c>
      <c r="AV49" s="27"/>
      <c r="AW49" s="27" t="s">
        <v>555</v>
      </c>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c r="DA49" s="27"/>
      <c r="DB49" s="27"/>
      <c r="DC49" s="27"/>
      <c r="DD49" s="27"/>
      <c r="DE49" s="27"/>
      <c r="DF49" s="27"/>
      <c r="DG49" s="27" t="s">
        <v>742</v>
      </c>
      <c r="DH49" s="27">
        <v>1</v>
      </c>
      <c r="DI49" s="27"/>
      <c r="DJ49" s="29">
        <f t="shared" si="1"/>
        <v>0</v>
      </c>
      <c r="DK49" s="27" t="s">
        <v>743</v>
      </c>
      <c r="DL49" s="27"/>
      <c r="DM49" s="27"/>
      <c r="DN49" s="163"/>
      <c r="DO49" s="163"/>
      <c r="DP49" s="27"/>
      <c r="DQ49" s="29" t="e">
        <f t="shared" si="2"/>
        <v>#DIV/0!</v>
      </c>
      <c r="DR49" s="27" t="s">
        <v>558</v>
      </c>
      <c r="DS49" s="27" t="s">
        <v>559</v>
      </c>
    </row>
    <row r="50" spans="1:123" s="33" customFormat="1" ht="178.5" customHeight="1">
      <c r="A50" s="26">
        <v>246</v>
      </c>
      <c r="B50" s="26" t="s">
        <v>434</v>
      </c>
      <c r="C50" s="27" t="s">
        <v>543</v>
      </c>
      <c r="D50" s="57">
        <v>3</v>
      </c>
      <c r="E50" s="34">
        <v>0.05</v>
      </c>
      <c r="F50" s="27" t="s">
        <v>544</v>
      </c>
      <c r="G50" s="62">
        <v>8.1</v>
      </c>
      <c r="H50" s="34">
        <v>1</v>
      </c>
      <c r="I50" s="681"/>
      <c r="J50" s="694"/>
      <c r="K50" s="34">
        <v>1</v>
      </c>
      <c r="L50" s="27" t="s">
        <v>715</v>
      </c>
      <c r="M50" s="27" t="s">
        <v>715</v>
      </c>
      <c r="N50" s="27" t="s">
        <v>716</v>
      </c>
      <c r="O50" s="839" t="s">
        <v>717</v>
      </c>
      <c r="P50" s="681"/>
      <c r="Q50" s="681"/>
      <c r="R50" s="29">
        <v>0.17</v>
      </c>
      <c r="S50" s="681"/>
      <c r="T50" s="681"/>
      <c r="U50" s="27" t="s">
        <v>744</v>
      </c>
      <c r="V50" s="27" t="s">
        <v>744</v>
      </c>
      <c r="W50" s="27" t="s">
        <v>70</v>
      </c>
      <c r="X50" s="27" t="s">
        <v>581</v>
      </c>
      <c r="Y50" s="27">
        <v>47</v>
      </c>
      <c r="Z50" s="27" t="s">
        <v>745</v>
      </c>
      <c r="AA50" s="29">
        <v>0.17</v>
      </c>
      <c r="AB50" s="30">
        <f t="shared" si="0"/>
        <v>0.14450000000000002</v>
      </c>
      <c r="AC50" s="27">
        <v>15</v>
      </c>
      <c r="AD50" s="27"/>
      <c r="AE50" s="30">
        <v>0.375</v>
      </c>
      <c r="AF50" s="27">
        <v>30</v>
      </c>
      <c r="AG50" s="27"/>
      <c r="AH50" s="30">
        <v>0.375</v>
      </c>
      <c r="AI50" s="27">
        <v>45</v>
      </c>
      <c r="AJ50" s="27"/>
      <c r="AK50" s="30">
        <v>0.375</v>
      </c>
      <c r="AL50" s="27">
        <v>50</v>
      </c>
      <c r="AM50" s="27"/>
      <c r="AN50" s="35">
        <f t="shared" si="5"/>
        <v>2857142</v>
      </c>
      <c r="AO50" s="35">
        <v>0</v>
      </c>
      <c r="AP50" s="35"/>
      <c r="AQ50" s="35">
        <v>0</v>
      </c>
      <c r="AR50" s="35"/>
      <c r="AS50" s="35">
        <v>1428571</v>
      </c>
      <c r="AT50" s="35"/>
      <c r="AU50" s="35">
        <v>1428571</v>
      </c>
      <c r="AV50" s="27"/>
      <c r="AW50" s="27" t="s">
        <v>555</v>
      </c>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c r="DA50" s="27"/>
      <c r="DB50" s="27"/>
      <c r="DC50" s="27"/>
      <c r="DD50" s="27"/>
      <c r="DE50" s="27"/>
      <c r="DF50" s="27"/>
      <c r="DG50" s="27" t="s">
        <v>746</v>
      </c>
      <c r="DH50" s="27">
        <v>15</v>
      </c>
      <c r="DI50" s="27"/>
      <c r="DJ50" s="29">
        <f t="shared" si="1"/>
        <v>0</v>
      </c>
      <c r="DK50" s="27" t="s">
        <v>747</v>
      </c>
      <c r="DL50" s="27"/>
      <c r="DM50" s="27"/>
      <c r="DN50" s="163"/>
      <c r="DO50" s="163"/>
      <c r="DP50" s="27"/>
      <c r="DQ50" s="29" t="e">
        <f t="shared" si="2"/>
        <v>#DIV/0!</v>
      </c>
      <c r="DR50" s="27" t="s">
        <v>558</v>
      </c>
      <c r="DS50" s="27" t="s">
        <v>559</v>
      </c>
    </row>
    <row r="51" spans="1:123" s="33" customFormat="1" ht="112.5">
      <c r="A51" s="26">
        <v>330</v>
      </c>
      <c r="B51" s="26" t="s">
        <v>272</v>
      </c>
      <c r="C51" s="139" t="s">
        <v>468</v>
      </c>
      <c r="D51" s="57">
        <v>4</v>
      </c>
      <c r="E51" s="34">
        <v>0.7</v>
      </c>
      <c r="F51" s="27" t="s">
        <v>748</v>
      </c>
      <c r="G51" s="62">
        <v>9.1999999999999993</v>
      </c>
      <c r="H51" s="152">
        <v>0.73</v>
      </c>
      <c r="I51" s="681" t="s">
        <v>749</v>
      </c>
      <c r="J51" s="693" t="s">
        <v>750</v>
      </c>
      <c r="K51" s="29">
        <v>0.15</v>
      </c>
      <c r="L51" s="27" t="s">
        <v>751</v>
      </c>
      <c r="M51" s="27" t="s">
        <v>751</v>
      </c>
      <c r="N51" s="34">
        <v>0.21</v>
      </c>
      <c r="O51" s="839" t="s">
        <v>752</v>
      </c>
      <c r="P51" s="681" t="s">
        <v>753</v>
      </c>
      <c r="Q51" s="681"/>
      <c r="R51" s="29">
        <v>1</v>
      </c>
      <c r="S51" s="681" t="s">
        <v>753</v>
      </c>
      <c r="T51" s="681" t="s">
        <v>754</v>
      </c>
      <c r="U51" s="27" t="s">
        <v>755</v>
      </c>
      <c r="V51" s="27" t="s">
        <v>756</v>
      </c>
      <c r="W51" s="27" t="s">
        <v>70</v>
      </c>
      <c r="X51" s="27" t="s">
        <v>71</v>
      </c>
      <c r="Y51" s="170">
        <v>3</v>
      </c>
      <c r="Z51" s="27" t="s">
        <v>757</v>
      </c>
      <c r="AA51" s="29">
        <v>0.25</v>
      </c>
      <c r="AB51" s="30">
        <f t="shared" si="0"/>
        <v>1.9162499999999998</v>
      </c>
      <c r="AC51" s="27">
        <v>3</v>
      </c>
      <c r="AD51" s="27"/>
      <c r="AE51" s="30">
        <v>1.9162499999999998</v>
      </c>
      <c r="AF51" s="27">
        <v>5</v>
      </c>
      <c r="AG51" s="27"/>
      <c r="AH51" s="30">
        <v>1.9162499999999998</v>
      </c>
      <c r="AI51" s="27">
        <v>5</v>
      </c>
      <c r="AJ51" s="27"/>
      <c r="AK51" s="30">
        <v>1.9162499999999998</v>
      </c>
      <c r="AL51" s="27">
        <v>5</v>
      </c>
      <c r="AM51" s="27">
        <v>0</v>
      </c>
      <c r="AN51" s="35">
        <f t="shared" ref="AN51:AN59" si="6">+AO51+AQ51+AS51+AU51</f>
        <v>10723452.25</v>
      </c>
      <c r="AO51" s="35">
        <v>2525266.25</v>
      </c>
      <c r="AP51" s="35"/>
      <c r="AQ51" s="35">
        <v>2626277</v>
      </c>
      <c r="AR51" s="35"/>
      <c r="AS51" s="35">
        <v>2731328</v>
      </c>
      <c r="AT51" s="35"/>
      <c r="AU51" s="35">
        <v>2840581</v>
      </c>
      <c r="AV51" s="171"/>
      <c r="AW51" s="171" t="s">
        <v>758</v>
      </c>
      <c r="AX51" s="171"/>
      <c r="AY51" s="171"/>
      <c r="AZ51" s="171"/>
      <c r="BA51" s="171"/>
      <c r="BB51" s="171"/>
      <c r="BC51" s="171"/>
      <c r="BD51" s="171"/>
      <c r="BE51" s="171"/>
      <c r="BF51" s="171">
        <f>+AO51</f>
        <v>2525266.25</v>
      </c>
      <c r="BG51" s="171"/>
      <c r="BH51" s="171"/>
      <c r="BI51" s="171"/>
      <c r="BJ51" s="171"/>
      <c r="BK51" s="171"/>
      <c r="BL51" s="171">
        <f>SUM(AX51:BK51)</f>
        <v>2525266.25</v>
      </c>
      <c r="BM51" s="171"/>
      <c r="BN51" s="171"/>
      <c r="BO51" s="171"/>
      <c r="BP51" s="171"/>
      <c r="BQ51" s="171"/>
      <c r="BR51" s="171"/>
      <c r="BS51" s="171"/>
      <c r="BT51" s="171"/>
      <c r="BU51" s="171">
        <v>2626277</v>
      </c>
      <c r="BV51" s="171"/>
      <c r="BW51" s="171"/>
      <c r="BX51" s="171"/>
      <c r="BY51" s="171"/>
      <c r="BZ51" s="171"/>
      <c r="CA51" s="171">
        <f>SUM(BM51:BZ51)</f>
        <v>2626277</v>
      </c>
      <c r="CB51" s="171"/>
      <c r="CC51" s="171"/>
      <c r="CD51" s="171"/>
      <c r="CE51" s="171"/>
      <c r="CF51" s="171"/>
      <c r="CG51" s="171"/>
      <c r="CH51" s="171"/>
      <c r="CI51" s="171"/>
      <c r="CJ51" s="171">
        <v>2731328</v>
      </c>
      <c r="CK51" s="171"/>
      <c r="CL51" s="171"/>
      <c r="CM51" s="171"/>
      <c r="CN51" s="171"/>
      <c r="CO51" s="171"/>
      <c r="CP51" s="171">
        <f>SUM(CB51:CO51)</f>
        <v>2731328</v>
      </c>
      <c r="CQ51" s="171"/>
      <c r="CR51" s="171"/>
      <c r="CS51" s="171"/>
      <c r="CT51" s="171"/>
      <c r="CU51" s="171"/>
      <c r="CV51" s="171">
        <v>2840581</v>
      </c>
      <c r="CW51" s="171"/>
      <c r="CX51" s="171"/>
      <c r="CY51" s="171"/>
      <c r="CZ51" s="171"/>
      <c r="DA51" s="171"/>
      <c r="DB51" s="171">
        <f>SUM(CQ51:DA51)</f>
        <v>2840581</v>
      </c>
      <c r="DC51" s="27"/>
      <c r="DD51" s="27"/>
      <c r="DE51" s="27"/>
      <c r="DF51" s="27"/>
      <c r="DG51" s="27" t="s">
        <v>759</v>
      </c>
      <c r="DH51" s="27">
        <v>3</v>
      </c>
      <c r="DI51" s="27"/>
      <c r="DJ51" s="29">
        <f t="shared" si="1"/>
        <v>0</v>
      </c>
      <c r="DK51" s="27" t="s">
        <v>760</v>
      </c>
      <c r="DL51" s="27"/>
      <c r="DM51" s="27"/>
      <c r="DN51" s="163"/>
      <c r="DO51" s="163"/>
      <c r="DP51" s="27"/>
      <c r="DQ51" s="29" t="e">
        <f t="shared" si="2"/>
        <v>#DIV/0!</v>
      </c>
      <c r="DR51" s="27" t="s">
        <v>558</v>
      </c>
      <c r="DS51" s="27" t="s">
        <v>761</v>
      </c>
    </row>
    <row r="52" spans="1:123" s="33" customFormat="1" ht="112.5">
      <c r="A52" s="26">
        <v>331</v>
      </c>
      <c r="B52" s="26" t="s">
        <v>272</v>
      </c>
      <c r="C52" s="139" t="s">
        <v>468</v>
      </c>
      <c r="D52" s="57">
        <v>4</v>
      </c>
      <c r="E52" s="34">
        <v>0.7</v>
      </c>
      <c r="F52" s="27" t="s">
        <v>748</v>
      </c>
      <c r="G52" s="62">
        <v>9.1999999999999993</v>
      </c>
      <c r="H52" s="152">
        <v>0.73</v>
      </c>
      <c r="I52" s="681"/>
      <c r="J52" s="703"/>
      <c r="K52" s="29">
        <v>0.15</v>
      </c>
      <c r="L52" s="27" t="s">
        <v>751</v>
      </c>
      <c r="M52" s="27" t="s">
        <v>751</v>
      </c>
      <c r="N52" s="34">
        <v>0.21</v>
      </c>
      <c r="O52" s="27" t="s">
        <v>752</v>
      </c>
      <c r="P52" s="681"/>
      <c r="Q52" s="681"/>
      <c r="R52" s="29">
        <v>1</v>
      </c>
      <c r="S52" s="681"/>
      <c r="T52" s="681"/>
      <c r="U52" s="27" t="s">
        <v>762</v>
      </c>
      <c r="V52" s="27" t="s">
        <v>762</v>
      </c>
      <c r="W52" s="27" t="s">
        <v>70</v>
      </c>
      <c r="X52" s="27" t="s">
        <v>71</v>
      </c>
      <c r="Y52" s="170">
        <v>0</v>
      </c>
      <c r="Z52" s="27" t="s">
        <v>762</v>
      </c>
      <c r="AA52" s="29">
        <v>0.3</v>
      </c>
      <c r="AB52" s="30">
        <f t="shared" si="0"/>
        <v>2.2994999999999997</v>
      </c>
      <c r="AC52" s="34">
        <v>0.3</v>
      </c>
      <c r="AD52" s="27"/>
      <c r="AE52" s="30">
        <v>2.2994999999999997</v>
      </c>
      <c r="AF52" s="34">
        <v>0.6</v>
      </c>
      <c r="AG52" s="27"/>
      <c r="AH52" s="30">
        <v>2.2994999999999997</v>
      </c>
      <c r="AI52" s="34">
        <v>0.8</v>
      </c>
      <c r="AJ52" s="27"/>
      <c r="AK52" s="30">
        <v>2.2994999999999997</v>
      </c>
      <c r="AL52" s="34">
        <v>1</v>
      </c>
      <c r="AM52" s="27"/>
      <c r="AN52" s="35">
        <f t="shared" si="6"/>
        <v>12868142.699999999</v>
      </c>
      <c r="AO52" s="35">
        <v>3030319.5</v>
      </c>
      <c r="AP52" s="35"/>
      <c r="AQ52" s="35">
        <v>3151532.4</v>
      </c>
      <c r="AR52" s="35"/>
      <c r="AS52" s="35">
        <v>3277593.6</v>
      </c>
      <c r="AT52" s="35"/>
      <c r="AU52" s="35">
        <v>3408697.1999999997</v>
      </c>
      <c r="AV52" s="171"/>
      <c r="AW52" s="171" t="s">
        <v>758</v>
      </c>
      <c r="AX52" s="171"/>
      <c r="AY52" s="171"/>
      <c r="AZ52" s="171"/>
      <c r="BA52" s="171"/>
      <c r="BB52" s="171"/>
      <c r="BC52" s="171"/>
      <c r="BD52" s="171"/>
      <c r="BE52" s="171"/>
      <c r="BF52" s="171">
        <f t="shared" ref="BF52:BF57" si="7">+AO52</f>
        <v>3030319.5</v>
      </c>
      <c r="BG52" s="171"/>
      <c r="BH52" s="171"/>
      <c r="BI52" s="171"/>
      <c r="BJ52" s="171"/>
      <c r="BK52" s="171"/>
      <c r="BL52" s="171">
        <f t="shared" ref="BL52:BL59" si="8">SUM(AX52:BK52)</f>
        <v>3030319.5</v>
      </c>
      <c r="BM52" s="171"/>
      <c r="BN52" s="171"/>
      <c r="BO52" s="171"/>
      <c r="BP52" s="171"/>
      <c r="BQ52" s="171"/>
      <c r="BR52" s="171"/>
      <c r="BS52" s="171"/>
      <c r="BT52" s="171"/>
      <c r="BU52" s="171">
        <v>3151532.4</v>
      </c>
      <c r="BV52" s="171"/>
      <c r="BW52" s="171"/>
      <c r="BX52" s="171"/>
      <c r="BY52" s="171"/>
      <c r="BZ52" s="171"/>
      <c r="CA52" s="171">
        <f t="shared" ref="CA52:CA59" si="9">SUM(BM52:BZ52)</f>
        <v>3151532.4</v>
      </c>
      <c r="CB52" s="171"/>
      <c r="CC52" s="171"/>
      <c r="CD52" s="171"/>
      <c r="CE52" s="171"/>
      <c r="CF52" s="171"/>
      <c r="CG52" s="171"/>
      <c r="CH52" s="171"/>
      <c r="CI52" s="171"/>
      <c r="CJ52" s="171">
        <v>3277593.6</v>
      </c>
      <c r="CK52" s="171"/>
      <c r="CL52" s="171"/>
      <c r="CM52" s="171"/>
      <c r="CN52" s="171"/>
      <c r="CO52" s="171"/>
      <c r="CP52" s="171">
        <f t="shared" ref="CP52:CP59" si="10">SUM(CB52:CO52)</f>
        <v>3277593.6</v>
      </c>
      <c r="CQ52" s="171"/>
      <c r="CR52" s="171"/>
      <c r="CS52" s="171"/>
      <c r="CT52" s="171"/>
      <c r="CU52" s="171"/>
      <c r="CV52" s="171">
        <v>3408697.1999999997</v>
      </c>
      <c r="CW52" s="171"/>
      <c r="CX52" s="171"/>
      <c r="CY52" s="171"/>
      <c r="CZ52" s="171"/>
      <c r="DA52" s="171"/>
      <c r="DB52" s="171">
        <f t="shared" ref="DB52:DB59" si="11">SUM(CQ52:DA52)</f>
        <v>3408697.1999999997</v>
      </c>
      <c r="DC52" s="27"/>
      <c r="DD52" s="27"/>
      <c r="DE52" s="27"/>
      <c r="DF52" s="27"/>
      <c r="DG52" s="27" t="s">
        <v>763</v>
      </c>
      <c r="DH52" s="34">
        <v>0.3</v>
      </c>
      <c r="DI52" s="27"/>
      <c r="DJ52" s="29">
        <f t="shared" si="1"/>
        <v>0</v>
      </c>
      <c r="DK52" s="27" t="s">
        <v>764</v>
      </c>
      <c r="DL52" s="27"/>
      <c r="DM52" s="27"/>
      <c r="DN52" s="163"/>
      <c r="DO52" s="163"/>
      <c r="DP52" s="27"/>
      <c r="DQ52" s="29" t="e">
        <f t="shared" si="2"/>
        <v>#DIV/0!</v>
      </c>
      <c r="DR52" s="27" t="s">
        <v>558</v>
      </c>
      <c r="DS52" s="27" t="s">
        <v>765</v>
      </c>
    </row>
    <row r="53" spans="1:123" s="33" customFormat="1" ht="98.25" customHeight="1">
      <c r="A53" s="26">
        <v>332</v>
      </c>
      <c r="B53" s="26" t="s">
        <v>272</v>
      </c>
      <c r="C53" s="139" t="s">
        <v>468</v>
      </c>
      <c r="D53" s="57">
        <v>4</v>
      </c>
      <c r="E53" s="34">
        <v>0.7</v>
      </c>
      <c r="F53" s="27" t="s">
        <v>748</v>
      </c>
      <c r="G53" s="62">
        <v>9.1999999999999993</v>
      </c>
      <c r="H53" s="152">
        <v>0.73</v>
      </c>
      <c r="I53" s="681"/>
      <c r="J53" s="703"/>
      <c r="K53" s="29">
        <v>0.15</v>
      </c>
      <c r="L53" s="27" t="s">
        <v>766</v>
      </c>
      <c r="M53" s="27" t="s">
        <v>766</v>
      </c>
      <c r="N53" s="27">
        <v>0</v>
      </c>
      <c r="O53" s="27" t="s">
        <v>767</v>
      </c>
      <c r="P53" s="681"/>
      <c r="Q53" s="681"/>
      <c r="R53" s="29">
        <v>1</v>
      </c>
      <c r="S53" s="681"/>
      <c r="T53" s="681"/>
      <c r="U53" s="27" t="s">
        <v>768</v>
      </c>
      <c r="V53" s="27" t="s">
        <v>768</v>
      </c>
      <c r="W53" s="27" t="s">
        <v>553</v>
      </c>
      <c r="X53" s="27" t="s">
        <v>71</v>
      </c>
      <c r="Y53" s="170">
        <v>0</v>
      </c>
      <c r="Z53" s="27" t="s">
        <v>769</v>
      </c>
      <c r="AA53" s="29">
        <v>0.15</v>
      </c>
      <c r="AB53" s="30">
        <f t="shared" si="0"/>
        <v>1.1497499999999998</v>
      </c>
      <c r="AC53" s="27">
        <v>8</v>
      </c>
      <c r="AD53" s="27"/>
      <c r="AE53" s="30">
        <v>1.1497499999999998</v>
      </c>
      <c r="AF53" s="27">
        <v>8</v>
      </c>
      <c r="AG53" s="27"/>
      <c r="AH53" s="30">
        <v>1.1497499999999998</v>
      </c>
      <c r="AI53" s="27">
        <v>8</v>
      </c>
      <c r="AJ53" s="27"/>
      <c r="AK53" s="30">
        <v>1.1497499999999998</v>
      </c>
      <c r="AL53" s="27">
        <v>8</v>
      </c>
      <c r="AM53" s="27"/>
      <c r="AN53" s="35">
        <f t="shared" si="6"/>
        <v>6434071.3499999996</v>
      </c>
      <c r="AO53" s="35">
        <v>1515159.75</v>
      </c>
      <c r="AP53" s="35"/>
      <c r="AQ53" s="35">
        <v>1575766.2</v>
      </c>
      <c r="AR53" s="35"/>
      <c r="AS53" s="35">
        <v>1638796.8</v>
      </c>
      <c r="AT53" s="35"/>
      <c r="AU53" s="35">
        <v>1704348.5999999999</v>
      </c>
      <c r="AV53" s="171"/>
      <c r="AW53" s="171" t="s">
        <v>758</v>
      </c>
      <c r="AX53" s="171"/>
      <c r="AY53" s="171"/>
      <c r="AZ53" s="171"/>
      <c r="BA53" s="171"/>
      <c r="BB53" s="171"/>
      <c r="BC53" s="171"/>
      <c r="BD53" s="171"/>
      <c r="BE53" s="171"/>
      <c r="BF53" s="171">
        <f t="shared" si="7"/>
        <v>1515159.75</v>
      </c>
      <c r="BG53" s="171"/>
      <c r="BH53" s="171"/>
      <c r="BI53" s="171"/>
      <c r="BJ53" s="171"/>
      <c r="BK53" s="171"/>
      <c r="BL53" s="171">
        <f t="shared" si="8"/>
        <v>1515159.75</v>
      </c>
      <c r="BM53" s="171"/>
      <c r="BN53" s="171"/>
      <c r="BO53" s="171"/>
      <c r="BP53" s="171"/>
      <c r="BQ53" s="171"/>
      <c r="BR53" s="171"/>
      <c r="BS53" s="171"/>
      <c r="BT53" s="171"/>
      <c r="BU53" s="171">
        <v>1575766.2</v>
      </c>
      <c r="BV53" s="171"/>
      <c r="BW53" s="171"/>
      <c r="BX53" s="171"/>
      <c r="BY53" s="171"/>
      <c r="BZ53" s="171"/>
      <c r="CA53" s="171">
        <f t="shared" si="9"/>
        <v>1575766.2</v>
      </c>
      <c r="CB53" s="171"/>
      <c r="CC53" s="171"/>
      <c r="CD53" s="171"/>
      <c r="CE53" s="171"/>
      <c r="CF53" s="171"/>
      <c r="CG53" s="171"/>
      <c r="CH53" s="171"/>
      <c r="CI53" s="171"/>
      <c r="CJ53" s="171">
        <v>1638796.8</v>
      </c>
      <c r="CK53" s="171"/>
      <c r="CL53" s="171"/>
      <c r="CM53" s="171"/>
      <c r="CN53" s="171"/>
      <c r="CO53" s="171"/>
      <c r="CP53" s="171">
        <f t="shared" si="10"/>
        <v>1638796.8</v>
      </c>
      <c r="CQ53" s="171"/>
      <c r="CR53" s="171"/>
      <c r="CS53" s="171"/>
      <c r="CT53" s="171"/>
      <c r="CU53" s="171"/>
      <c r="CV53" s="171">
        <v>1704348.5999999999</v>
      </c>
      <c r="CW53" s="171"/>
      <c r="CX53" s="171"/>
      <c r="CY53" s="171"/>
      <c r="CZ53" s="171"/>
      <c r="DA53" s="171"/>
      <c r="DB53" s="171">
        <f t="shared" si="11"/>
        <v>1704348.5999999999</v>
      </c>
      <c r="DC53" s="27"/>
      <c r="DD53" s="27"/>
      <c r="DE53" s="27"/>
      <c r="DF53" s="27"/>
      <c r="DG53" s="27" t="s">
        <v>770</v>
      </c>
      <c r="DH53" s="27">
        <v>8</v>
      </c>
      <c r="DI53" s="27"/>
      <c r="DJ53" s="29">
        <f t="shared" si="1"/>
        <v>0</v>
      </c>
      <c r="DK53" s="27" t="s">
        <v>771</v>
      </c>
      <c r="DL53" s="27"/>
      <c r="DM53" s="27"/>
      <c r="DN53" s="163"/>
      <c r="DO53" s="163"/>
      <c r="DP53" s="27"/>
      <c r="DQ53" s="29" t="e">
        <f t="shared" si="2"/>
        <v>#DIV/0!</v>
      </c>
      <c r="DR53" s="27" t="s">
        <v>558</v>
      </c>
      <c r="DS53" s="27" t="s">
        <v>772</v>
      </c>
    </row>
    <row r="54" spans="1:123" s="33" customFormat="1" ht="90">
      <c r="A54" s="26">
        <v>333</v>
      </c>
      <c r="B54" s="26" t="s">
        <v>272</v>
      </c>
      <c r="C54" s="139" t="s">
        <v>468</v>
      </c>
      <c r="D54" s="57">
        <v>4</v>
      </c>
      <c r="E54" s="34">
        <v>0.7</v>
      </c>
      <c r="F54" s="27" t="s">
        <v>748</v>
      </c>
      <c r="G54" s="62">
        <v>9.1999999999999993</v>
      </c>
      <c r="H54" s="152">
        <v>0.73</v>
      </c>
      <c r="I54" s="681"/>
      <c r="J54" s="703"/>
      <c r="K54" s="29">
        <v>0.15</v>
      </c>
      <c r="L54" s="27" t="s">
        <v>766</v>
      </c>
      <c r="M54" s="27" t="s">
        <v>766</v>
      </c>
      <c r="N54" s="27">
        <v>0</v>
      </c>
      <c r="O54" s="27" t="s">
        <v>767</v>
      </c>
      <c r="P54" s="681"/>
      <c r="Q54" s="681"/>
      <c r="R54" s="29">
        <v>1</v>
      </c>
      <c r="S54" s="681"/>
      <c r="T54" s="681"/>
      <c r="U54" s="27" t="s">
        <v>773</v>
      </c>
      <c r="V54" s="27" t="s">
        <v>773</v>
      </c>
      <c r="W54" s="27" t="s">
        <v>553</v>
      </c>
      <c r="X54" s="27" t="s">
        <v>71</v>
      </c>
      <c r="Y54" s="29">
        <v>0.7</v>
      </c>
      <c r="Z54" s="27" t="s">
        <v>774</v>
      </c>
      <c r="AA54" s="29">
        <v>0.15</v>
      </c>
      <c r="AB54" s="30">
        <f t="shared" si="0"/>
        <v>1.1497499999999998</v>
      </c>
      <c r="AC54" s="34">
        <v>1</v>
      </c>
      <c r="AD54" s="34"/>
      <c r="AE54" s="30">
        <v>1.1497499999999998</v>
      </c>
      <c r="AF54" s="34">
        <v>1</v>
      </c>
      <c r="AG54" s="27"/>
      <c r="AH54" s="30">
        <v>1.1497499999999998</v>
      </c>
      <c r="AI54" s="34">
        <v>1</v>
      </c>
      <c r="AJ54" s="27"/>
      <c r="AK54" s="30">
        <v>1.1497499999999998</v>
      </c>
      <c r="AL54" s="34">
        <v>1</v>
      </c>
      <c r="AM54" s="27"/>
      <c r="AN54" s="35">
        <f t="shared" si="6"/>
        <v>6434071.3499999996</v>
      </c>
      <c r="AO54" s="35">
        <v>1515159.75</v>
      </c>
      <c r="AP54" s="35"/>
      <c r="AQ54" s="35">
        <v>1575766.2</v>
      </c>
      <c r="AR54" s="35"/>
      <c r="AS54" s="35">
        <v>1638796.8</v>
      </c>
      <c r="AT54" s="35"/>
      <c r="AU54" s="35">
        <v>1704348.5999999999</v>
      </c>
      <c r="AV54" s="171"/>
      <c r="AW54" s="171" t="s">
        <v>758</v>
      </c>
      <c r="AX54" s="171"/>
      <c r="AY54" s="171"/>
      <c r="AZ54" s="171"/>
      <c r="BA54" s="171"/>
      <c r="BB54" s="171"/>
      <c r="BC54" s="171"/>
      <c r="BD54" s="171"/>
      <c r="BE54" s="171"/>
      <c r="BF54" s="171">
        <f t="shared" si="7"/>
        <v>1515159.75</v>
      </c>
      <c r="BG54" s="171"/>
      <c r="BH54" s="171"/>
      <c r="BI54" s="171"/>
      <c r="BJ54" s="171"/>
      <c r="BK54" s="171"/>
      <c r="BL54" s="171">
        <f t="shared" si="8"/>
        <v>1515159.75</v>
      </c>
      <c r="BM54" s="171"/>
      <c r="BN54" s="171"/>
      <c r="BO54" s="171"/>
      <c r="BP54" s="171"/>
      <c r="BQ54" s="171"/>
      <c r="BR54" s="171"/>
      <c r="BS54" s="171"/>
      <c r="BT54" s="171"/>
      <c r="BU54" s="171">
        <v>1575766.2</v>
      </c>
      <c r="BV54" s="171"/>
      <c r="BW54" s="171"/>
      <c r="BX54" s="171"/>
      <c r="BY54" s="171"/>
      <c r="BZ54" s="171"/>
      <c r="CA54" s="171">
        <f t="shared" si="9"/>
        <v>1575766.2</v>
      </c>
      <c r="CB54" s="171"/>
      <c r="CC54" s="171"/>
      <c r="CD54" s="171"/>
      <c r="CE54" s="171"/>
      <c r="CF54" s="171"/>
      <c r="CG54" s="171"/>
      <c r="CH54" s="171"/>
      <c r="CI54" s="171"/>
      <c r="CJ54" s="171">
        <v>1638796.8</v>
      </c>
      <c r="CK54" s="171"/>
      <c r="CL54" s="171"/>
      <c r="CM54" s="171"/>
      <c r="CN54" s="171"/>
      <c r="CO54" s="171"/>
      <c r="CP54" s="171">
        <f t="shared" si="10"/>
        <v>1638796.8</v>
      </c>
      <c r="CQ54" s="171"/>
      <c r="CR54" s="171"/>
      <c r="CS54" s="171"/>
      <c r="CT54" s="171"/>
      <c r="CU54" s="171"/>
      <c r="CV54" s="171">
        <v>1704348.5999999999</v>
      </c>
      <c r="CW54" s="171"/>
      <c r="CX54" s="171"/>
      <c r="CY54" s="171"/>
      <c r="CZ54" s="171"/>
      <c r="DA54" s="171"/>
      <c r="DB54" s="171">
        <f t="shared" si="11"/>
        <v>1704348.5999999999</v>
      </c>
      <c r="DC54" s="27"/>
      <c r="DD54" s="27"/>
      <c r="DE54" s="27"/>
      <c r="DF54" s="27"/>
      <c r="DG54" s="27" t="s">
        <v>775</v>
      </c>
      <c r="DH54" s="34">
        <v>1</v>
      </c>
      <c r="DI54" s="34"/>
      <c r="DJ54" s="29">
        <f t="shared" si="1"/>
        <v>0</v>
      </c>
      <c r="DK54" s="27" t="s">
        <v>776</v>
      </c>
      <c r="DL54" s="27"/>
      <c r="DM54" s="27"/>
      <c r="DN54" s="163"/>
      <c r="DO54" s="163"/>
      <c r="DP54" s="27"/>
      <c r="DQ54" s="29" t="e">
        <f t="shared" si="2"/>
        <v>#DIV/0!</v>
      </c>
      <c r="DR54" s="27" t="s">
        <v>558</v>
      </c>
      <c r="DS54" s="27" t="s">
        <v>772</v>
      </c>
    </row>
    <row r="55" spans="1:123" s="33" customFormat="1" ht="90">
      <c r="A55" s="26">
        <v>334</v>
      </c>
      <c r="B55" s="26" t="s">
        <v>272</v>
      </c>
      <c r="C55" s="139" t="s">
        <v>468</v>
      </c>
      <c r="D55" s="57">
        <v>4</v>
      </c>
      <c r="E55" s="34">
        <v>0.7</v>
      </c>
      <c r="F55" s="27" t="s">
        <v>748</v>
      </c>
      <c r="G55" s="62">
        <v>9.1999999999999993</v>
      </c>
      <c r="H55" s="152">
        <v>0.73</v>
      </c>
      <c r="I55" s="681"/>
      <c r="J55" s="694"/>
      <c r="K55" s="29">
        <v>0.15</v>
      </c>
      <c r="L55" s="27" t="s">
        <v>766</v>
      </c>
      <c r="M55" s="27" t="s">
        <v>766</v>
      </c>
      <c r="N55" s="27">
        <v>0</v>
      </c>
      <c r="O55" s="27" t="s">
        <v>767</v>
      </c>
      <c r="P55" s="681"/>
      <c r="Q55" s="681"/>
      <c r="R55" s="29">
        <v>1</v>
      </c>
      <c r="S55" s="681"/>
      <c r="T55" s="681"/>
      <c r="U55" s="27" t="s">
        <v>773</v>
      </c>
      <c r="V55" s="27" t="s">
        <v>773</v>
      </c>
      <c r="W55" s="27" t="s">
        <v>553</v>
      </c>
      <c r="X55" s="27" t="s">
        <v>71</v>
      </c>
      <c r="Y55" s="170">
        <v>0</v>
      </c>
      <c r="Z55" s="27" t="s">
        <v>777</v>
      </c>
      <c r="AA55" s="29">
        <v>0.15</v>
      </c>
      <c r="AB55" s="30">
        <f t="shared" si="0"/>
        <v>1.1497499999999998</v>
      </c>
      <c r="AC55" s="34">
        <v>1</v>
      </c>
      <c r="AD55" s="34"/>
      <c r="AE55" s="30">
        <v>1.1497499999999998</v>
      </c>
      <c r="AF55" s="34">
        <v>1</v>
      </c>
      <c r="AG55" s="27"/>
      <c r="AH55" s="30">
        <v>1.1497499999999998</v>
      </c>
      <c r="AI55" s="34">
        <v>1</v>
      </c>
      <c r="AJ55" s="27"/>
      <c r="AK55" s="30">
        <v>1.1497499999999998</v>
      </c>
      <c r="AL55" s="34">
        <v>1</v>
      </c>
      <c r="AM55" s="27"/>
      <c r="AN55" s="35">
        <f t="shared" si="6"/>
        <v>6434071.3499999996</v>
      </c>
      <c r="AO55" s="35">
        <v>1515159.75</v>
      </c>
      <c r="AP55" s="35"/>
      <c r="AQ55" s="35">
        <v>1575766.2</v>
      </c>
      <c r="AR55" s="35"/>
      <c r="AS55" s="35">
        <v>1638796.8</v>
      </c>
      <c r="AT55" s="35"/>
      <c r="AU55" s="35">
        <v>1704348.5999999999</v>
      </c>
      <c r="AV55" s="171"/>
      <c r="AW55" s="171" t="s">
        <v>758</v>
      </c>
      <c r="AX55" s="171"/>
      <c r="AY55" s="171"/>
      <c r="AZ55" s="171"/>
      <c r="BA55" s="171"/>
      <c r="BB55" s="171"/>
      <c r="BC55" s="171"/>
      <c r="BD55" s="171"/>
      <c r="BE55" s="171"/>
      <c r="BF55" s="171">
        <f t="shared" si="7"/>
        <v>1515159.75</v>
      </c>
      <c r="BG55" s="171"/>
      <c r="BH55" s="171"/>
      <c r="BI55" s="171"/>
      <c r="BJ55" s="171"/>
      <c r="BK55" s="171"/>
      <c r="BL55" s="171">
        <f t="shared" si="8"/>
        <v>1515159.75</v>
      </c>
      <c r="BM55" s="171"/>
      <c r="BN55" s="171"/>
      <c r="BO55" s="171"/>
      <c r="BP55" s="171"/>
      <c r="BQ55" s="171"/>
      <c r="BR55" s="171"/>
      <c r="BS55" s="171"/>
      <c r="BT55" s="171"/>
      <c r="BU55" s="171">
        <v>1575766.2</v>
      </c>
      <c r="BV55" s="171"/>
      <c r="BW55" s="171"/>
      <c r="BX55" s="171"/>
      <c r="BY55" s="171"/>
      <c r="BZ55" s="171"/>
      <c r="CA55" s="171">
        <f t="shared" si="9"/>
        <v>1575766.2</v>
      </c>
      <c r="CB55" s="171"/>
      <c r="CC55" s="171"/>
      <c r="CD55" s="171"/>
      <c r="CE55" s="171"/>
      <c r="CF55" s="171"/>
      <c r="CG55" s="171"/>
      <c r="CH55" s="171"/>
      <c r="CI55" s="171"/>
      <c r="CJ55" s="171">
        <v>1638796.8</v>
      </c>
      <c r="CK55" s="171"/>
      <c r="CL55" s="171"/>
      <c r="CM55" s="171"/>
      <c r="CN55" s="171"/>
      <c r="CO55" s="171"/>
      <c r="CP55" s="171">
        <f t="shared" si="10"/>
        <v>1638796.8</v>
      </c>
      <c r="CQ55" s="171"/>
      <c r="CR55" s="171"/>
      <c r="CS55" s="171"/>
      <c r="CT55" s="171"/>
      <c r="CU55" s="171"/>
      <c r="CV55" s="171">
        <v>1704348.5999999999</v>
      </c>
      <c r="CW55" s="171"/>
      <c r="CX55" s="171"/>
      <c r="CY55" s="171"/>
      <c r="CZ55" s="171"/>
      <c r="DA55" s="171"/>
      <c r="DB55" s="171">
        <f t="shared" si="11"/>
        <v>1704348.5999999999</v>
      </c>
      <c r="DC55" s="27"/>
      <c r="DD55" s="27"/>
      <c r="DE55" s="27"/>
      <c r="DF55" s="27"/>
      <c r="DG55" s="27" t="s">
        <v>778</v>
      </c>
      <c r="DH55" s="29">
        <v>1</v>
      </c>
      <c r="DI55" s="29"/>
      <c r="DJ55" s="29">
        <f t="shared" si="1"/>
        <v>0</v>
      </c>
      <c r="DK55" s="27" t="s">
        <v>779</v>
      </c>
      <c r="DL55" s="27"/>
      <c r="DM55" s="27"/>
      <c r="DN55" s="163"/>
      <c r="DO55" s="163"/>
      <c r="DP55" s="27"/>
      <c r="DQ55" s="29" t="e">
        <f t="shared" si="2"/>
        <v>#DIV/0!</v>
      </c>
      <c r="DR55" s="27" t="s">
        <v>558</v>
      </c>
      <c r="DS55" s="27" t="s">
        <v>772</v>
      </c>
    </row>
    <row r="56" spans="1:123" s="33" customFormat="1" ht="184.5" customHeight="1">
      <c r="A56" s="26">
        <v>335</v>
      </c>
      <c r="B56" s="26" t="s">
        <v>780</v>
      </c>
      <c r="C56" s="139" t="s">
        <v>468</v>
      </c>
      <c r="D56" s="57">
        <v>4</v>
      </c>
      <c r="E56" s="34">
        <v>0.7</v>
      </c>
      <c r="F56" s="27" t="s">
        <v>748</v>
      </c>
      <c r="G56" s="62">
        <v>9.1999999999999993</v>
      </c>
      <c r="H56" s="152">
        <v>0.73</v>
      </c>
      <c r="I56" s="681" t="s">
        <v>781</v>
      </c>
      <c r="J56" s="693" t="s">
        <v>782</v>
      </c>
      <c r="K56" s="29">
        <v>0.4</v>
      </c>
      <c r="L56" s="104" t="s">
        <v>783</v>
      </c>
      <c r="M56" s="104" t="s">
        <v>783</v>
      </c>
      <c r="N56" s="34" t="s">
        <v>784</v>
      </c>
      <c r="O56" s="27" t="s">
        <v>785</v>
      </c>
      <c r="P56" s="681" t="s">
        <v>786</v>
      </c>
      <c r="Q56" s="681"/>
      <c r="R56" s="29">
        <v>0.15</v>
      </c>
      <c r="S56" s="681" t="s">
        <v>786</v>
      </c>
      <c r="T56" s="681" t="s">
        <v>787</v>
      </c>
      <c r="U56" s="27" t="s">
        <v>788</v>
      </c>
      <c r="V56" s="27" t="s">
        <v>788</v>
      </c>
      <c r="W56" s="27" t="s">
        <v>70</v>
      </c>
      <c r="X56" s="27" t="s">
        <v>789</v>
      </c>
      <c r="Y56" s="170">
        <v>178</v>
      </c>
      <c r="Z56" s="27" t="s">
        <v>790</v>
      </c>
      <c r="AA56" s="29">
        <v>0.7</v>
      </c>
      <c r="AB56" s="30">
        <f t="shared" si="0"/>
        <v>2.1462000000000003</v>
      </c>
      <c r="AC56" s="27">
        <v>223</v>
      </c>
      <c r="AD56" s="27"/>
      <c r="AE56" s="30">
        <v>2.1462000000000003</v>
      </c>
      <c r="AF56" s="27">
        <v>223</v>
      </c>
      <c r="AG56" s="27"/>
      <c r="AH56" s="30">
        <v>2.1462000000000003</v>
      </c>
      <c r="AI56" s="27">
        <v>223</v>
      </c>
      <c r="AJ56" s="27"/>
      <c r="AK56" s="30">
        <v>2.1462000000000003</v>
      </c>
      <c r="AL56" s="27">
        <v>223</v>
      </c>
      <c r="AM56" s="27"/>
      <c r="AN56" s="35">
        <f t="shared" si="6"/>
        <v>1423154301.4093442</v>
      </c>
      <c r="AO56" s="35">
        <v>335138671</v>
      </c>
      <c r="AP56" s="35"/>
      <c r="AQ56" s="35">
        <f>+AO56*1.04</f>
        <v>348544217.84000003</v>
      </c>
      <c r="AR56" s="35"/>
      <c r="AS56" s="35">
        <f>+AQ56*1.04</f>
        <v>362485986.55360007</v>
      </c>
      <c r="AT56" s="35"/>
      <c r="AU56" s="35">
        <f>+AS56*1.04</f>
        <v>376985426.01574409</v>
      </c>
      <c r="AV56" s="171"/>
      <c r="AW56" s="171" t="s">
        <v>758</v>
      </c>
      <c r="AX56" s="171"/>
      <c r="AY56" s="171"/>
      <c r="AZ56" s="171"/>
      <c r="BA56" s="171"/>
      <c r="BB56" s="171"/>
      <c r="BC56" s="171"/>
      <c r="BD56" s="171"/>
      <c r="BE56" s="171"/>
      <c r="BF56" s="171">
        <f t="shared" si="7"/>
        <v>335138671</v>
      </c>
      <c r="BG56" s="171"/>
      <c r="BH56" s="171"/>
      <c r="BI56" s="171"/>
      <c r="BJ56" s="171"/>
      <c r="BK56" s="171"/>
      <c r="BL56" s="171">
        <f t="shared" si="8"/>
        <v>335138671</v>
      </c>
      <c r="BM56" s="171"/>
      <c r="BN56" s="171"/>
      <c r="BO56" s="171"/>
      <c r="BP56" s="171"/>
      <c r="BQ56" s="171"/>
      <c r="BR56" s="171"/>
      <c r="BS56" s="171"/>
      <c r="BT56" s="171"/>
      <c r="BU56" s="171">
        <f>+AQ56</f>
        <v>348544217.84000003</v>
      </c>
      <c r="BV56" s="171"/>
      <c r="BW56" s="171"/>
      <c r="BX56" s="171"/>
      <c r="BY56" s="171"/>
      <c r="BZ56" s="171"/>
      <c r="CA56" s="171">
        <f t="shared" si="9"/>
        <v>348544217.84000003</v>
      </c>
      <c r="CB56" s="171"/>
      <c r="CC56" s="171"/>
      <c r="CD56" s="171"/>
      <c r="CE56" s="171"/>
      <c r="CF56" s="171"/>
      <c r="CG56" s="171"/>
      <c r="CH56" s="171"/>
      <c r="CI56" s="171"/>
      <c r="CJ56" s="171">
        <f>+AS56</f>
        <v>362485986.55360007</v>
      </c>
      <c r="CK56" s="171"/>
      <c r="CL56" s="171"/>
      <c r="CM56" s="171"/>
      <c r="CN56" s="171"/>
      <c r="CO56" s="171"/>
      <c r="CP56" s="171">
        <f t="shared" si="10"/>
        <v>362485986.55360007</v>
      </c>
      <c r="CQ56" s="171"/>
      <c r="CR56" s="171"/>
      <c r="CS56" s="171"/>
      <c r="CT56" s="171"/>
      <c r="CU56" s="171"/>
      <c r="CV56" s="171">
        <f>+AU56</f>
        <v>376985426.01574409</v>
      </c>
      <c r="CW56" s="171"/>
      <c r="CX56" s="171"/>
      <c r="CY56" s="171"/>
      <c r="CZ56" s="171"/>
      <c r="DA56" s="171"/>
      <c r="DB56" s="171">
        <f t="shared" si="11"/>
        <v>376985426.01574409</v>
      </c>
      <c r="DC56" s="27"/>
      <c r="DD56" s="27"/>
      <c r="DE56" s="27"/>
      <c r="DF56" s="27"/>
      <c r="DG56" s="27" t="s">
        <v>791</v>
      </c>
      <c r="DH56" s="27">
        <v>223</v>
      </c>
      <c r="DI56" s="27"/>
      <c r="DJ56" s="29">
        <f t="shared" si="1"/>
        <v>0</v>
      </c>
      <c r="DK56" s="27" t="s">
        <v>792</v>
      </c>
      <c r="DL56" s="27"/>
      <c r="DM56" s="27" t="s">
        <v>793</v>
      </c>
      <c r="DN56" s="163">
        <v>335138671</v>
      </c>
      <c r="DO56" s="163">
        <v>335138671</v>
      </c>
      <c r="DP56" s="163"/>
      <c r="DQ56" s="29">
        <f t="shared" si="2"/>
        <v>0</v>
      </c>
      <c r="DR56" s="27" t="s">
        <v>558</v>
      </c>
      <c r="DS56" s="27" t="s">
        <v>794</v>
      </c>
    </row>
    <row r="57" spans="1:123" s="33" customFormat="1" ht="216" customHeight="1">
      <c r="A57" s="26">
        <v>336</v>
      </c>
      <c r="B57" s="26" t="s">
        <v>780</v>
      </c>
      <c r="C57" s="139" t="s">
        <v>468</v>
      </c>
      <c r="D57" s="57">
        <v>4</v>
      </c>
      <c r="E57" s="34">
        <v>0.7</v>
      </c>
      <c r="F57" s="27" t="s">
        <v>748</v>
      </c>
      <c r="G57" s="62">
        <v>9.1999999999999993</v>
      </c>
      <c r="H57" s="152">
        <v>0.73</v>
      </c>
      <c r="I57" s="681"/>
      <c r="J57" s="703"/>
      <c r="K57" s="29">
        <v>0.4</v>
      </c>
      <c r="L57" s="104" t="s">
        <v>783</v>
      </c>
      <c r="M57" s="104" t="s">
        <v>783</v>
      </c>
      <c r="N57" s="34" t="s">
        <v>784</v>
      </c>
      <c r="O57" s="27" t="s">
        <v>785</v>
      </c>
      <c r="P57" s="681"/>
      <c r="Q57" s="681"/>
      <c r="R57" s="29">
        <v>0.15</v>
      </c>
      <c r="S57" s="681"/>
      <c r="T57" s="681"/>
      <c r="U57" s="27" t="s">
        <v>795</v>
      </c>
      <c r="V57" s="27" t="s">
        <v>795</v>
      </c>
      <c r="W57" s="27" t="s">
        <v>553</v>
      </c>
      <c r="X57" s="27" t="s">
        <v>789</v>
      </c>
      <c r="Y57" s="27">
        <v>0</v>
      </c>
      <c r="Z57" s="27" t="s">
        <v>796</v>
      </c>
      <c r="AA57" s="29">
        <v>0.05</v>
      </c>
      <c r="AB57" s="30">
        <f t="shared" si="0"/>
        <v>0.15330000000000002</v>
      </c>
      <c r="AC57" s="27">
        <v>2</v>
      </c>
      <c r="AD57" s="27"/>
      <c r="AE57" s="30">
        <v>0.15330000000000002</v>
      </c>
      <c r="AF57" s="27">
        <v>2</v>
      </c>
      <c r="AG57" s="27"/>
      <c r="AH57" s="30">
        <v>0.15330000000000002</v>
      </c>
      <c r="AI57" s="27">
        <v>2</v>
      </c>
      <c r="AJ57" s="27"/>
      <c r="AK57" s="30">
        <v>0.15330000000000002</v>
      </c>
      <c r="AL57" s="27">
        <v>2</v>
      </c>
      <c r="AM57" s="27"/>
      <c r="AN57" s="35">
        <f t="shared" si="6"/>
        <v>0</v>
      </c>
      <c r="AO57" s="35">
        <v>0</v>
      </c>
      <c r="AP57" s="35"/>
      <c r="AQ57" s="35">
        <v>0</v>
      </c>
      <c r="AR57" s="35"/>
      <c r="AS57" s="35">
        <v>0</v>
      </c>
      <c r="AT57" s="35"/>
      <c r="AU57" s="35">
        <v>0</v>
      </c>
      <c r="AV57" s="171"/>
      <c r="AW57" s="171" t="s">
        <v>758</v>
      </c>
      <c r="AX57" s="171"/>
      <c r="AY57" s="171"/>
      <c r="AZ57" s="171"/>
      <c r="BA57" s="171"/>
      <c r="BB57" s="171"/>
      <c r="BC57" s="171"/>
      <c r="BD57" s="171"/>
      <c r="BE57" s="171"/>
      <c r="BF57" s="171">
        <f t="shared" si="7"/>
        <v>0</v>
      </c>
      <c r="BG57" s="171"/>
      <c r="BH57" s="171"/>
      <c r="BI57" s="171"/>
      <c r="BJ57" s="171"/>
      <c r="BK57" s="171"/>
      <c r="BL57" s="171">
        <f t="shared" si="8"/>
        <v>0</v>
      </c>
      <c r="BM57" s="171"/>
      <c r="BN57" s="171"/>
      <c r="BO57" s="171"/>
      <c r="BP57" s="171"/>
      <c r="BQ57" s="171"/>
      <c r="BR57" s="171"/>
      <c r="BS57" s="171"/>
      <c r="BT57" s="171"/>
      <c r="BU57" s="171"/>
      <c r="BV57" s="171"/>
      <c r="BW57" s="171"/>
      <c r="BX57" s="171"/>
      <c r="BY57" s="171"/>
      <c r="BZ57" s="171"/>
      <c r="CA57" s="171">
        <f t="shared" si="9"/>
        <v>0</v>
      </c>
      <c r="CB57" s="171"/>
      <c r="CC57" s="171"/>
      <c r="CD57" s="171"/>
      <c r="CE57" s="171"/>
      <c r="CF57" s="171"/>
      <c r="CG57" s="171"/>
      <c r="CH57" s="171"/>
      <c r="CI57" s="171"/>
      <c r="CJ57" s="171"/>
      <c r="CK57" s="171"/>
      <c r="CL57" s="171"/>
      <c r="CM57" s="171"/>
      <c r="CN57" s="171"/>
      <c r="CO57" s="171"/>
      <c r="CP57" s="171">
        <f t="shared" si="10"/>
        <v>0</v>
      </c>
      <c r="CQ57" s="171"/>
      <c r="CR57" s="171"/>
      <c r="CS57" s="171"/>
      <c r="CT57" s="171"/>
      <c r="CU57" s="171"/>
      <c r="CV57" s="171"/>
      <c r="CW57" s="171"/>
      <c r="CX57" s="171"/>
      <c r="CY57" s="171"/>
      <c r="CZ57" s="171"/>
      <c r="DA57" s="171"/>
      <c r="DB57" s="171">
        <f t="shared" si="11"/>
        <v>0</v>
      </c>
      <c r="DC57" s="27"/>
      <c r="DD57" s="27"/>
      <c r="DE57" s="27"/>
      <c r="DF57" s="27"/>
      <c r="DG57" s="27" t="s">
        <v>797</v>
      </c>
      <c r="DH57" s="27">
        <v>2</v>
      </c>
      <c r="DI57" s="27"/>
      <c r="DJ57" s="29">
        <f t="shared" si="1"/>
        <v>0</v>
      </c>
      <c r="DK57" s="27" t="s">
        <v>798</v>
      </c>
      <c r="DL57" s="27"/>
      <c r="DM57" s="27"/>
      <c r="DN57" s="163"/>
      <c r="DO57" s="163"/>
      <c r="DP57" s="27"/>
      <c r="DQ57" s="29" t="e">
        <f t="shared" si="2"/>
        <v>#DIV/0!</v>
      </c>
      <c r="DR57" s="27" t="s">
        <v>799</v>
      </c>
      <c r="DS57" s="27" t="s">
        <v>794</v>
      </c>
    </row>
    <row r="58" spans="1:123" s="33" customFormat="1" ht="229.5" customHeight="1">
      <c r="A58" s="26">
        <v>337</v>
      </c>
      <c r="B58" s="26" t="s">
        <v>780</v>
      </c>
      <c r="C58" s="139" t="s">
        <v>468</v>
      </c>
      <c r="D58" s="57">
        <v>4</v>
      </c>
      <c r="E58" s="34">
        <v>0.7</v>
      </c>
      <c r="F58" s="27" t="s">
        <v>748</v>
      </c>
      <c r="G58" s="62">
        <v>9.1999999999999993</v>
      </c>
      <c r="H58" s="152">
        <v>0.73</v>
      </c>
      <c r="I58" s="681"/>
      <c r="J58" s="703"/>
      <c r="K58" s="29">
        <v>0.4</v>
      </c>
      <c r="L58" s="104" t="s">
        <v>783</v>
      </c>
      <c r="M58" s="104" t="s">
        <v>783</v>
      </c>
      <c r="N58" s="34" t="s">
        <v>784</v>
      </c>
      <c r="O58" s="27" t="s">
        <v>785</v>
      </c>
      <c r="P58" s="681"/>
      <c r="Q58" s="681"/>
      <c r="R58" s="29">
        <v>0.15</v>
      </c>
      <c r="S58" s="681"/>
      <c r="T58" s="681"/>
      <c r="U58" s="27" t="s">
        <v>800</v>
      </c>
      <c r="V58" s="27" t="s">
        <v>800</v>
      </c>
      <c r="W58" s="27" t="s">
        <v>70</v>
      </c>
      <c r="X58" s="27" t="s">
        <v>789</v>
      </c>
      <c r="Y58" s="34">
        <v>0</v>
      </c>
      <c r="Z58" s="27" t="s">
        <v>801</v>
      </c>
      <c r="AA58" s="29">
        <v>0.2</v>
      </c>
      <c r="AB58" s="30">
        <f t="shared" si="0"/>
        <v>0.61320000000000008</v>
      </c>
      <c r="AC58" s="27">
        <v>223</v>
      </c>
      <c r="AD58" s="27"/>
      <c r="AE58" s="30">
        <v>0.61320000000000008</v>
      </c>
      <c r="AF58" s="27">
        <v>223</v>
      </c>
      <c r="AG58" s="27"/>
      <c r="AH58" s="30">
        <v>0.61320000000000008</v>
      </c>
      <c r="AI58" s="27">
        <v>223</v>
      </c>
      <c r="AJ58" s="27"/>
      <c r="AK58" s="30">
        <v>0.61320000000000008</v>
      </c>
      <c r="AL58" s="27">
        <v>223</v>
      </c>
      <c r="AM58" s="27"/>
      <c r="AN58" s="35">
        <f t="shared" si="6"/>
        <v>62847667.200000003</v>
      </c>
      <c r="AO58" s="35">
        <v>14800000</v>
      </c>
      <c r="AP58" s="35">
        <v>14352196</v>
      </c>
      <c r="AQ58" s="35">
        <f>+AO58*1.04</f>
        <v>15392000</v>
      </c>
      <c r="AR58" s="35"/>
      <c r="AS58" s="35">
        <f>+AQ58*1.04</f>
        <v>16007680</v>
      </c>
      <c r="AT58" s="35"/>
      <c r="AU58" s="35">
        <f>+AS58*1.04</f>
        <v>16647987.200000001</v>
      </c>
      <c r="AV58" s="171"/>
      <c r="AW58" s="171" t="s">
        <v>758</v>
      </c>
      <c r="AX58" s="171"/>
      <c r="AY58" s="171"/>
      <c r="AZ58" s="171"/>
      <c r="BA58" s="171"/>
      <c r="BB58" s="171"/>
      <c r="BC58" s="171"/>
      <c r="BD58" s="171"/>
      <c r="BE58" s="171"/>
      <c r="BF58" s="171"/>
      <c r="BG58" s="171"/>
      <c r="BH58" s="171"/>
      <c r="BI58" s="171"/>
      <c r="BJ58" s="171"/>
      <c r="BK58" s="171">
        <f>+AO58</f>
        <v>14800000</v>
      </c>
      <c r="BL58" s="171">
        <f t="shared" si="8"/>
        <v>14800000</v>
      </c>
      <c r="BM58" s="171"/>
      <c r="BN58" s="171"/>
      <c r="BO58" s="171"/>
      <c r="BP58" s="171"/>
      <c r="BQ58" s="171"/>
      <c r="BR58" s="171"/>
      <c r="BS58" s="171"/>
      <c r="BT58" s="171"/>
      <c r="BU58" s="171"/>
      <c r="BV58" s="171"/>
      <c r="BW58" s="171"/>
      <c r="BX58" s="171"/>
      <c r="BY58" s="171"/>
      <c r="BZ58" s="171">
        <f>+AQ58</f>
        <v>15392000</v>
      </c>
      <c r="CA58" s="171">
        <f t="shared" si="9"/>
        <v>15392000</v>
      </c>
      <c r="CB58" s="171"/>
      <c r="CC58" s="171"/>
      <c r="CD58" s="171"/>
      <c r="CE58" s="171"/>
      <c r="CF58" s="171"/>
      <c r="CG58" s="171"/>
      <c r="CH58" s="171"/>
      <c r="CI58" s="171"/>
      <c r="CJ58" s="171"/>
      <c r="CK58" s="171"/>
      <c r="CL58" s="171"/>
      <c r="CM58" s="171"/>
      <c r="CN58" s="171"/>
      <c r="CO58" s="171">
        <f>+AS58</f>
        <v>16007680</v>
      </c>
      <c r="CP58" s="171">
        <f t="shared" si="10"/>
        <v>16007680</v>
      </c>
      <c r="CQ58" s="171"/>
      <c r="CR58" s="171"/>
      <c r="CS58" s="171"/>
      <c r="CT58" s="171"/>
      <c r="CU58" s="171"/>
      <c r="CV58" s="171"/>
      <c r="CW58" s="171"/>
      <c r="CX58" s="171"/>
      <c r="CY58" s="171"/>
      <c r="CZ58" s="171"/>
      <c r="DA58" s="171">
        <f>+AU58</f>
        <v>16647987.200000001</v>
      </c>
      <c r="DB58" s="171">
        <f t="shared" si="11"/>
        <v>16647987.200000001</v>
      </c>
      <c r="DC58" s="839"/>
      <c r="DD58" s="27"/>
      <c r="DE58" s="27"/>
      <c r="DF58" s="27"/>
      <c r="DG58" s="27" t="s">
        <v>802</v>
      </c>
      <c r="DH58" s="27">
        <v>223</v>
      </c>
      <c r="DI58" s="27"/>
      <c r="DJ58" s="29">
        <f t="shared" si="1"/>
        <v>0</v>
      </c>
      <c r="DK58" s="27" t="s">
        <v>803</v>
      </c>
      <c r="DL58" s="27"/>
      <c r="DM58" s="27" t="s">
        <v>804</v>
      </c>
      <c r="DN58" s="163">
        <v>14800000</v>
      </c>
      <c r="DO58" s="163">
        <v>14800000</v>
      </c>
      <c r="DP58" s="163"/>
      <c r="DQ58" s="29">
        <f t="shared" si="2"/>
        <v>0</v>
      </c>
      <c r="DR58" s="27" t="s">
        <v>805</v>
      </c>
      <c r="DS58" s="27" t="s">
        <v>794</v>
      </c>
    </row>
    <row r="59" spans="1:123" s="33" customFormat="1" ht="187.5" customHeight="1">
      <c r="A59" s="26">
        <v>338</v>
      </c>
      <c r="B59" s="26" t="s">
        <v>780</v>
      </c>
      <c r="C59" s="139" t="s">
        <v>468</v>
      </c>
      <c r="D59" s="57">
        <v>4</v>
      </c>
      <c r="E59" s="34">
        <v>0.7</v>
      </c>
      <c r="F59" s="27" t="s">
        <v>748</v>
      </c>
      <c r="G59" s="62">
        <v>9.1999999999999993</v>
      </c>
      <c r="H59" s="152">
        <v>0.73</v>
      </c>
      <c r="I59" s="681"/>
      <c r="J59" s="703"/>
      <c r="K59" s="29">
        <v>0.4</v>
      </c>
      <c r="L59" s="104" t="s">
        <v>783</v>
      </c>
      <c r="M59" s="104" t="s">
        <v>783</v>
      </c>
      <c r="N59" s="34" t="s">
        <v>784</v>
      </c>
      <c r="O59" s="27" t="s">
        <v>785</v>
      </c>
      <c r="P59" s="681"/>
      <c r="Q59" s="681"/>
      <c r="R59" s="29">
        <v>0.15</v>
      </c>
      <c r="S59" s="681"/>
      <c r="T59" s="681"/>
      <c r="U59" s="27" t="s">
        <v>806</v>
      </c>
      <c r="V59" s="27" t="s">
        <v>806</v>
      </c>
      <c r="W59" s="27" t="s">
        <v>70</v>
      </c>
      <c r="X59" s="27" t="s">
        <v>789</v>
      </c>
      <c r="Y59" s="34">
        <v>0</v>
      </c>
      <c r="Z59" s="27" t="s">
        <v>807</v>
      </c>
      <c r="AA59" s="29">
        <v>0.05</v>
      </c>
      <c r="AB59" s="30">
        <f t="shared" si="0"/>
        <v>0.15330000000000002</v>
      </c>
      <c r="AC59" s="29">
        <v>0.2</v>
      </c>
      <c r="AD59" s="27"/>
      <c r="AE59" s="30">
        <v>0.15330000000000002</v>
      </c>
      <c r="AF59" s="29">
        <v>0.3</v>
      </c>
      <c r="AG59" s="27"/>
      <c r="AH59" s="30">
        <v>0.15330000000000002</v>
      </c>
      <c r="AI59" s="34">
        <v>0.4</v>
      </c>
      <c r="AJ59" s="27"/>
      <c r="AK59" s="30">
        <v>0.15330000000000002</v>
      </c>
      <c r="AL59" s="34">
        <v>0.5</v>
      </c>
      <c r="AM59" s="27"/>
      <c r="AN59" s="35">
        <f t="shared" si="6"/>
        <v>0</v>
      </c>
      <c r="AO59" s="35"/>
      <c r="AP59" s="35"/>
      <c r="AQ59" s="35"/>
      <c r="AR59" s="35"/>
      <c r="AS59" s="35"/>
      <c r="AT59" s="35"/>
      <c r="AU59" s="35"/>
      <c r="AV59" s="171"/>
      <c r="AW59" s="171" t="s">
        <v>758</v>
      </c>
      <c r="AX59" s="171"/>
      <c r="AY59" s="171"/>
      <c r="AZ59" s="171"/>
      <c r="BA59" s="171"/>
      <c r="BB59" s="171"/>
      <c r="BC59" s="171"/>
      <c r="BD59" s="171"/>
      <c r="BE59" s="171"/>
      <c r="BF59" s="171"/>
      <c r="BG59" s="171"/>
      <c r="BH59" s="171"/>
      <c r="BI59" s="171"/>
      <c r="BJ59" s="171"/>
      <c r="BK59" s="171"/>
      <c r="BL59" s="171">
        <f t="shared" si="8"/>
        <v>0</v>
      </c>
      <c r="BM59" s="171"/>
      <c r="BN59" s="171"/>
      <c r="BO59" s="171"/>
      <c r="BP59" s="171"/>
      <c r="BQ59" s="171"/>
      <c r="BR59" s="171"/>
      <c r="BS59" s="171"/>
      <c r="BT59" s="171"/>
      <c r="BU59" s="171"/>
      <c r="BV59" s="171"/>
      <c r="BW59" s="171"/>
      <c r="BX59" s="171"/>
      <c r="BY59" s="171"/>
      <c r="BZ59" s="171"/>
      <c r="CA59" s="171">
        <f t="shared" si="9"/>
        <v>0</v>
      </c>
      <c r="CB59" s="171"/>
      <c r="CC59" s="171"/>
      <c r="CD59" s="171"/>
      <c r="CE59" s="171"/>
      <c r="CF59" s="171"/>
      <c r="CG59" s="171"/>
      <c r="CH59" s="171"/>
      <c r="CI59" s="171"/>
      <c r="CJ59" s="171"/>
      <c r="CK59" s="171"/>
      <c r="CL59" s="171"/>
      <c r="CM59" s="171"/>
      <c r="CN59" s="171"/>
      <c r="CO59" s="171"/>
      <c r="CP59" s="171">
        <f t="shared" si="10"/>
        <v>0</v>
      </c>
      <c r="CQ59" s="171"/>
      <c r="CR59" s="171"/>
      <c r="CS59" s="171"/>
      <c r="CT59" s="171"/>
      <c r="CU59" s="171"/>
      <c r="CV59" s="171"/>
      <c r="CW59" s="171"/>
      <c r="CX59" s="171"/>
      <c r="CY59" s="171"/>
      <c r="CZ59" s="171"/>
      <c r="DA59" s="171"/>
      <c r="DB59" s="171">
        <f t="shared" si="11"/>
        <v>0</v>
      </c>
      <c r="DC59" s="839"/>
      <c r="DD59" s="27"/>
      <c r="DE59" s="27"/>
      <c r="DF59" s="27"/>
      <c r="DG59" s="27" t="s">
        <v>808</v>
      </c>
      <c r="DH59" s="29">
        <v>2</v>
      </c>
      <c r="DI59" s="29"/>
      <c r="DJ59" s="29">
        <f t="shared" si="1"/>
        <v>0</v>
      </c>
      <c r="DK59" s="27" t="s">
        <v>809</v>
      </c>
      <c r="DL59" s="27"/>
      <c r="DM59" s="27"/>
      <c r="DN59" s="163"/>
      <c r="DO59" s="163"/>
      <c r="DP59" s="27"/>
      <c r="DQ59" s="29" t="e">
        <f t="shared" si="2"/>
        <v>#DIV/0!</v>
      </c>
      <c r="DR59" s="27" t="s">
        <v>805</v>
      </c>
      <c r="DS59" s="27" t="s">
        <v>794</v>
      </c>
    </row>
    <row r="60" spans="1:123" s="33" customFormat="1" ht="212.25" customHeight="1">
      <c r="A60" s="26">
        <v>339</v>
      </c>
      <c r="B60" s="26" t="s">
        <v>780</v>
      </c>
      <c r="C60" s="139" t="s">
        <v>468</v>
      </c>
      <c r="D60" s="57">
        <v>4</v>
      </c>
      <c r="E60" s="34">
        <v>0.7</v>
      </c>
      <c r="F60" s="27" t="s">
        <v>748</v>
      </c>
      <c r="G60" s="62">
        <v>9.1999999999999993</v>
      </c>
      <c r="H60" s="152">
        <v>0.73</v>
      </c>
      <c r="I60" s="681"/>
      <c r="J60" s="703"/>
      <c r="K60" s="29">
        <v>0.4</v>
      </c>
      <c r="L60" s="104" t="s">
        <v>783</v>
      </c>
      <c r="M60" s="104" t="s">
        <v>783</v>
      </c>
      <c r="N60" s="34" t="s">
        <v>784</v>
      </c>
      <c r="O60" s="27" t="s">
        <v>785</v>
      </c>
      <c r="P60" s="681" t="s">
        <v>810</v>
      </c>
      <c r="Q60" s="681"/>
      <c r="R60" s="29">
        <v>0.08</v>
      </c>
      <c r="S60" s="681" t="s">
        <v>810</v>
      </c>
      <c r="T60" s="681" t="s">
        <v>811</v>
      </c>
      <c r="U60" s="27" t="s">
        <v>812</v>
      </c>
      <c r="V60" s="27" t="s">
        <v>812</v>
      </c>
      <c r="W60" s="27" t="s">
        <v>553</v>
      </c>
      <c r="X60" s="27" t="s">
        <v>813</v>
      </c>
      <c r="Y60" s="164">
        <v>400</v>
      </c>
      <c r="Z60" s="27" t="s">
        <v>814</v>
      </c>
      <c r="AA60" s="29">
        <v>0.3</v>
      </c>
      <c r="AB60" s="30">
        <f t="shared" si="0"/>
        <v>0.49056000000000005</v>
      </c>
      <c r="AC60" s="27">
        <v>200</v>
      </c>
      <c r="AD60" s="27"/>
      <c r="AE60" s="30">
        <v>0.49056000000000005</v>
      </c>
      <c r="AF60" s="27">
        <v>200</v>
      </c>
      <c r="AG60" s="27"/>
      <c r="AH60" s="30">
        <v>0.49056000000000005</v>
      </c>
      <c r="AI60" s="27">
        <v>200</v>
      </c>
      <c r="AJ60" s="27"/>
      <c r="AK60" s="30">
        <v>0.49056000000000005</v>
      </c>
      <c r="AL60" s="27">
        <v>200</v>
      </c>
      <c r="AM60" s="27"/>
      <c r="AN60" s="35">
        <f>SUBTOTAL(9,AO60:AU60)</f>
        <v>1836000</v>
      </c>
      <c r="AO60" s="35">
        <v>456000</v>
      </c>
      <c r="AP60" s="35">
        <v>0</v>
      </c>
      <c r="AQ60" s="35">
        <v>460000</v>
      </c>
      <c r="AR60" s="35"/>
      <c r="AS60" s="35">
        <v>450000</v>
      </c>
      <c r="AT60" s="35"/>
      <c r="AU60" s="35">
        <v>470000</v>
      </c>
      <c r="AV60" s="171"/>
      <c r="AW60" s="171" t="s">
        <v>758</v>
      </c>
      <c r="AX60" s="171"/>
      <c r="AY60" s="171"/>
      <c r="AZ60" s="171"/>
      <c r="BA60" s="171"/>
      <c r="BB60" s="171"/>
      <c r="BC60" s="171"/>
      <c r="BD60" s="171"/>
      <c r="BE60" s="171"/>
      <c r="BF60" s="171">
        <f>+AO60</f>
        <v>456000</v>
      </c>
      <c r="BG60" s="171"/>
      <c r="BH60" s="171"/>
      <c r="BI60" s="171"/>
      <c r="BJ60" s="171"/>
      <c r="BK60" s="171"/>
      <c r="BL60" s="171">
        <f t="shared" ref="BL60:BL77" si="12">SUM(AX60:BK60)</f>
        <v>456000</v>
      </c>
      <c r="BM60" s="171"/>
      <c r="BN60" s="171"/>
      <c r="BO60" s="171"/>
      <c r="BP60" s="171"/>
      <c r="BQ60" s="171"/>
      <c r="BR60" s="171"/>
      <c r="BS60" s="171"/>
      <c r="BT60" s="171"/>
      <c r="BU60" s="171">
        <f>+AQ60</f>
        <v>460000</v>
      </c>
      <c r="BV60" s="171"/>
      <c r="BW60" s="171"/>
      <c r="BX60" s="171"/>
      <c r="BY60" s="171"/>
      <c r="BZ60" s="171"/>
      <c r="CA60" s="171">
        <f t="shared" ref="CA60:CA77" si="13">SUM(BM60:BZ60)</f>
        <v>460000</v>
      </c>
      <c r="CB60" s="171"/>
      <c r="CC60" s="171"/>
      <c r="CD60" s="171"/>
      <c r="CE60" s="171"/>
      <c r="CF60" s="171"/>
      <c r="CG60" s="171"/>
      <c r="CH60" s="171"/>
      <c r="CI60" s="171"/>
      <c r="CJ60" s="171">
        <f>+AS60</f>
        <v>450000</v>
      </c>
      <c r="CK60" s="171"/>
      <c r="CL60" s="171"/>
      <c r="CM60" s="171"/>
      <c r="CN60" s="171"/>
      <c r="CO60" s="171"/>
      <c r="CP60" s="171">
        <f t="shared" ref="CP60:CP77" si="14">SUM(CB60:CO60)</f>
        <v>450000</v>
      </c>
      <c r="CQ60" s="171"/>
      <c r="CR60" s="171"/>
      <c r="CS60" s="171"/>
      <c r="CT60" s="171"/>
      <c r="CU60" s="171"/>
      <c r="CV60" s="171">
        <f>+AU60</f>
        <v>470000</v>
      </c>
      <c r="CW60" s="171"/>
      <c r="CX60" s="171"/>
      <c r="CY60" s="171"/>
      <c r="CZ60" s="171"/>
      <c r="DA60" s="171"/>
      <c r="DB60" s="171">
        <f t="shared" ref="DB60:DB77" si="15">SUM(CQ60:DA60)</f>
        <v>470000</v>
      </c>
      <c r="DC60" s="839"/>
      <c r="DD60" s="27"/>
      <c r="DE60" s="27"/>
      <c r="DF60" s="27"/>
      <c r="DG60" s="27" t="s">
        <v>815</v>
      </c>
      <c r="DH60" s="27">
        <v>200</v>
      </c>
      <c r="DI60" s="27"/>
      <c r="DJ60" s="29">
        <f t="shared" si="1"/>
        <v>0</v>
      </c>
      <c r="DK60" s="27" t="s">
        <v>816</v>
      </c>
      <c r="DL60" s="27"/>
      <c r="DM60" s="27"/>
      <c r="DN60" s="163"/>
      <c r="DO60" s="163"/>
      <c r="DP60" s="27"/>
      <c r="DQ60" s="29" t="e">
        <f t="shared" si="2"/>
        <v>#DIV/0!</v>
      </c>
      <c r="DR60" s="27" t="s">
        <v>805</v>
      </c>
      <c r="DS60" s="27" t="s">
        <v>817</v>
      </c>
    </row>
    <row r="61" spans="1:123" s="33" customFormat="1" ht="222" customHeight="1">
      <c r="A61" s="26">
        <v>340</v>
      </c>
      <c r="B61" s="26" t="s">
        <v>780</v>
      </c>
      <c r="C61" s="139" t="s">
        <v>468</v>
      </c>
      <c r="D61" s="57">
        <v>4</v>
      </c>
      <c r="E61" s="34">
        <v>0.7</v>
      </c>
      <c r="F61" s="27" t="s">
        <v>748</v>
      </c>
      <c r="G61" s="62">
        <v>9.1999999999999993</v>
      </c>
      <c r="H61" s="152">
        <v>0.73</v>
      </c>
      <c r="I61" s="681"/>
      <c r="J61" s="703"/>
      <c r="K61" s="29">
        <v>0.4</v>
      </c>
      <c r="L61" s="104" t="s">
        <v>783</v>
      </c>
      <c r="M61" s="104" t="s">
        <v>783</v>
      </c>
      <c r="N61" s="34" t="s">
        <v>784</v>
      </c>
      <c r="O61" s="27" t="s">
        <v>785</v>
      </c>
      <c r="P61" s="681"/>
      <c r="Q61" s="681"/>
      <c r="R61" s="29">
        <v>0.08</v>
      </c>
      <c r="S61" s="681"/>
      <c r="T61" s="681"/>
      <c r="U61" s="27" t="s">
        <v>818</v>
      </c>
      <c r="V61" s="27" t="s">
        <v>818</v>
      </c>
      <c r="W61" s="27" t="s">
        <v>70</v>
      </c>
      <c r="X61" s="27" t="s">
        <v>813</v>
      </c>
      <c r="Y61" s="164">
        <v>60</v>
      </c>
      <c r="Z61" s="27" t="s">
        <v>819</v>
      </c>
      <c r="AA61" s="29">
        <v>0.3</v>
      </c>
      <c r="AB61" s="30">
        <f t="shared" si="0"/>
        <v>0.49056000000000005</v>
      </c>
      <c r="AC61" s="27">
        <v>100</v>
      </c>
      <c r="AD61" s="27"/>
      <c r="AE61" s="30">
        <v>0.49056000000000005</v>
      </c>
      <c r="AF61" s="27">
        <v>150</v>
      </c>
      <c r="AG61" s="27"/>
      <c r="AH61" s="30">
        <v>0.49056000000000005</v>
      </c>
      <c r="AI61" s="27">
        <v>200</v>
      </c>
      <c r="AJ61" s="27"/>
      <c r="AK61" s="30">
        <v>0.49056000000000005</v>
      </c>
      <c r="AL61" s="27">
        <v>300</v>
      </c>
      <c r="AM61" s="27"/>
      <c r="AN61" s="35">
        <f t="shared" ref="AN61:AN62" si="16">SUBTOTAL(9,AO61:AU61)</f>
        <v>1178000</v>
      </c>
      <c r="AO61" s="35">
        <v>256000</v>
      </c>
      <c r="AP61" s="35">
        <v>0</v>
      </c>
      <c r="AQ61" s="35">
        <v>280000</v>
      </c>
      <c r="AR61" s="35"/>
      <c r="AS61" s="35">
        <v>326000</v>
      </c>
      <c r="AT61" s="35"/>
      <c r="AU61" s="35">
        <v>316000</v>
      </c>
      <c r="AV61" s="171"/>
      <c r="AW61" s="171" t="s">
        <v>758</v>
      </c>
      <c r="AX61" s="847"/>
      <c r="AY61" s="847"/>
      <c r="AZ61" s="847"/>
      <c r="BA61" s="847"/>
      <c r="BB61" s="847"/>
      <c r="BC61" s="847"/>
      <c r="BD61" s="847"/>
      <c r="BE61" s="847"/>
      <c r="BF61" s="847">
        <f t="shared" ref="BF61:BF62" si="17">+AO61</f>
        <v>256000</v>
      </c>
      <c r="BG61" s="847"/>
      <c r="BH61" s="847"/>
      <c r="BI61" s="847"/>
      <c r="BJ61" s="847"/>
      <c r="BK61" s="847"/>
      <c r="BL61" s="847">
        <f t="shared" si="12"/>
        <v>256000</v>
      </c>
      <c r="BM61" s="847"/>
      <c r="BN61" s="847"/>
      <c r="BO61" s="847"/>
      <c r="BP61" s="847"/>
      <c r="BQ61" s="847"/>
      <c r="BR61" s="847"/>
      <c r="BS61" s="847"/>
      <c r="BT61" s="847"/>
      <c r="BU61" s="847">
        <f t="shared" ref="BU61:BU62" si="18">+AQ61</f>
        <v>280000</v>
      </c>
      <c r="BV61" s="847"/>
      <c r="BW61" s="847"/>
      <c r="BX61" s="847"/>
      <c r="BY61" s="847"/>
      <c r="BZ61" s="847"/>
      <c r="CA61" s="847">
        <f t="shared" si="13"/>
        <v>280000</v>
      </c>
      <c r="CB61" s="847"/>
      <c r="CC61" s="847"/>
      <c r="CD61" s="847"/>
      <c r="CE61" s="847"/>
      <c r="CF61" s="847"/>
      <c r="CG61" s="847"/>
      <c r="CH61" s="847"/>
      <c r="CI61" s="847"/>
      <c r="CJ61" s="847">
        <f t="shared" ref="CJ61:CJ62" si="19">+AS61</f>
        <v>326000</v>
      </c>
      <c r="CK61" s="847"/>
      <c r="CL61" s="847"/>
      <c r="CM61" s="847"/>
      <c r="CN61" s="847"/>
      <c r="CO61" s="847"/>
      <c r="CP61" s="847">
        <f t="shared" si="14"/>
        <v>326000</v>
      </c>
      <c r="CQ61" s="847"/>
      <c r="CR61" s="847"/>
      <c r="CS61" s="847"/>
      <c r="CT61" s="847"/>
      <c r="CU61" s="847"/>
      <c r="CV61" s="847">
        <f t="shared" ref="CV61:CV62" si="20">+AU61</f>
        <v>316000</v>
      </c>
      <c r="CW61" s="847"/>
      <c r="CX61" s="847"/>
      <c r="CY61" s="847"/>
      <c r="CZ61" s="847"/>
      <c r="DA61" s="847"/>
      <c r="DB61" s="847">
        <f t="shared" si="15"/>
        <v>316000</v>
      </c>
      <c r="DC61" s="839"/>
      <c r="DD61" s="27"/>
      <c r="DE61" s="27"/>
      <c r="DF61" s="27"/>
      <c r="DG61" s="27" t="s">
        <v>820</v>
      </c>
      <c r="DH61" s="27">
        <v>100</v>
      </c>
      <c r="DI61" s="27"/>
      <c r="DJ61" s="29">
        <f t="shared" si="1"/>
        <v>0</v>
      </c>
      <c r="DK61" s="27" t="s">
        <v>821</v>
      </c>
      <c r="DL61" s="27"/>
      <c r="DM61" s="27"/>
      <c r="DN61" s="163"/>
      <c r="DO61" s="163"/>
      <c r="DP61" s="27"/>
      <c r="DQ61" s="29" t="e">
        <f t="shared" si="2"/>
        <v>#DIV/0!</v>
      </c>
      <c r="DR61" s="27" t="s">
        <v>805</v>
      </c>
      <c r="DS61" s="27" t="s">
        <v>817</v>
      </c>
    </row>
    <row r="62" spans="1:123" s="33" customFormat="1" ht="188.25" customHeight="1">
      <c r="A62" s="26">
        <v>341</v>
      </c>
      <c r="B62" s="26" t="s">
        <v>780</v>
      </c>
      <c r="C62" s="139" t="s">
        <v>468</v>
      </c>
      <c r="D62" s="57">
        <v>4</v>
      </c>
      <c r="E62" s="34">
        <v>0.7</v>
      </c>
      <c r="F62" s="27" t="s">
        <v>748</v>
      </c>
      <c r="G62" s="62">
        <v>9.1999999999999993</v>
      </c>
      <c r="H62" s="152">
        <v>0.73</v>
      </c>
      <c r="I62" s="681"/>
      <c r="J62" s="703"/>
      <c r="K62" s="29">
        <v>0.4</v>
      </c>
      <c r="L62" s="104" t="s">
        <v>783</v>
      </c>
      <c r="M62" s="104" t="s">
        <v>783</v>
      </c>
      <c r="N62" s="34" t="s">
        <v>784</v>
      </c>
      <c r="O62" s="27" t="s">
        <v>785</v>
      </c>
      <c r="P62" s="681"/>
      <c r="Q62" s="681"/>
      <c r="R62" s="29">
        <v>0.08</v>
      </c>
      <c r="S62" s="681"/>
      <c r="T62" s="681"/>
      <c r="U62" s="27" t="s">
        <v>822</v>
      </c>
      <c r="V62" s="27" t="s">
        <v>822</v>
      </c>
      <c r="W62" s="27" t="s">
        <v>553</v>
      </c>
      <c r="X62" s="27" t="s">
        <v>813</v>
      </c>
      <c r="Y62" s="164">
        <v>4418</v>
      </c>
      <c r="Z62" s="27" t="s">
        <v>823</v>
      </c>
      <c r="AA62" s="29">
        <v>0.4</v>
      </c>
      <c r="AB62" s="30">
        <f t="shared" si="0"/>
        <v>0.65408000000000011</v>
      </c>
      <c r="AC62" s="27">
        <v>3500</v>
      </c>
      <c r="AD62" s="27"/>
      <c r="AE62" s="30">
        <v>0.65408000000000011</v>
      </c>
      <c r="AF62" s="27">
        <v>3500</v>
      </c>
      <c r="AG62" s="27"/>
      <c r="AH62" s="30">
        <v>0.65408000000000011</v>
      </c>
      <c r="AI62" s="27">
        <v>3500</v>
      </c>
      <c r="AJ62" s="27"/>
      <c r="AK62" s="30">
        <v>0.65408000000000011</v>
      </c>
      <c r="AL62" s="27">
        <v>3500</v>
      </c>
      <c r="AM62" s="27"/>
      <c r="AN62" s="35">
        <f t="shared" si="16"/>
        <v>1189000</v>
      </c>
      <c r="AO62" s="35">
        <v>268000</v>
      </c>
      <c r="AP62" s="35">
        <v>0</v>
      </c>
      <c r="AQ62" s="35">
        <v>279000</v>
      </c>
      <c r="AR62" s="35"/>
      <c r="AS62" s="35">
        <v>326000</v>
      </c>
      <c r="AT62" s="35"/>
      <c r="AU62" s="35">
        <v>316000</v>
      </c>
      <c r="AV62" s="171"/>
      <c r="AW62" s="171" t="s">
        <v>758</v>
      </c>
      <c r="AX62" s="847"/>
      <c r="AY62" s="847"/>
      <c r="AZ62" s="847"/>
      <c r="BA62" s="847"/>
      <c r="BB62" s="847"/>
      <c r="BC62" s="847"/>
      <c r="BD62" s="847"/>
      <c r="BE62" s="847"/>
      <c r="BF62" s="847">
        <f t="shared" si="17"/>
        <v>268000</v>
      </c>
      <c r="BG62" s="847"/>
      <c r="BH62" s="847"/>
      <c r="BI62" s="847"/>
      <c r="BJ62" s="847"/>
      <c r="BK62" s="847"/>
      <c r="BL62" s="847">
        <f t="shared" si="12"/>
        <v>268000</v>
      </c>
      <c r="BM62" s="847"/>
      <c r="BN62" s="847"/>
      <c r="BO62" s="847"/>
      <c r="BP62" s="847"/>
      <c r="BQ62" s="847"/>
      <c r="BR62" s="847"/>
      <c r="BS62" s="847"/>
      <c r="BT62" s="847"/>
      <c r="BU62" s="847">
        <f t="shared" si="18"/>
        <v>279000</v>
      </c>
      <c r="BV62" s="847"/>
      <c r="BW62" s="847"/>
      <c r="BX62" s="847"/>
      <c r="BY62" s="847"/>
      <c r="BZ62" s="847"/>
      <c r="CA62" s="847">
        <f t="shared" si="13"/>
        <v>279000</v>
      </c>
      <c r="CB62" s="847"/>
      <c r="CC62" s="847"/>
      <c r="CD62" s="847"/>
      <c r="CE62" s="847"/>
      <c r="CF62" s="847"/>
      <c r="CG62" s="847"/>
      <c r="CH62" s="847"/>
      <c r="CI62" s="847"/>
      <c r="CJ62" s="847">
        <f t="shared" si="19"/>
        <v>326000</v>
      </c>
      <c r="CK62" s="847"/>
      <c r="CL62" s="847"/>
      <c r="CM62" s="847"/>
      <c r="CN62" s="847"/>
      <c r="CO62" s="847"/>
      <c r="CP62" s="847">
        <f t="shared" si="14"/>
        <v>326000</v>
      </c>
      <c r="CQ62" s="847"/>
      <c r="CR62" s="847"/>
      <c r="CS62" s="847"/>
      <c r="CT62" s="847"/>
      <c r="CU62" s="847"/>
      <c r="CV62" s="847">
        <f t="shared" si="20"/>
        <v>316000</v>
      </c>
      <c r="CW62" s="847"/>
      <c r="CX62" s="847"/>
      <c r="CY62" s="847"/>
      <c r="CZ62" s="847"/>
      <c r="DA62" s="847"/>
      <c r="DB62" s="847">
        <f t="shared" si="15"/>
        <v>316000</v>
      </c>
      <c r="DC62" s="839"/>
      <c r="DD62" s="27"/>
      <c r="DE62" s="27"/>
      <c r="DF62" s="27"/>
      <c r="DG62" s="27" t="s">
        <v>824</v>
      </c>
      <c r="DH62" s="27">
        <v>3500</v>
      </c>
      <c r="DI62" s="27"/>
      <c r="DJ62" s="29">
        <f t="shared" si="1"/>
        <v>0</v>
      </c>
      <c r="DK62" s="27" t="s">
        <v>825</v>
      </c>
      <c r="DL62" s="27"/>
      <c r="DM62" s="27"/>
      <c r="DN62" s="163"/>
      <c r="DO62" s="163"/>
      <c r="DP62" s="27"/>
      <c r="DQ62" s="29" t="e">
        <f t="shared" si="2"/>
        <v>#DIV/0!</v>
      </c>
      <c r="DR62" s="27" t="s">
        <v>805</v>
      </c>
      <c r="DS62" s="27" t="s">
        <v>817</v>
      </c>
    </row>
    <row r="63" spans="1:123" s="33" customFormat="1" ht="248.25" customHeight="1">
      <c r="A63" s="26">
        <v>342</v>
      </c>
      <c r="B63" s="26" t="s">
        <v>780</v>
      </c>
      <c r="C63" s="139" t="s">
        <v>468</v>
      </c>
      <c r="D63" s="57">
        <v>4</v>
      </c>
      <c r="E63" s="34">
        <v>0.7</v>
      </c>
      <c r="F63" s="27" t="s">
        <v>748</v>
      </c>
      <c r="G63" s="62">
        <v>9.1999999999999993</v>
      </c>
      <c r="H63" s="152">
        <v>0.73</v>
      </c>
      <c r="I63" s="681"/>
      <c r="J63" s="703"/>
      <c r="K63" s="29">
        <v>0.4</v>
      </c>
      <c r="L63" s="104" t="s">
        <v>783</v>
      </c>
      <c r="M63" s="104" t="s">
        <v>783</v>
      </c>
      <c r="N63" s="34" t="s">
        <v>784</v>
      </c>
      <c r="O63" s="27" t="s">
        <v>785</v>
      </c>
      <c r="P63" s="681" t="s">
        <v>826</v>
      </c>
      <c r="Q63" s="681"/>
      <c r="R63" s="29">
        <v>0.08</v>
      </c>
      <c r="S63" s="681" t="s">
        <v>826</v>
      </c>
      <c r="T63" s="681" t="s">
        <v>827</v>
      </c>
      <c r="U63" s="27" t="s">
        <v>828</v>
      </c>
      <c r="V63" s="27" t="s">
        <v>828</v>
      </c>
      <c r="W63" s="27" t="s">
        <v>70</v>
      </c>
      <c r="X63" s="27" t="s">
        <v>829</v>
      </c>
      <c r="Y63" s="164">
        <v>0</v>
      </c>
      <c r="Z63" s="27" t="s">
        <v>830</v>
      </c>
      <c r="AA63" s="29">
        <v>0.3</v>
      </c>
      <c r="AB63" s="30">
        <f t="shared" si="0"/>
        <v>0.49056000000000005</v>
      </c>
      <c r="AC63" s="27">
        <v>1</v>
      </c>
      <c r="AD63" s="27"/>
      <c r="AE63" s="30">
        <v>0.49056000000000005</v>
      </c>
      <c r="AF63" s="27">
        <v>2</v>
      </c>
      <c r="AG63" s="27">
        <v>0</v>
      </c>
      <c r="AH63" s="30">
        <v>0.49056000000000005</v>
      </c>
      <c r="AI63" s="27">
        <v>3</v>
      </c>
      <c r="AJ63" s="27"/>
      <c r="AK63" s="30">
        <v>0.49056000000000005</v>
      </c>
      <c r="AL63" s="27">
        <v>4</v>
      </c>
      <c r="AM63" s="27"/>
      <c r="AN63" s="35">
        <v>180000</v>
      </c>
      <c r="AO63" s="35">
        <f>+AN63/4</f>
        <v>45000</v>
      </c>
      <c r="AP63" s="35">
        <v>0</v>
      </c>
      <c r="AQ63" s="35">
        <f>+AN63/4</f>
        <v>45000</v>
      </c>
      <c r="AR63" s="35">
        <v>0</v>
      </c>
      <c r="AS63" s="35">
        <v>45000</v>
      </c>
      <c r="AT63" s="35">
        <v>0</v>
      </c>
      <c r="AU63" s="35">
        <v>45000</v>
      </c>
      <c r="AV63" s="171"/>
      <c r="AW63" s="171" t="s">
        <v>758</v>
      </c>
      <c r="AX63" s="847"/>
      <c r="AY63" s="847"/>
      <c r="AZ63" s="847"/>
      <c r="BA63" s="847">
        <v>45000</v>
      </c>
      <c r="BB63" s="847"/>
      <c r="BC63" s="847"/>
      <c r="BD63" s="847"/>
      <c r="BE63" s="847"/>
      <c r="BF63" s="847"/>
      <c r="BG63" s="847"/>
      <c r="BH63" s="847"/>
      <c r="BI63" s="847"/>
      <c r="BJ63" s="847"/>
      <c r="BK63" s="847"/>
      <c r="BL63" s="847">
        <f t="shared" si="12"/>
        <v>45000</v>
      </c>
      <c r="BM63" s="847"/>
      <c r="BN63" s="847"/>
      <c r="BO63" s="847"/>
      <c r="BP63" s="847">
        <v>45000</v>
      </c>
      <c r="BQ63" s="847"/>
      <c r="BR63" s="847"/>
      <c r="BS63" s="847"/>
      <c r="BT63" s="847"/>
      <c r="BU63" s="847"/>
      <c r="BV63" s="847"/>
      <c r="BW63" s="847"/>
      <c r="BX63" s="847"/>
      <c r="BY63" s="847"/>
      <c r="BZ63" s="847"/>
      <c r="CA63" s="847">
        <f t="shared" si="13"/>
        <v>45000</v>
      </c>
      <c r="CB63" s="847"/>
      <c r="CC63" s="847"/>
      <c r="CD63" s="847"/>
      <c r="CE63" s="847">
        <v>45000</v>
      </c>
      <c r="CF63" s="847"/>
      <c r="CG63" s="847"/>
      <c r="CH63" s="847"/>
      <c r="CI63" s="847"/>
      <c r="CJ63" s="847"/>
      <c r="CK63" s="847"/>
      <c r="CL63" s="847"/>
      <c r="CM63" s="847"/>
      <c r="CN63" s="847"/>
      <c r="CO63" s="847"/>
      <c r="CP63" s="847">
        <f t="shared" si="14"/>
        <v>45000</v>
      </c>
      <c r="CQ63" s="847"/>
      <c r="CR63" s="847">
        <v>45000</v>
      </c>
      <c r="CS63" s="847"/>
      <c r="CT63" s="847"/>
      <c r="CU63" s="847"/>
      <c r="CV63" s="847"/>
      <c r="CW63" s="847"/>
      <c r="CX63" s="847"/>
      <c r="CY63" s="847"/>
      <c r="CZ63" s="847"/>
      <c r="DA63" s="847"/>
      <c r="DB63" s="847">
        <f t="shared" si="15"/>
        <v>45000</v>
      </c>
      <c r="DC63" s="839"/>
      <c r="DD63" s="27"/>
      <c r="DE63" s="27"/>
      <c r="DF63" s="27"/>
      <c r="DG63" s="27" t="s">
        <v>831</v>
      </c>
      <c r="DH63" s="27">
        <v>1</v>
      </c>
      <c r="DI63" s="27"/>
      <c r="DJ63" s="29">
        <f t="shared" si="1"/>
        <v>0</v>
      </c>
      <c r="DK63" s="27" t="s">
        <v>832</v>
      </c>
      <c r="DL63" s="27"/>
      <c r="DM63" s="27"/>
      <c r="DN63" s="163"/>
      <c r="DO63" s="163"/>
      <c r="DP63" s="27"/>
      <c r="DQ63" s="29" t="e">
        <f t="shared" si="2"/>
        <v>#DIV/0!</v>
      </c>
      <c r="DR63" s="27" t="s">
        <v>805</v>
      </c>
      <c r="DS63" s="27" t="s">
        <v>833</v>
      </c>
    </row>
    <row r="64" spans="1:123" s="33" customFormat="1" ht="249.75" customHeight="1">
      <c r="A64" s="26">
        <v>343</v>
      </c>
      <c r="B64" s="26" t="s">
        <v>780</v>
      </c>
      <c r="C64" s="139" t="s">
        <v>468</v>
      </c>
      <c r="D64" s="57">
        <v>4</v>
      </c>
      <c r="E64" s="34">
        <v>0.7</v>
      </c>
      <c r="F64" s="27" t="s">
        <v>748</v>
      </c>
      <c r="G64" s="62">
        <v>9.1999999999999993</v>
      </c>
      <c r="H64" s="152">
        <v>0.73</v>
      </c>
      <c r="I64" s="681"/>
      <c r="J64" s="703"/>
      <c r="K64" s="29">
        <v>0.4</v>
      </c>
      <c r="L64" s="104" t="s">
        <v>783</v>
      </c>
      <c r="M64" s="104" t="s">
        <v>783</v>
      </c>
      <c r="N64" s="34" t="s">
        <v>784</v>
      </c>
      <c r="O64" s="27" t="s">
        <v>785</v>
      </c>
      <c r="P64" s="681"/>
      <c r="Q64" s="681"/>
      <c r="R64" s="29">
        <v>0.08</v>
      </c>
      <c r="S64" s="681"/>
      <c r="T64" s="681"/>
      <c r="U64" s="27" t="s">
        <v>834</v>
      </c>
      <c r="V64" s="27" t="s">
        <v>834</v>
      </c>
      <c r="W64" s="27" t="s">
        <v>70</v>
      </c>
      <c r="X64" s="27" t="s">
        <v>829</v>
      </c>
      <c r="Y64" s="164">
        <v>0</v>
      </c>
      <c r="Z64" s="27" t="s">
        <v>835</v>
      </c>
      <c r="AA64" s="29">
        <v>0.4</v>
      </c>
      <c r="AB64" s="30">
        <f t="shared" si="0"/>
        <v>0.65408000000000011</v>
      </c>
      <c r="AC64" s="27">
        <v>150</v>
      </c>
      <c r="AD64" s="27"/>
      <c r="AE64" s="30">
        <v>0.65408000000000011</v>
      </c>
      <c r="AF64" s="27">
        <v>300</v>
      </c>
      <c r="AG64" s="27">
        <v>0</v>
      </c>
      <c r="AH64" s="30">
        <v>0.65408000000000011</v>
      </c>
      <c r="AI64" s="27">
        <v>450</v>
      </c>
      <c r="AJ64" s="27"/>
      <c r="AK64" s="30">
        <v>0.65408000000000011</v>
      </c>
      <c r="AL64" s="27">
        <v>600</v>
      </c>
      <c r="AM64" s="27"/>
      <c r="AN64" s="35">
        <f>600*550</f>
        <v>330000</v>
      </c>
      <c r="AO64" s="35">
        <f>+AN64/4</f>
        <v>82500</v>
      </c>
      <c r="AP64" s="35">
        <v>0</v>
      </c>
      <c r="AQ64" s="35">
        <f>+AN64/4</f>
        <v>82500</v>
      </c>
      <c r="AR64" s="35">
        <v>0</v>
      </c>
      <c r="AS64" s="35">
        <v>82500</v>
      </c>
      <c r="AT64" s="35">
        <v>0</v>
      </c>
      <c r="AU64" s="35">
        <v>82500</v>
      </c>
      <c r="AV64" s="171"/>
      <c r="AW64" s="171" t="s">
        <v>758</v>
      </c>
      <c r="AX64" s="847"/>
      <c r="AY64" s="847"/>
      <c r="AZ64" s="847"/>
      <c r="BA64" s="847">
        <v>82500</v>
      </c>
      <c r="BB64" s="847"/>
      <c r="BC64" s="847"/>
      <c r="BD64" s="847"/>
      <c r="BE64" s="847"/>
      <c r="BF64" s="847"/>
      <c r="BG64" s="847"/>
      <c r="BH64" s="847"/>
      <c r="BI64" s="847"/>
      <c r="BJ64" s="847"/>
      <c r="BK64" s="847"/>
      <c r="BL64" s="847">
        <f t="shared" si="12"/>
        <v>82500</v>
      </c>
      <c r="BM64" s="847"/>
      <c r="BN64" s="847"/>
      <c r="BO64" s="847"/>
      <c r="BP64" s="847">
        <v>82500</v>
      </c>
      <c r="BQ64" s="847"/>
      <c r="BR64" s="847"/>
      <c r="BS64" s="847"/>
      <c r="BT64" s="847"/>
      <c r="BU64" s="847"/>
      <c r="BV64" s="847"/>
      <c r="BW64" s="847"/>
      <c r="BX64" s="847"/>
      <c r="BY64" s="847"/>
      <c r="BZ64" s="847"/>
      <c r="CA64" s="847">
        <f t="shared" si="13"/>
        <v>82500</v>
      </c>
      <c r="CB64" s="847"/>
      <c r="CC64" s="847"/>
      <c r="CD64" s="847"/>
      <c r="CE64" s="847">
        <v>82500</v>
      </c>
      <c r="CF64" s="847"/>
      <c r="CG64" s="847"/>
      <c r="CH64" s="847"/>
      <c r="CI64" s="847"/>
      <c r="CJ64" s="847"/>
      <c r="CK64" s="847"/>
      <c r="CL64" s="847"/>
      <c r="CM64" s="847"/>
      <c r="CN64" s="847"/>
      <c r="CO64" s="847"/>
      <c r="CP64" s="847">
        <f t="shared" si="14"/>
        <v>82500</v>
      </c>
      <c r="CQ64" s="847"/>
      <c r="CR64" s="847">
        <v>82500</v>
      </c>
      <c r="CS64" s="847"/>
      <c r="CT64" s="847"/>
      <c r="CU64" s="847"/>
      <c r="CV64" s="847"/>
      <c r="CW64" s="847"/>
      <c r="CX64" s="847"/>
      <c r="CY64" s="847"/>
      <c r="CZ64" s="847"/>
      <c r="DA64" s="847"/>
      <c r="DB64" s="847">
        <f t="shared" si="15"/>
        <v>82500</v>
      </c>
      <c r="DC64" s="839"/>
      <c r="DD64" s="27"/>
      <c r="DE64" s="27"/>
      <c r="DF64" s="27"/>
      <c r="DG64" s="27" t="s">
        <v>836</v>
      </c>
      <c r="DH64" s="27">
        <v>150</v>
      </c>
      <c r="DI64" s="27"/>
      <c r="DJ64" s="29">
        <f t="shared" si="1"/>
        <v>0</v>
      </c>
      <c r="DK64" s="27" t="s">
        <v>837</v>
      </c>
      <c r="DL64" s="27"/>
      <c r="DM64" s="27"/>
      <c r="DN64" s="163"/>
      <c r="DO64" s="163"/>
      <c r="DP64" s="27"/>
      <c r="DQ64" s="29" t="e">
        <f t="shared" si="2"/>
        <v>#DIV/0!</v>
      </c>
      <c r="DR64" s="27" t="s">
        <v>805</v>
      </c>
      <c r="DS64" s="27" t="s">
        <v>817</v>
      </c>
    </row>
    <row r="65" spans="1:123" s="33" customFormat="1" ht="234.75" customHeight="1">
      <c r="A65" s="26">
        <v>344</v>
      </c>
      <c r="B65" s="26" t="s">
        <v>780</v>
      </c>
      <c r="C65" s="139" t="s">
        <v>468</v>
      </c>
      <c r="D65" s="57">
        <v>4</v>
      </c>
      <c r="E65" s="34">
        <v>0.7</v>
      </c>
      <c r="F65" s="27" t="s">
        <v>748</v>
      </c>
      <c r="G65" s="62">
        <v>9.1999999999999993</v>
      </c>
      <c r="H65" s="152">
        <v>0.73</v>
      </c>
      <c r="I65" s="681"/>
      <c r="J65" s="703"/>
      <c r="K65" s="29">
        <v>0.4</v>
      </c>
      <c r="L65" s="104" t="s">
        <v>783</v>
      </c>
      <c r="M65" s="104" t="s">
        <v>783</v>
      </c>
      <c r="N65" s="34" t="s">
        <v>784</v>
      </c>
      <c r="O65" s="27" t="s">
        <v>785</v>
      </c>
      <c r="P65" s="681"/>
      <c r="Q65" s="681"/>
      <c r="R65" s="29">
        <v>0.08</v>
      </c>
      <c r="S65" s="681"/>
      <c r="T65" s="681"/>
      <c r="U65" s="27" t="s">
        <v>838</v>
      </c>
      <c r="V65" s="27" t="s">
        <v>838</v>
      </c>
      <c r="W65" s="27" t="s">
        <v>70</v>
      </c>
      <c r="X65" s="27" t="s">
        <v>829</v>
      </c>
      <c r="Y65" s="164">
        <v>0</v>
      </c>
      <c r="Z65" s="27" t="s">
        <v>839</v>
      </c>
      <c r="AA65" s="29">
        <v>0.3</v>
      </c>
      <c r="AB65" s="30">
        <f t="shared" si="0"/>
        <v>0.49056000000000005</v>
      </c>
      <c r="AC65" s="27">
        <v>150</v>
      </c>
      <c r="AD65" s="27"/>
      <c r="AE65" s="30">
        <v>0.49056000000000005</v>
      </c>
      <c r="AF65" s="27">
        <v>300</v>
      </c>
      <c r="AG65" s="27">
        <v>0</v>
      </c>
      <c r="AH65" s="30">
        <v>0.49056000000000005</v>
      </c>
      <c r="AI65" s="27">
        <v>450</v>
      </c>
      <c r="AJ65" s="27"/>
      <c r="AK65" s="30">
        <v>0.49056000000000005</v>
      </c>
      <c r="AL65" s="27">
        <v>600</v>
      </c>
      <c r="AM65" s="27"/>
      <c r="AN65" s="35">
        <f>600*1200</f>
        <v>720000</v>
      </c>
      <c r="AO65" s="35">
        <f>+AN65/4</f>
        <v>180000</v>
      </c>
      <c r="AP65" s="35">
        <v>0</v>
      </c>
      <c r="AQ65" s="35">
        <f>+AN65/4</f>
        <v>180000</v>
      </c>
      <c r="AR65" s="35">
        <v>0</v>
      </c>
      <c r="AS65" s="35">
        <v>180000</v>
      </c>
      <c r="AT65" s="35">
        <v>0</v>
      </c>
      <c r="AU65" s="35">
        <v>180000</v>
      </c>
      <c r="AV65" s="171"/>
      <c r="AW65" s="171" t="s">
        <v>758</v>
      </c>
      <c r="AX65" s="847"/>
      <c r="AY65" s="847"/>
      <c r="AZ65" s="847"/>
      <c r="BA65" s="847">
        <v>180000</v>
      </c>
      <c r="BB65" s="847"/>
      <c r="BC65" s="847"/>
      <c r="BD65" s="847"/>
      <c r="BE65" s="847"/>
      <c r="BF65" s="847"/>
      <c r="BG65" s="847"/>
      <c r="BH65" s="847"/>
      <c r="BI65" s="847"/>
      <c r="BJ65" s="847"/>
      <c r="BK65" s="847"/>
      <c r="BL65" s="847">
        <f t="shared" si="12"/>
        <v>180000</v>
      </c>
      <c r="BM65" s="847"/>
      <c r="BN65" s="847"/>
      <c r="BO65" s="847"/>
      <c r="BP65" s="847">
        <v>180000</v>
      </c>
      <c r="BQ65" s="847"/>
      <c r="BR65" s="847"/>
      <c r="BS65" s="847"/>
      <c r="BT65" s="847"/>
      <c r="BU65" s="847"/>
      <c r="BV65" s="847"/>
      <c r="BW65" s="847"/>
      <c r="BX65" s="847"/>
      <c r="BY65" s="847"/>
      <c r="BZ65" s="847"/>
      <c r="CA65" s="847">
        <f t="shared" si="13"/>
        <v>180000</v>
      </c>
      <c r="CB65" s="847"/>
      <c r="CC65" s="847"/>
      <c r="CD65" s="847"/>
      <c r="CE65" s="847">
        <v>180000</v>
      </c>
      <c r="CF65" s="847"/>
      <c r="CG65" s="847"/>
      <c r="CH65" s="847"/>
      <c r="CI65" s="847"/>
      <c r="CJ65" s="847"/>
      <c r="CK65" s="847"/>
      <c r="CL65" s="847"/>
      <c r="CM65" s="847"/>
      <c r="CN65" s="847"/>
      <c r="CO65" s="847"/>
      <c r="CP65" s="847">
        <f t="shared" si="14"/>
        <v>180000</v>
      </c>
      <c r="CQ65" s="847"/>
      <c r="CR65" s="847">
        <v>180000</v>
      </c>
      <c r="CS65" s="847"/>
      <c r="CT65" s="847"/>
      <c r="CU65" s="847"/>
      <c r="CV65" s="847"/>
      <c r="CW65" s="847"/>
      <c r="CX65" s="847"/>
      <c r="CY65" s="847"/>
      <c r="CZ65" s="847"/>
      <c r="DA65" s="847"/>
      <c r="DB65" s="847">
        <f t="shared" si="15"/>
        <v>180000</v>
      </c>
      <c r="DC65" s="839"/>
      <c r="DD65" s="27"/>
      <c r="DE65" s="27"/>
      <c r="DF65" s="27"/>
      <c r="DG65" s="27" t="s">
        <v>840</v>
      </c>
      <c r="DH65" s="27">
        <v>150</v>
      </c>
      <c r="DI65" s="27"/>
      <c r="DJ65" s="29">
        <f t="shared" si="1"/>
        <v>0</v>
      </c>
      <c r="DK65" s="27" t="s">
        <v>841</v>
      </c>
      <c r="DL65" s="27"/>
      <c r="DM65" s="27"/>
      <c r="DN65" s="163"/>
      <c r="DO65" s="163"/>
      <c r="DP65" s="27"/>
      <c r="DQ65" s="29" t="e">
        <f t="shared" si="2"/>
        <v>#DIV/0!</v>
      </c>
      <c r="DR65" s="27" t="s">
        <v>805</v>
      </c>
      <c r="DS65" s="27" t="s">
        <v>817</v>
      </c>
    </row>
    <row r="66" spans="1:123" s="33" customFormat="1" ht="142.5" customHeight="1">
      <c r="A66" s="26">
        <v>345</v>
      </c>
      <c r="B66" s="26" t="s">
        <v>780</v>
      </c>
      <c r="C66" s="139" t="s">
        <v>468</v>
      </c>
      <c r="D66" s="57">
        <v>4</v>
      </c>
      <c r="E66" s="34">
        <v>0.7</v>
      </c>
      <c r="F66" s="27" t="s">
        <v>748</v>
      </c>
      <c r="G66" s="62">
        <v>9.1999999999999993</v>
      </c>
      <c r="H66" s="152">
        <v>0.73</v>
      </c>
      <c r="I66" s="681"/>
      <c r="J66" s="703"/>
      <c r="K66" s="29">
        <v>0.4</v>
      </c>
      <c r="L66" s="104" t="s">
        <v>783</v>
      </c>
      <c r="M66" s="104" t="s">
        <v>783</v>
      </c>
      <c r="N66" s="34" t="s">
        <v>784</v>
      </c>
      <c r="O66" s="27" t="s">
        <v>785</v>
      </c>
      <c r="P66" s="693" t="s">
        <v>842</v>
      </c>
      <c r="Q66" s="693"/>
      <c r="R66" s="29">
        <v>0.1</v>
      </c>
      <c r="S66" s="693" t="s">
        <v>842</v>
      </c>
      <c r="T66" s="693" t="s">
        <v>843</v>
      </c>
      <c r="U66" s="27" t="s">
        <v>844</v>
      </c>
      <c r="V66" s="27" t="s">
        <v>844</v>
      </c>
      <c r="W66" s="27" t="s">
        <v>70</v>
      </c>
      <c r="X66" s="27" t="s">
        <v>845</v>
      </c>
      <c r="Y66" s="164">
        <v>0</v>
      </c>
      <c r="Z66" s="27" t="s">
        <v>846</v>
      </c>
      <c r="AA66" s="29">
        <v>0.4</v>
      </c>
      <c r="AB66" s="30">
        <f t="shared" si="0"/>
        <v>0.8176000000000001</v>
      </c>
      <c r="AC66" s="27">
        <v>1</v>
      </c>
      <c r="AD66" s="27"/>
      <c r="AE66" s="30">
        <v>0.8176000000000001</v>
      </c>
      <c r="AF66" s="27">
        <v>2</v>
      </c>
      <c r="AG66" s="27"/>
      <c r="AH66" s="30">
        <v>0.8176000000000001</v>
      </c>
      <c r="AI66" s="27">
        <v>3</v>
      </c>
      <c r="AJ66" s="27"/>
      <c r="AK66" s="30">
        <v>0.8176000000000001</v>
      </c>
      <c r="AL66" s="27">
        <v>3</v>
      </c>
      <c r="AM66" s="27"/>
      <c r="AN66" s="35">
        <v>120000</v>
      </c>
      <c r="AO66" s="35">
        <f>+AN66/3</f>
        <v>40000</v>
      </c>
      <c r="AP66" s="35">
        <v>0</v>
      </c>
      <c r="AQ66" s="35">
        <v>40000</v>
      </c>
      <c r="AR66" s="35"/>
      <c r="AS66" s="35">
        <v>40000</v>
      </c>
      <c r="AT66" s="35"/>
      <c r="AU66" s="35">
        <v>40000</v>
      </c>
      <c r="AV66" s="171"/>
      <c r="AW66" s="171" t="s">
        <v>758</v>
      </c>
      <c r="AX66" s="847"/>
      <c r="AY66" s="847"/>
      <c r="AZ66" s="847"/>
      <c r="BA66" s="847"/>
      <c r="BB66" s="847"/>
      <c r="BC66" s="847"/>
      <c r="BD66" s="847"/>
      <c r="BE66" s="847"/>
      <c r="BF66" s="847">
        <v>40000</v>
      </c>
      <c r="BG66" s="847"/>
      <c r="BH66" s="847"/>
      <c r="BI66" s="847"/>
      <c r="BJ66" s="847"/>
      <c r="BK66" s="847"/>
      <c r="BL66" s="847">
        <f t="shared" si="12"/>
        <v>40000</v>
      </c>
      <c r="BM66" s="847"/>
      <c r="BN66" s="847"/>
      <c r="BO66" s="847"/>
      <c r="BP66" s="847"/>
      <c r="BQ66" s="847"/>
      <c r="BR66" s="847"/>
      <c r="BS66" s="847"/>
      <c r="BT66" s="847"/>
      <c r="BU66" s="847">
        <v>40000</v>
      </c>
      <c r="BV66" s="847"/>
      <c r="BW66" s="847"/>
      <c r="BX66" s="847"/>
      <c r="BY66" s="847"/>
      <c r="BZ66" s="847"/>
      <c r="CA66" s="847">
        <f t="shared" si="13"/>
        <v>40000</v>
      </c>
      <c r="CB66" s="847"/>
      <c r="CC66" s="847"/>
      <c r="CD66" s="847"/>
      <c r="CE66" s="847"/>
      <c r="CF66" s="847"/>
      <c r="CG66" s="847"/>
      <c r="CH66" s="847"/>
      <c r="CI66" s="847"/>
      <c r="CJ66" s="847">
        <v>40000</v>
      </c>
      <c r="CK66" s="847"/>
      <c r="CL66" s="847"/>
      <c r="CM66" s="847"/>
      <c r="CN66" s="847"/>
      <c r="CO66" s="847"/>
      <c r="CP66" s="847">
        <f t="shared" si="14"/>
        <v>40000</v>
      </c>
      <c r="CQ66" s="847"/>
      <c r="CR66" s="847"/>
      <c r="CS66" s="847"/>
      <c r="CT66" s="847"/>
      <c r="CU66" s="847"/>
      <c r="CV66" s="847"/>
      <c r="CW66" s="847"/>
      <c r="CX66" s="847"/>
      <c r="CY66" s="847"/>
      <c r="CZ66" s="847"/>
      <c r="DA66" s="847"/>
      <c r="DB66" s="847">
        <f t="shared" si="15"/>
        <v>0</v>
      </c>
      <c r="DC66" s="839"/>
      <c r="DD66" s="27"/>
      <c r="DE66" s="27"/>
      <c r="DF66" s="27"/>
      <c r="DG66" s="27" t="s">
        <v>847</v>
      </c>
      <c r="DH66" s="27">
        <v>1</v>
      </c>
      <c r="DI66" s="27"/>
      <c r="DJ66" s="29">
        <f t="shared" si="1"/>
        <v>0</v>
      </c>
      <c r="DK66" s="27" t="s">
        <v>848</v>
      </c>
      <c r="DL66" s="27"/>
      <c r="DM66" s="164"/>
      <c r="DN66" s="163"/>
      <c r="DO66" s="163"/>
      <c r="DP66" s="27"/>
      <c r="DQ66" s="29" t="e">
        <f t="shared" si="2"/>
        <v>#DIV/0!</v>
      </c>
      <c r="DR66" s="27" t="s">
        <v>805</v>
      </c>
      <c r="DS66" s="27" t="s">
        <v>817</v>
      </c>
    </row>
    <row r="67" spans="1:123" s="33" customFormat="1" ht="112.5" customHeight="1">
      <c r="A67" s="26">
        <v>346</v>
      </c>
      <c r="B67" s="26" t="s">
        <v>780</v>
      </c>
      <c r="C67" s="791" t="s">
        <v>468</v>
      </c>
      <c r="D67" s="693">
        <v>4</v>
      </c>
      <c r="E67" s="34">
        <v>0.7</v>
      </c>
      <c r="F67" s="709" t="s">
        <v>748</v>
      </c>
      <c r="G67" s="693">
        <v>9.1999999999999993</v>
      </c>
      <c r="H67" s="152">
        <v>0.73</v>
      </c>
      <c r="I67" s="681"/>
      <c r="J67" s="703"/>
      <c r="K67" s="29">
        <v>0.4</v>
      </c>
      <c r="L67" s="104" t="s">
        <v>783</v>
      </c>
      <c r="M67" s="104" t="s">
        <v>783</v>
      </c>
      <c r="N67" s="34" t="s">
        <v>784</v>
      </c>
      <c r="O67" s="27" t="s">
        <v>785</v>
      </c>
      <c r="P67" s="703"/>
      <c r="Q67" s="703"/>
      <c r="R67" s="29">
        <v>0.1</v>
      </c>
      <c r="S67" s="703"/>
      <c r="T67" s="703"/>
      <c r="U67" s="709" t="s">
        <v>849</v>
      </c>
      <c r="V67" s="27" t="s">
        <v>849</v>
      </c>
      <c r="W67" s="27" t="s">
        <v>553</v>
      </c>
      <c r="X67" s="27" t="s">
        <v>845</v>
      </c>
      <c r="Y67" s="164">
        <v>0</v>
      </c>
      <c r="Z67" s="709" t="s">
        <v>850</v>
      </c>
      <c r="AA67" s="29">
        <v>0.6</v>
      </c>
      <c r="AB67" s="30">
        <f t="shared" si="0"/>
        <v>1.2264000000000002</v>
      </c>
      <c r="AC67" s="709">
        <v>1920</v>
      </c>
      <c r="AD67" s="848"/>
      <c r="AE67" s="30">
        <v>1.2264000000000002</v>
      </c>
      <c r="AF67" s="27">
        <v>900</v>
      </c>
      <c r="AG67" s="27"/>
      <c r="AH67" s="30">
        <v>1.2264000000000002</v>
      </c>
      <c r="AI67" s="27">
        <v>1300</v>
      </c>
      <c r="AJ67" s="27"/>
      <c r="AK67" s="30">
        <v>1.2264000000000002</v>
      </c>
      <c r="AL67" s="27">
        <v>1500</v>
      </c>
      <c r="AM67" s="27"/>
      <c r="AN67" s="35">
        <f>1100*1500</f>
        <v>1650000</v>
      </c>
      <c r="AO67" s="35">
        <f>+AN67/4</f>
        <v>412500</v>
      </c>
      <c r="AP67" s="35">
        <v>0</v>
      </c>
      <c r="AQ67" s="35">
        <v>412500</v>
      </c>
      <c r="AR67" s="35"/>
      <c r="AS67" s="35">
        <v>412500</v>
      </c>
      <c r="AT67" s="35"/>
      <c r="AU67" s="35">
        <v>412500</v>
      </c>
      <c r="AV67" s="171"/>
      <c r="AW67" s="171" t="s">
        <v>758</v>
      </c>
      <c r="AX67" s="847"/>
      <c r="AY67" s="847"/>
      <c r="AZ67" s="847"/>
      <c r="BA67" s="847"/>
      <c r="BB67" s="847"/>
      <c r="BC67" s="847"/>
      <c r="BD67" s="847"/>
      <c r="BE67" s="847"/>
      <c r="BF67" s="847">
        <v>412500</v>
      </c>
      <c r="BG67" s="847"/>
      <c r="BH67" s="847"/>
      <c r="BI67" s="847"/>
      <c r="BJ67" s="847"/>
      <c r="BK67" s="847"/>
      <c r="BL67" s="847">
        <f t="shared" si="12"/>
        <v>412500</v>
      </c>
      <c r="BM67" s="847"/>
      <c r="BN67" s="847"/>
      <c r="BO67" s="847"/>
      <c r="BP67" s="847"/>
      <c r="BQ67" s="847"/>
      <c r="BR67" s="847"/>
      <c r="BS67" s="847"/>
      <c r="BT67" s="847"/>
      <c r="BU67" s="847">
        <v>412500</v>
      </c>
      <c r="BV67" s="847"/>
      <c r="BW67" s="847"/>
      <c r="BX67" s="847"/>
      <c r="BY67" s="847"/>
      <c r="BZ67" s="847"/>
      <c r="CA67" s="847">
        <f t="shared" si="13"/>
        <v>412500</v>
      </c>
      <c r="CB67" s="847"/>
      <c r="CC67" s="847"/>
      <c r="CD67" s="847"/>
      <c r="CE67" s="847"/>
      <c r="CF67" s="847"/>
      <c r="CG67" s="847"/>
      <c r="CH67" s="847"/>
      <c r="CI67" s="847"/>
      <c r="CJ67" s="847">
        <v>412500</v>
      </c>
      <c r="CK67" s="847"/>
      <c r="CL67" s="847"/>
      <c r="CM67" s="847"/>
      <c r="CN67" s="847"/>
      <c r="CO67" s="847"/>
      <c r="CP67" s="847">
        <f t="shared" si="14"/>
        <v>412500</v>
      </c>
      <c r="CQ67" s="847"/>
      <c r="CR67" s="847"/>
      <c r="CS67" s="847"/>
      <c r="CT67" s="847"/>
      <c r="CU67" s="847"/>
      <c r="CV67" s="847">
        <v>412500</v>
      </c>
      <c r="CW67" s="847"/>
      <c r="CX67" s="847"/>
      <c r="CY67" s="847"/>
      <c r="CZ67" s="847"/>
      <c r="DA67" s="847"/>
      <c r="DB67" s="847">
        <f t="shared" si="15"/>
        <v>412500</v>
      </c>
      <c r="DC67" s="839"/>
      <c r="DD67" s="27"/>
      <c r="DE67" s="27"/>
      <c r="DF67" s="27"/>
      <c r="DG67" s="27" t="s">
        <v>851</v>
      </c>
      <c r="DH67" s="27">
        <f>+AC67*0.86</f>
        <v>1651.2</v>
      </c>
      <c r="DI67" s="27"/>
      <c r="DJ67" s="29">
        <f t="shared" si="1"/>
        <v>0</v>
      </c>
      <c r="DK67" s="29" t="s">
        <v>852</v>
      </c>
      <c r="DL67" s="164"/>
      <c r="DM67" s="27" t="s">
        <v>853</v>
      </c>
      <c r="DN67" s="32"/>
      <c r="DO67" s="163">
        <v>217957</v>
      </c>
      <c r="DP67" s="163"/>
      <c r="DQ67" s="29">
        <f>+DP67/DO67</f>
        <v>0</v>
      </c>
      <c r="DR67" s="27" t="s">
        <v>854</v>
      </c>
      <c r="DS67" s="27" t="s">
        <v>855</v>
      </c>
    </row>
    <row r="68" spans="1:123" s="33" customFormat="1" ht="84" customHeight="1">
      <c r="A68" s="26"/>
      <c r="B68" s="26"/>
      <c r="C68" s="812"/>
      <c r="D68" s="703"/>
      <c r="E68" s="34"/>
      <c r="F68" s="710"/>
      <c r="G68" s="703"/>
      <c r="H68" s="152"/>
      <c r="I68" s="681"/>
      <c r="J68" s="703"/>
      <c r="K68" s="29"/>
      <c r="L68" s="104"/>
      <c r="M68" s="104"/>
      <c r="N68" s="34"/>
      <c r="O68" s="27"/>
      <c r="P68" s="703"/>
      <c r="Q68" s="703"/>
      <c r="R68" s="29"/>
      <c r="S68" s="703"/>
      <c r="T68" s="703"/>
      <c r="U68" s="710"/>
      <c r="V68" s="27"/>
      <c r="W68" s="27"/>
      <c r="X68" s="27"/>
      <c r="Y68" s="164"/>
      <c r="Z68" s="710"/>
      <c r="AA68" s="29"/>
      <c r="AB68" s="30"/>
      <c r="AC68" s="710"/>
      <c r="AD68" s="849"/>
      <c r="AE68" s="30"/>
      <c r="AF68" s="27"/>
      <c r="AG68" s="27"/>
      <c r="AH68" s="30"/>
      <c r="AI68" s="27"/>
      <c r="AJ68" s="27"/>
      <c r="AK68" s="30"/>
      <c r="AL68" s="27"/>
      <c r="AM68" s="27"/>
      <c r="AN68" s="35"/>
      <c r="AO68" s="35"/>
      <c r="AP68" s="35"/>
      <c r="AQ68" s="35"/>
      <c r="AR68" s="35"/>
      <c r="AS68" s="35"/>
      <c r="AT68" s="35"/>
      <c r="AU68" s="35"/>
      <c r="AV68" s="171"/>
      <c r="AW68" s="171"/>
      <c r="AX68" s="171"/>
      <c r="AY68" s="171"/>
      <c r="AZ68" s="171"/>
      <c r="BA68" s="171"/>
      <c r="BB68" s="171"/>
      <c r="BC68" s="171"/>
      <c r="BD68" s="171"/>
      <c r="BE68" s="171"/>
      <c r="BF68" s="171"/>
      <c r="BG68" s="171"/>
      <c r="BH68" s="171"/>
      <c r="BI68" s="171"/>
      <c r="BJ68" s="171"/>
      <c r="BK68" s="171"/>
      <c r="BL68" s="171"/>
      <c r="BM68" s="171"/>
      <c r="BN68" s="171"/>
      <c r="BO68" s="171"/>
      <c r="BP68" s="171"/>
      <c r="BQ68" s="171"/>
      <c r="BR68" s="171"/>
      <c r="BS68" s="171"/>
      <c r="BT68" s="171"/>
      <c r="BU68" s="171"/>
      <c r="BV68" s="171"/>
      <c r="BW68" s="171"/>
      <c r="BX68" s="171"/>
      <c r="BY68" s="171"/>
      <c r="BZ68" s="171"/>
      <c r="CA68" s="171"/>
      <c r="CB68" s="171"/>
      <c r="CC68" s="171"/>
      <c r="CD68" s="171"/>
      <c r="CE68" s="171"/>
      <c r="CF68" s="171"/>
      <c r="CG68" s="171"/>
      <c r="CH68" s="171"/>
      <c r="CI68" s="171"/>
      <c r="CJ68" s="171"/>
      <c r="CK68" s="171"/>
      <c r="CL68" s="171"/>
      <c r="CM68" s="171"/>
      <c r="CN68" s="171"/>
      <c r="CO68" s="171"/>
      <c r="CP68" s="171"/>
      <c r="CQ68" s="171"/>
      <c r="CR68" s="171"/>
      <c r="CS68" s="171"/>
      <c r="CT68" s="171"/>
      <c r="CU68" s="171"/>
      <c r="CV68" s="171"/>
      <c r="CW68" s="171"/>
      <c r="CX68" s="171"/>
      <c r="CY68" s="171"/>
      <c r="CZ68" s="171"/>
      <c r="DA68" s="171"/>
      <c r="DB68" s="171"/>
      <c r="DC68" s="839"/>
      <c r="DD68" s="27"/>
      <c r="DE68" s="27"/>
      <c r="DF68" s="27"/>
      <c r="DG68" s="27" t="s">
        <v>856</v>
      </c>
      <c r="DH68" s="164">
        <f>+AC67*0.05</f>
        <v>96</v>
      </c>
      <c r="DI68" s="27"/>
      <c r="DJ68" s="29">
        <f t="shared" si="1"/>
        <v>0</v>
      </c>
      <c r="DK68" s="29" t="s">
        <v>852</v>
      </c>
      <c r="DL68" s="27"/>
      <c r="DM68" s="27" t="s">
        <v>853</v>
      </c>
      <c r="DN68" s="32"/>
      <c r="DO68" s="163">
        <v>98815</v>
      </c>
      <c r="DP68" s="163"/>
      <c r="DQ68" s="29">
        <f t="shared" ref="DQ68:DQ70" si="21">+DP68/DO68</f>
        <v>0</v>
      </c>
      <c r="DR68" s="27" t="s">
        <v>854</v>
      </c>
      <c r="DS68" s="27" t="s">
        <v>855</v>
      </c>
    </row>
    <row r="69" spans="1:123" s="33" customFormat="1" ht="105" customHeight="1">
      <c r="A69" s="26"/>
      <c r="B69" s="26"/>
      <c r="C69" s="812"/>
      <c r="D69" s="703"/>
      <c r="E69" s="34"/>
      <c r="F69" s="710"/>
      <c r="G69" s="703"/>
      <c r="H69" s="152"/>
      <c r="I69" s="681"/>
      <c r="J69" s="703"/>
      <c r="K69" s="29"/>
      <c r="L69" s="104"/>
      <c r="M69" s="104"/>
      <c r="N69" s="34"/>
      <c r="O69" s="27"/>
      <c r="P69" s="703"/>
      <c r="Q69" s="703"/>
      <c r="R69" s="29"/>
      <c r="S69" s="703"/>
      <c r="T69" s="703"/>
      <c r="U69" s="710"/>
      <c r="V69" s="27"/>
      <c r="W69" s="27"/>
      <c r="X69" s="27"/>
      <c r="Y69" s="164"/>
      <c r="Z69" s="710"/>
      <c r="AA69" s="29"/>
      <c r="AB69" s="30"/>
      <c r="AC69" s="710"/>
      <c r="AD69" s="849"/>
      <c r="AE69" s="30"/>
      <c r="AF69" s="27"/>
      <c r="AG69" s="27"/>
      <c r="AH69" s="30"/>
      <c r="AI69" s="27"/>
      <c r="AJ69" s="27"/>
      <c r="AK69" s="30"/>
      <c r="AL69" s="27"/>
      <c r="AM69" s="27"/>
      <c r="AN69" s="35"/>
      <c r="AO69" s="35"/>
      <c r="AP69" s="35"/>
      <c r="AQ69" s="35"/>
      <c r="AR69" s="35"/>
      <c r="AS69" s="35"/>
      <c r="AT69" s="35"/>
      <c r="AU69" s="35"/>
      <c r="AV69" s="171"/>
      <c r="AW69" s="171"/>
      <c r="AX69" s="171"/>
      <c r="AY69" s="171"/>
      <c r="AZ69" s="171"/>
      <c r="BA69" s="171"/>
      <c r="BB69" s="171"/>
      <c r="BC69" s="171"/>
      <c r="BD69" s="171"/>
      <c r="BE69" s="171"/>
      <c r="BF69" s="171"/>
      <c r="BG69" s="171"/>
      <c r="BH69" s="171"/>
      <c r="BI69" s="171"/>
      <c r="BJ69" s="171"/>
      <c r="BK69" s="171"/>
      <c r="BL69" s="171"/>
      <c r="BM69" s="171"/>
      <c r="BN69" s="171"/>
      <c r="BO69" s="171"/>
      <c r="BP69" s="171"/>
      <c r="BQ69" s="171"/>
      <c r="BR69" s="171"/>
      <c r="BS69" s="171"/>
      <c r="BT69" s="171"/>
      <c r="BU69" s="171"/>
      <c r="BV69" s="171"/>
      <c r="BW69" s="171"/>
      <c r="BX69" s="171"/>
      <c r="BY69" s="171"/>
      <c r="BZ69" s="171"/>
      <c r="CA69" s="171"/>
      <c r="CB69" s="171"/>
      <c r="CC69" s="171"/>
      <c r="CD69" s="171"/>
      <c r="CE69" s="171"/>
      <c r="CF69" s="171"/>
      <c r="CG69" s="171"/>
      <c r="CH69" s="171"/>
      <c r="CI69" s="171"/>
      <c r="CJ69" s="171"/>
      <c r="CK69" s="171"/>
      <c r="CL69" s="171"/>
      <c r="CM69" s="171"/>
      <c r="CN69" s="171"/>
      <c r="CO69" s="171"/>
      <c r="CP69" s="171"/>
      <c r="CQ69" s="171"/>
      <c r="CR69" s="171"/>
      <c r="CS69" s="171"/>
      <c r="CT69" s="171"/>
      <c r="CU69" s="171"/>
      <c r="CV69" s="171"/>
      <c r="CW69" s="171"/>
      <c r="CX69" s="171"/>
      <c r="CY69" s="171"/>
      <c r="CZ69" s="171"/>
      <c r="DA69" s="171"/>
      <c r="DB69" s="171"/>
      <c r="DC69" s="839"/>
      <c r="DD69" s="27"/>
      <c r="DE69" s="27"/>
      <c r="DF69" s="27"/>
      <c r="DG69" s="27" t="s">
        <v>857</v>
      </c>
      <c r="DH69" s="27">
        <f>+AC67*0.04</f>
        <v>76.8</v>
      </c>
      <c r="DI69" s="27"/>
      <c r="DJ69" s="29">
        <f t="shared" si="1"/>
        <v>0</v>
      </c>
      <c r="DK69" s="29" t="s">
        <v>852</v>
      </c>
      <c r="DL69" s="27"/>
      <c r="DM69" s="27" t="s">
        <v>853</v>
      </c>
      <c r="DN69" s="32"/>
      <c r="DO69" s="163">
        <v>25440</v>
      </c>
      <c r="DP69" s="163"/>
      <c r="DQ69" s="29">
        <f t="shared" si="21"/>
        <v>0</v>
      </c>
      <c r="DR69" s="27" t="s">
        <v>858</v>
      </c>
      <c r="DS69" s="27" t="s">
        <v>855</v>
      </c>
    </row>
    <row r="70" spans="1:123" s="33" customFormat="1" ht="82.5" customHeight="1">
      <c r="A70" s="26"/>
      <c r="B70" s="26"/>
      <c r="C70" s="812"/>
      <c r="D70" s="703"/>
      <c r="E70" s="34"/>
      <c r="F70" s="710"/>
      <c r="G70" s="703"/>
      <c r="H70" s="152"/>
      <c r="I70" s="681"/>
      <c r="J70" s="703"/>
      <c r="K70" s="29"/>
      <c r="L70" s="104"/>
      <c r="M70" s="104"/>
      <c r="N70" s="34"/>
      <c r="O70" s="27"/>
      <c r="P70" s="703"/>
      <c r="Q70" s="703"/>
      <c r="R70" s="29"/>
      <c r="S70" s="703"/>
      <c r="T70" s="703"/>
      <c r="U70" s="710"/>
      <c r="V70" s="27"/>
      <c r="W70" s="27"/>
      <c r="X70" s="27"/>
      <c r="Y70" s="164"/>
      <c r="Z70" s="710"/>
      <c r="AA70" s="29"/>
      <c r="AB70" s="30"/>
      <c r="AC70" s="710"/>
      <c r="AD70" s="849"/>
      <c r="AE70" s="30"/>
      <c r="AF70" s="27"/>
      <c r="AG70" s="27"/>
      <c r="AH70" s="30"/>
      <c r="AI70" s="27"/>
      <c r="AJ70" s="27"/>
      <c r="AK70" s="30"/>
      <c r="AL70" s="27"/>
      <c r="AM70" s="27"/>
      <c r="AN70" s="35"/>
      <c r="AO70" s="35"/>
      <c r="AP70" s="35"/>
      <c r="AQ70" s="35"/>
      <c r="AR70" s="35"/>
      <c r="AS70" s="35"/>
      <c r="AT70" s="35"/>
      <c r="AU70" s="35"/>
      <c r="AV70" s="171"/>
      <c r="AW70" s="171"/>
      <c r="AX70" s="171"/>
      <c r="AY70" s="171"/>
      <c r="AZ70" s="171"/>
      <c r="BA70" s="171"/>
      <c r="BB70" s="171"/>
      <c r="BC70" s="171"/>
      <c r="BD70" s="171"/>
      <c r="BE70" s="171"/>
      <c r="BF70" s="171"/>
      <c r="BG70" s="171"/>
      <c r="BH70" s="171"/>
      <c r="BI70" s="171"/>
      <c r="BJ70" s="171"/>
      <c r="BK70" s="171"/>
      <c r="BL70" s="171"/>
      <c r="BM70" s="171"/>
      <c r="BN70" s="171"/>
      <c r="BO70" s="171"/>
      <c r="BP70" s="171"/>
      <c r="BQ70" s="171"/>
      <c r="BR70" s="171"/>
      <c r="BS70" s="171"/>
      <c r="BT70" s="171"/>
      <c r="BU70" s="171"/>
      <c r="BV70" s="171"/>
      <c r="BW70" s="171"/>
      <c r="BX70" s="171"/>
      <c r="BY70" s="171"/>
      <c r="BZ70" s="171"/>
      <c r="CA70" s="171"/>
      <c r="CB70" s="171"/>
      <c r="CC70" s="171"/>
      <c r="CD70" s="171"/>
      <c r="CE70" s="171"/>
      <c r="CF70" s="171"/>
      <c r="CG70" s="171"/>
      <c r="CH70" s="171"/>
      <c r="CI70" s="171"/>
      <c r="CJ70" s="171"/>
      <c r="CK70" s="171"/>
      <c r="CL70" s="171"/>
      <c r="CM70" s="171"/>
      <c r="CN70" s="171"/>
      <c r="CO70" s="171"/>
      <c r="CP70" s="171"/>
      <c r="CQ70" s="171"/>
      <c r="CR70" s="171"/>
      <c r="CS70" s="171"/>
      <c r="CT70" s="171"/>
      <c r="CU70" s="171"/>
      <c r="CV70" s="171"/>
      <c r="CW70" s="171"/>
      <c r="CX70" s="171"/>
      <c r="CY70" s="171"/>
      <c r="CZ70" s="171"/>
      <c r="DA70" s="171"/>
      <c r="DB70" s="171"/>
      <c r="DC70" s="839"/>
      <c r="DD70" s="27"/>
      <c r="DE70" s="27"/>
      <c r="DF70" s="27"/>
      <c r="DG70" s="27" t="s">
        <v>859</v>
      </c>
      <c r="DH70" s="164">
        <f>+AC65*0.05</f>
        <v>7.5</v>
      </c>
      <c r="DI70" s="27"/>
      <c r="DJ70" s="29">
        <f t="shared" si="1"/>
        <v>0</v>
      </c>
      <c r="DK70" s="29" t="s">
        <v>852</v>
      </c>
      <c r="DL70" s="27"/>
      <c r="DM70" s="27" t="s">
        <v>853</v>
      </c>
      <c r="DN70" s="163"/>
      <c r="DO70" s="163">
        <v>17850</v>
      </c>
      <c r="DP70" s="27"/>
      <c r="DQ70" s="29">
        <f t="shared" si="21"/>
        <v>0</v>
      </c>
      <c r="DR70" s="27" t="s">
        <v>860</v>
      </c>
      <c r="DS70" s="27" t="s">
        <v>855</v>
      </c>
    </row>
    <row r="71" spans="1:123" s="33" customFormat="1" ht="96.75" customHeight="1">
      <c r="A71" s="26"/>
      <c r="B71" s="26"/>
      <c r="C71" s="812"/>
      <c r="D71" s="703"/>
      <c r="E71" s="34"/>
      <c r="F71" s="710"/>
      <c r="G71" s="703"/>
      <c r="H71" s="152"/>
      <c r="I71" s="681"/>
      <c r="J71" s="703"/>
      <c r="K71" s="29"/>
      <c r="L71" s="104"/>
      <c r="M71" s="104"/>
      <c r="N71" s="34"/>
      <c r="O71" s="27"/>
      <c r="P71" s="703"/>
      <c r="Q71" s="703"/>
      <c r="R71" s="29"/>
      <c r="S71" s="703"/>
      <c r="T71" s="703"/>
      <c r="U71" s="710"/>
      <c r="V71" s="27"/>
      <c r="W71" s="27"/>
      <c r="X71" s="27"/>
      <c r="Y71" s="164"/>
      <c r="Z71" s="710"/>
      <c r="AA71" s="29"/>
      <c r="AB71" s="30"/>
      <c r="AC71" s="710"/>
      <c r="AD71" s="849"/>
      <c r="AE71" s="30"/>
      <c r="AF71" s="27"/>
      <c r="AG71" s="27"/>
      <c r="AH71" s="30"/>
      <c r="AI71" s="27"/>
      <c r="AJ71" s="27"/>
      <c r="AK71" s="30"/>
      <c r="AL71" s="27"/>
      <c r="AM71" s="27"/>
      <c r="AN71" s="35"/>
      <c r="AO71" s="35"/>
      <c r="AP71" s="35"/>
      <c r="AQ71" s="35"/>
      <c r="AR71" s="35"/>
      <c r="AS71" s="35"/>
      <c r="AT71" s="35"/>
      <c r="AU71" s="35"/>
      <c r="AV71" s="171"/>
      <c r="AW71" s="171"/>
      <c r="AX71" s="171"/>
      <c r="AY71" s="171"/>
      <c r="AZ71" s="171"/>
      <c r="BA71" s="171"/>
      <c r="BB71" s="171"/>
      <c r="BC71" s="171"/>
      <c r="BD71" s="171"/>
      <c r="BE71" s="171"/>
      <c r="BF71" s="171"/>
      <c r="BG71" s="171"/>
      <c r="BH71" s="171"/>
      <c r="BI71" s="171"/>
      <c r="BJ71" s="171"/>
      <c r="BK71" s="171"/>
      <c r="BL71" s="171"/>
      <c r="BM71" s="171"/>
      <c r="BN71" s="171"/>
      <c r="BO71" s="171"/>
      <c r="BP71" s="171"/>
      <c r="BQ71" s="171"/>
      <c r="BR71" s="171"/>
      <c r="BS71" s="171"/>
      <c r="BT71" s="171"/>
      <c r="BU71" s="171"/>
      <c r="BV71" s="171"/>
      <c r="BW71" s="171"/>
      <c r="BX71" s="171"/>
      <c r="BY71" s="171"/>
      <c r="BZ71" s="171"/>
      <c r="CA71" s="171"/>
      <c r="CB71" s="171"/>
      <c r="CC71" s="171"/>
      <c r="CD71" s="171"/>
      <c r="CE71" s="171"/>
      <c r="CF71" s="171"/>
      <c r="CG71" s="171"/>
      <c r="CH71" s="171"/>
      <c r="CI71" s="171"/>
      <c r="CJ71" s="171"/>
      <c r="CK71" s="171"/>
      <c r="CL71" s="171"/>
      <c r="CM71" s="171"/>
      <c r="CN71" s="171"/>
      <c r="CO71" s="171"/>
      <c r="CP71" s="171"/>
      <c r="CQ71" s="171"/>
      <c r="CR71" s="171"/>
      <c r="CS71" s="171"/>
      <c r="CT71" s="171"/>
      <c r="CU71" s="171"/>
      <c r="CV71" s="171"/>
      <c r="CW71" s="171"/>
      <c r="CX71" s="171"/>
      <c r="CY71" s="171"/>
      <c r="CZ71" s="171"/>
      <c r="DA71" s="171"/>
      <c r="DB71" s="171"/>
      <c r="DC71" s="839"/>
      <c r="DD71" s="27"/>
      <c r="DE71" s="27"/>
      <c r="DF71" s="27"/>
      <c r="DG71" s="27" t="s">
        <v>861</v>
      </c>
      <c r="DH71" s="27">
        <v>600</v>
      </c>
      <c r="DI71" s="27"/>
      <c r="DJ71" s="29">
        <f t="shared" si="1"/>
        <v>0</v>
      </c>
      <c r="DK71" s="29" t="s">
        <v>852</v>
      </c>
      <c r="DL71" s="27"/>
      <c r="DM71" s="27" t="s">
        <v>853</v>
      </c>
      <c r="DN71" s="163"/>
      <c r="DO71" s="163">
        <v>237920</v>
      </c>
      <c r="DP71" s="27"/>
      <c r="DQ71" s="29">
        <f>+DP71/DO71</f>
        <v>0</v>
      </c>
      <c r="DR71" s="27" t="s">
        <v>860</v>
      </c>
      <c r="DS71" s="27" t="s">
        <v>855</v>
      </c>
    </row>
    <row r="72" spans="1:123" s="33" customFormat="1" ht="93" customHeight="1">
      <c r="A72" s="26"/>
      <c r="B72" s="26"/>
      <c r="C72" s="813"/>
      <c r="D72" s="694"/>
      <c r="E72" s="34"/>
      <c r="F72" s="711"/>
      <c r="G72" s="694"/>
      <c r="H72" s="152"/>
      <c r="I72" s="681"/>
      <c r="J72" s="703"/>
      <c r="K72" s="29"/>
      <c r="L72" s="104"/>
      <c r="M72" s="104"/>
      <c r="N72" s="34"/>
      <c r="O72" s="27"/>
      <c r="P72" s="694"/>
      <c r="Q72" s="694"/>
      <c r="R72" s="29"/>
      <c r="S72" s="694"/>
      <c r="T72" s="694"/>
      <c r="U72" s="711"/>
      <c r="V72" s="27"/>
      <c r="W72" s="27"/>
      <c r="X72" s="27"/>
      <c r="Y72" s="164"/>
      <c r="Z72" s="711"/>
      <c r="AA72" s="29"/>
      <c r="AB72" s="30"/>
      <c r="AC72" s="711"/>
      <c r="AD72" s="850"/>
      <c r="AE72" s="30"/>
      <c r="AF72" s="27"/>
      <c r="AG72" s="27"/>
      <c r="AH72" s="30"/>
      <c r="AI72" s="27"/>
      <c r="AJ72" s="27"/>
      <c r="AK72" s="30"/>
      <c r="AL72" s="27"/>
      <c r="AM72" s="27"/>
      <c r="AN72" s="35"/>
      <c r="AO72" s="35"/>
      <c r="AP72" s="35"/>
      <c r="AQ72" s="35"/>
      <c r="AR72" s="35"/>
      <c r="AS72" s="35"/>
      <c r="AT72" s="35"/>
      <c r="AU72" s="35"/>
      <c r="AV72" s="171"/>
      <c r="AW72" s="171"/>
      <c r="AX72" s="171"/>
      <c r="AY72" s="171"/>
      <c r="AZ72" s="171"/>
      <c r="BA72" s="171"/>
      <c r="BB72" s="171"/>
      <c r="BC72" s="171"/>
      <c r="BD72" s="171"/>
      <c r="BE72" s="171"/>
      <c r="BF72" s="171"/>
      <c r="BG72" s="171"/>
      <c r="BH72" s="171"/>
      <c r="BI72" s="171"/>
      <c r="BJ72" s="171"/>
      <c r="BK72" s="171"/>
      <c r="BL72" s="171"/>
      <c r="BM72" s="171"/>
      <c r="BN72" s="171"/>
      <c r="BO72" s="171"/>
      <c r="BP72" s="171"/>
      <c r="BQ72" s="171"/>
      <c r="BR72" s="171"/>
      <c r="BS72" s="171"/>
      <c r="BT72" s="171"/>
      <c r="BU72" s="171"/>
      <c r="BV72" s="171"/>
      <c r="BW72" s="171"/>
      <c r="BX72" s="171"/>
      <c r="BY72" s="171"/>
      <c r="BZ72" s="171"/>
      <c r="CA72" s="171"/>
      <c r="CB72" s="171"/>
      <c r="CC72" s="171"/>
      <c r="CD72" s="171"/>
      <c r="CE72" s="171"/>
      <c r="CF72" s="171"/>
      <c r="CG72" s="171"/>
      <c r="CH72" s="171"/>
      <c r="CI72" s="171"/>
      <c r="CJ72" s="171"/>
      <c r="CK72" s="171"/>
      <c r="CL72" s="171"/>
      <c r="CM72" s="171"/>
      <c r="CN72" s="171"/>
      <c r="CO72" s="171"/>
      <c r="CP72" s="171"/>
      <c r="CQ72" s="171"/>
      <c r="CR72" s="171"/>
      <c r="CS72" s="171"/>
      <c r="CT72" s="171"/>
      <c r="CU72" s="171"/>
      <c r="CV72" s="171"/>
      <c r="CW72" s="171"/>
      <c r="CX72" s="171"/>
      <c r="CY72" s="171"/>
      <c r="CZ72" s="171"/>
      <c r="DA72" s="171"/>
      <c r="DB72" s="171"/>
      <c r="DC72" s="839"/>
      <c r="DD72" s="27"/>
      <c r="DE72" s="27"/>
      <c r="DF72" s="27"/>
      <c r="DG72" s="27" t="s">
        <v>862</v>
      </c>
      <c r="DH72" s="164">
        <v>600</v>
      </c>
      <c r="DI72" s="27"/>
      <c r="DJ72" s="29">
        <f t="shared" si="1"/>
        <v>0</v>
      </c>
      <c r="DK72" s="29" t="s">
        <v>852</v>
      </c>
      <c r="DL72" s="27"/>
      <c r="DM72" s="27" t="s">
        <v>853</v>
      </c>
      <c r="DN72" s="163"/>
      <c r="DO72" s="163">
        <v>194690</v>
      </c>
      <c r="DP72" s="27"/>
      <c r="DQ72" s="29">
        <f t="shared" si="2"/>
        <v>0</v>
      </c>
      <c r="DR72" s="27" t="s">
        <v>860</v>
      </c>
      <c r="DS72" s="27" t="s">
        <v>855</v>
      </c>
    </row>
    <row r="73" spans="1:123" s="33" customFormat="1" ht="210.75" customHeight="1">
      <c r="A73" s="26">
        <v>347</v>
      </c>
      <c r="B73" s="26" t="s">
        <v>780</v>
      </c>
      <c r="C73" s="139" t="s">
        <v>468</v>
      </c>
      <c r="D73" s="57">
        <v>4</v>
      </c>
      <c r="E73" s="34">
        <v>0.7</v>
      </c>
      <c r="F73" s="27" t="s">
        <v>748</v>
      </c>
      <c r="G73" s="62">
        <v>9.1999999999999993</v>
      </c>
      <c r="H73" s="152">
        <v>0.73</v>
      </c>
      <c r="I73" s="681"/>
      <c r="J73" s="703"/>
      <c r="K73" s="29">
        <v>0.4</v>
      </c>
      <c r="L73" s="104" t="s">
        <v>783</v>
      </c>
      <c r="M73" s="104" t="s">
        <v>783</v>
      </c>
      <c r="N73" s="34" t="s">
        <v>784</v>
      </c>
      <c r="O73" s="27" t="s">
        <v>785</v>
      </c>
      <c r="P73" s="681" t="s">
        <v>863</v>
      </c>
      <c r="Q73" s="681"/>
      <c r="R73" s="29">
        <v>0.2</v>
      </c>
      <c r="S73" s="681" t="s">
        <v>863</v>
      </c>
      <c r="T73" s="681" t="s">
        <v>864</v>
      </c>
      <c r="U73" s="27" t="s">
        <v>865</v>
      </c>
      <c r="V73" s="27" t="s">
        <v>865</v>
      </c>
      <c r="W73" s="27" t="s">
        <v>553</v>
      </c>
      <c r="X73" s="27" t="s">
        <v>845</v>
      </c>
      <c r="Y73" s="164">
        <v>1</v>
      </c>
      <c r="Z73" s="27" t="s">
        <v>866</v>
      </c>
      <c r="AA73" s="29">
        <v>0.1</v>
      </c>
      <c r="AB73" s="30">
        <f t="shared" ref="AB73:AB130" si="22">+((((E73*H73)*K73)*R73)*AA73)*100</f>
        <v>0.40880000000000005</v>
      </c>
      <c r="AC73" s="27">
        <v>1</v>
      </c>
      <c r="AD73" s="27"/>
      <c r="AE73" s="30">
        <v>0.40880000000000005</v>
      </c>
      <c r="AF73" s="27">
        <v>2</v>
      </c>
      <c r="AG73" s="27"/>
      <c r="AH73" s="30">
        <v>0.40880000000000005</v>
      </c>
      <c r="AI73" s="27">
        <v>3</v>
      </c>
      <c r="AJ73" s="27"/>
      <c r="AK73" s="30">
        <v>0.40880000000000005</v>
      </c>
      <c r="AL73" s="27">
        <v>4</v>
      </c>
      <c r="AM73" s="27"/>
      <c r="AN73" s="35">
        <v>150000</v>
      </c>
      <c r="AO73" s="35">
        <v>0</v>
      </c>
      <c r="AP73" s="35">
        <v>0</v>
      </c>
      <c r="AQ73" s="35">
        <v>150000</v>
      </c>
      <c r="AR73" s="35"/>
      <c r="AS73" s="35">
        <v>0</v>
      </c>
      <c r="AT73" s="35"/>
      <c r="AU73" s="35">
        <v>0</v>
      </c>
      <c r="AV73" s="171"/>
      <c r="AW73" s="171" t="s">
        <v>758</v>
      </c>
      <c r="AX73" s="847"/>
      <c r="AY73" s="847"/>
      <c r="AZ73" s="847"/>
      <c r="BA73" s="847"/>
      <c r="BB73" s="847"/>
      <c r="BC73" s="847"/>
      <c r="BD73" s="847"/>
      <c r="BE73" s="847"/>
      <c r="BF73" s="847">
        <f>+AO73</f>
        <v>0</v>
      </c>
      <c r="BG73" s="847"/>
      <c r="BH73" s="847"/>
      <c r="BI73" s="847"/>
      <c r="BJ73" s="847"/>
      <c r="BK73" s="847"/>
      <c r="BL73" s="847">
        <f t="shared" si="12"/>
        <v>0</v>
      </c>
      <c r="BM73" s="847"/>
      <c r="BN73" s="847"/>
      <c r="BO73" s="847"/>
      <c r="BP73" s="847"/>
      <c r="BQ73" s="847"/>
      <c r="BR73" s="847"/>
      <c r="BS73" s="847"/>
      <c r="BT73" s="847"/>
      <c r="BU73" s="847">
        <v>150000</v>
      </c>
      <c r="BV73" s="847"/>
      <c r="BW73" s="847"/>
      <c r="BX73" s="847"/>
      <c r="BY73" s="847"/>
      <c r="BZ73" s="847"/>
      <c r="CA73" s="847">
        <f t="shared" si="13"/>
        <v>150000</v>
      </c>
      <c r="CB73" s="847"/>
      <c r="CC73" s="847"/>
      <c r="CD73" s="847"/>
      <c r="CE73" s="847"/>
      <c r="CF73" s="847"/>
      <c r="CG73" s="847"/>
      <c r="CH73" s="847"/>
      <c r="CI73" s="847"/>
      <c r="CJ73" s="847">
        <v>0</v>
      </c>
      <c r="CK73" s="847"/>
      <c r="CL73" s="847"/>
      <c r="CM73" s="847"/>
      <c r="CN73" s="847"/>
      <c r="CO73" s="847"/>
      <c r="CP73" s="847">
        <f t="shared" si="14"/>
        <v>0</v>
      </c>
      <c r="CQ73" s="847"/>
      <c r="CR73" s="847"/>
      <c r="CS73" s="847"/>
      <c r="CT73" s="847"/>
      <c r="CU73" s="847"/>
      <c r="CV73" s="847"/>
      <c r="CW73" s="847"/>
      <c r="CX73" s="847"/>
      <c r="CY73" s="847"/>
      <c r="CZ73" s="847"/>
      <c r="DA73" s="847"/>
      <c r="DB73" s="847">
        <f t="shared" si="15"/>
        <v>0</v>
      </c>
      <c r="DC73" s="839"/>
      <c r="DD73" s="27"/>
      <c r="DE73" s="27"/>
      <c r="DF73" s="27"/>
      <c r="DG73" s="27" t="s">
        <v>867</v>
      </c>
      <c r="DH73" s="27">
        <v>1</v>
      </c>
      <c r="DI73" s="27"/>
      <c r="DJ73" s="29">
        <f t="shared" si="1"/>
        <v>0</v>
      </c>
      <c r="DK73" s="27" t="s">
        <v>868</v>
      </c>
      <c r="DL73" s="27"/>
      <c r="DM73" s="27"/>
      <c r="DN73" s="163"/>
      <c r="DO73" s="163"/>
      <c r="DP73" s="27"/>
      <c r="DQ73" s="29" t="e">
        <f t="shared" si="2"/>
        <v>#DIV/0!</v>
      </c>
      <c r="DR73" s="27" t="s">
        <v>860</v>
      </c>
      <c r="DS73" s="27" t="s">
        <v>855</v>
      </c>
    </row>
    <row r="74" spans="1:123" s="33" customFormat="1" ht="157.5" customHeight="1">
      <c r="A74" s="26">
        <v>348</v>
      </c>
      <c r="B74" s="26" t="s">
        <v>780</v>
      </c>
      <c r="C74" s="139" t="s">
        <v>468</v>
      </c>
      <c r="D74" s="57">
        <v>4</v>
      </c>
      <c r="E74" s="34">
        <v>0.7</v>
      </c>
      <c r="F74" s="27" t="s">
        <v>748</v>
      </c>
      <c r="G74" s="62">
        <v>9.1999999999999993</v>
      </c>
      <c r="H74" s="152">
        <v>0.73</v>
      </c>
      <c r="I74" s="681"/>
      <c r="J74" s="703"/>
      <c r="K74" s="29">
        <v>0.4</v>
      </c>
      <c r="L74" s="104" t="s">
        <v>783</v>
      </c>
      <c r="M74" s="104" t="s">
        <v>783</v>
      </c>
      <c r="N74" s="34" t="s">
        <v>784</v>
      </c>
      <c r="O74" s="27" t="s">
        <v>785</v>
      </c>
      <c r="P74" s="681"/>
      <c r="Q74" s="681"/>
      <c r="R74" s="29">
        <v>0.2</v>
      </c>
      <c r="S74" s="681"/>
      <c r="T74" s="681"/>
      <c r="U74" s="27" t="s">
        <v>869</v>
      </c>
      <c r="V74" s="27" t="s">
        <v>869</v>
      </c>
      <c r="W74" s="27" t="s">
        <v>553</v>
      </c>
      <c r="X74" s="27" t="s">
        <v>845</v>
      </c>
      <c r="Y74" s="164">
        <v>17000</v>
      </c>
      <c r="Z74" s="27" t="s">
        <v>870</v>
      </c>
      <c r="AA74" s="29">
        <v>0.9</v>
      </c>
      <c r="AB74" s="30">
        <f t="shared" si="22"/>
        <v>3.6792000000000007</v>
      </c>
      <c r="AC74" s="37">
        <v>25000</v>
      </c>
      <c r="AD74" s="37"/>
      <c r="AE74" s="30">
        <v>3.6792000000000007</v>
      </c>
      <c r="AF74" s="27">
        <v>25000</v>
      </c>
      <c r="AG74" s="27"/>
      <c r="AH74" s="30">
        <v>3.6792000000000007</v>
      </c>
      <c r="AI74" s="27">
        <v>25000</v>
      </c>
      <c r="AJ74" s="27"/>
      <c r="AK74" s="30">
        <v>3.6792000000000007</v>
      </c>
      <c r="AL74" s="27">
        <v>25000</v>
      </c>
      <c r="AM74" s="27"/>
      <c r="AN74" s="35">
        <f>+AO74+AQ74+AS74+AU74</f>
        <v>63258346</v>
      </c>
      <c r="AO74" s="35">
        <f>14458346+900000</f>
        <v>15358346</v>
      </c>
      <c r="AP74" s="35">
        <v>14458346</v>
      </c>
      <c r="AQ74" s="35">
        <v>15400000</v>
      </c>
      <c r="AR74" s="35"/>
      <c r="AS74" s="35">
        <v>16000000</v>
      </c>
      <c r="AT74" s="35"/>
      <c r="AU74" s="35">
        <v>16500000</v>
      </c>
      <c r="AV74" s="171"/>
      <c r="AW74" s="171" t="s">
        <v>758</v>
      </c>
      <c r="AX74" s="847"/>
      <c r="AY74" s="847"/>
      <c r="AZ74" s="847"/>
      <c r="BA74" s="847"/>
      <c r="BB74" s="847"/>
      <c r="BC74" s="847"/>
      <c r="BD74" s="847"/>
      <c r="BE74" s="847"/>
      <c r="BF74" s="847">
        <v>15358346</v>
      </c>
      <c r="BG74" s="847"/>
      <c r="BH74" s="847"/>
      <c r="BI74" s="847"/>
      <c r="BJ74" s="847"/>
      <c r="BK74" s="847"/>
      <c r="BL74" s="847">
        <f t="shared" si="12"/>
        <v>15358346</v>
      </c>
      <c r="BM74" s="847"/>
      <c r="BN74" s="847"/>
      <c r="BO74" s="847"/>
      <c r="BP74" s="847"/>
      <c r="BQ74" s="847"/>
      <c r="BR74" s="847"/>
      <c r="BS74" s="847"/>
      <c r="BT74" s="847"/>
      <c r="BU74" s="847">
        <v>15400000</v>
      </c>
      <c r="BV74" s="847"/>
      <c r="BW74" s="847"/>
      <c r="BX74" s="847"/>
      <c r="BY74" s="847"/>
      <c r="BZ74" s="847"/>
      <c r="CA74" s="847">
        <f t="shared" si="13"/>
        <v>15400000</v>
      </c>
      <c r="CB74" s="847"/>
      <c r="CC74" s="847"/>
      <c r="CD74" s="847"/>
      <c r="CE74" s="847"/>
      <c r="CF74" s="847"/>
      <c r="CG74" s="847"/>
      <c r="CH74" s="847"/>
      <c r="CI74" s="847"/>
      <c r="CJ74" s="847">
        <f>+AS74</f>
        <v>16000000</v>
      </c>
      <c r="CK74" s="847"/>
      <c r="CL74" s="847"/>
      <c r="CM74" s="847"/>
      <c r="CN74" s="847"/>
      <c r="CO74" s="847"/>
      <c r="CP74" s="847">
        <f t="shared" si="14"/>
        <v>16000000</v>
      </c>
      <c r="CQ74" s="847"/>
      <c r="CR74" s="847"/>
      <c r="CS74" s="847"/>
      <c r="CT74" s="847"/>
      <c r="CU74" s="847"/>
      <c r="CV74" s="847">
        <v>16500000</v>
      </c>
      <c r="CW74" s="847"/>
      <c r="CX74" s="847"/>
      <c r="CY74" s="847"/>
      <c r="CZ74" s="847"/>
      <c r="DA74" s="847"/>
      <c r="DB74" s="847">
        <f t="shared" si="15"/>
        <v>16500000</v>
      </c>
      <c r="DC74" s="839"/>
      <c r="DD74" s="27"/>
      <c r="DE74" s="27"/>
      <c r="DF74" s="27"/>
      <c r="DG74" s="27" t="s">
        <v>871</v>
      </c>
      <c r="DH74" s="37">
        <v>25000</v>
      </c>
      <c r="DI74" s="37"/>
      <c r="DJ74" s="29">
        <f t="shared" si="1"/>
        <v>0</v>
      </c>
      <c r="DK74" s="165" t="s">
        <v>872</v>
      </c>
      <c r="DL74" s="27"/>
      <c r="DM74" s="27" t="s">
        <v>793</v>
      </c>
      <c r="DN74" s="163">
        <v>14590346</v>
      </c>
      <c r="DO74" s="163">
        <v>15358346</v>
      </c>
      <c r="DP74" s="163"/>
      <c r="DQ74" s="29">
        <f t="shared" si="2"/>
        <v>0</v>
      </c>
      <c r="DR74" s="27" t="s">
        <v>873</v>
      </c>
      <c r="DS74" s="27" t="s">
        <v>817</v>
      </c>
    </row>
    <row r="75" spans="1:123" s="33" customFormat="1" ht="114.75" customHeight="1">
      <c r="A75" s="26">
        <v>348</v>
      </c>
      <c r="B75" s="26" t="s">
        <v>780</v>
      </c>
      <c r="C75" s="139" t="s">
        <v>468</v>
      </c>
      <c r="D75" s="57">
        <v>4</v>
      </c>
      <c r="E75" s="34">
        <v>0.7</v>
      </c>
      <c r="F75" s="27" t="s">
        <v>748</v>
      </c>
      <c r="G75" s="62">
        <v>9.1999999999999993</v>
      </c>
      <c r="H75" s="152">
        <v>0.73</v>
      </c>
      <c r="I75" s="681"/>
      <c r="J75" s="703"/>
      <c r="K75" s="29">
        <v>0.4</v>
      </c>
      <c r="L75" s="27" t="s">
        <v>874</v>
      </c>
      <c r="M75" s="27" t="s">
        <v>874</v>
      </c>
      <c r="N75" s="27" t="s">
        <v>875</v>
      </c>
      <c r="O75" s="34">
        <v>0.04</v>
      </c>
      <c r="P75" s="693" t="s">
        <v>876</v>
      </c>
      <c r="Q75" s="693"/>
      <c r="R75" s="29">
        <v>0.05</v>
      </c>
      <c r="S75" s="693" t="s">
        <v>876</v>
      </c>
      <c r="T75" s="693" t="s">
        <v>877</v>
      </c>
      <c r="U75" s="27" t="s">
        <v>878</v>
      </c>
      <c r="V75" s="27" t="s">
        <v>878</v>
      </c>
      <c r="W75" s="27" t="s">
        <v>70</v>
      </c>
      <c r="X75" s="27" t="s">
        <v>829</v>
      </c>
      <c r="Y75" s="164">
        <v>0</v>
      </c>
      <c r="Z75" s="27" t="s">
        <v>879</v>
      </c>
      <c r="AA75" s="29">
        <v>0.33</v>
      </c>
      <c r="AB75" s="30">
        <f t="shared" si="22"/>
        <v>0.33726000000000006</v>
      </c>
      <c r="AC75" s="27">
        <v>44</v>
      </c>
      <c r="AD75" s="27"/>
      <c r="AE75" s="30">
        <v>0.33726000000000006</v>
      </c>
      <c r="AF75" s="27">
        <v>44</v>
      </c>
      <c r="AG75" s="27"/>
      <c r="AH75" s="30">
        <v>0.33726000000000006</v>
      </c>
      <c r="AI75" s="27">
        <v>44</v>
      </c>
      <c r="AJ75" s="27"/>
      <c r="AK75" s="30">
        <v>0.33726000000000006</v>
      </c>
      <c r="AL75" s="27">
        <v>44</v>
      </c>
      <c r="AM75" s="27"/>
      <c r="AN75" s="35">
        <v>0</v>
      </c>
      <c r="AO75" s="35">
        <v>0</v>
      </c>
      <c r="AP75" s="35">
        <v>0</v>
      </c>
      <c r="AQ75" s="35">
        <v>0</v>
      </c>
      <c r="AR75" s="35"/>
      <c r="AS75" s="35">
        <v>0</v>
      </c>
      <c r="AT75" s="35"/>
      <c r="AU75" s="35">
        <v>0</v>
      </c>
      <c r="AV75" s="171"/>
      <c r="AW75" s="171" t="s">
        <v>758</v>
      </c>
      <c r="AX75" s="847"/>
      <c r="AY75" s="847"/>
      <c r="AZ75" s="847"/>
      <c r="BA75" s="847"/>
      <c r="BB75" s="847"/>
      <c r="BC75" s="847"/>
      <c r="BD75" s="847"/>
      <c r="BE75" s="847"/>
      <c r="BF75" s="847"/>
      <c r="BG75" s="847"/>
      <c r="BH75" s="847"/>
      <c r="BI75" s="847"/>
      <c r="BJ75" s="847"/>
      <c r="BK75" s="847"/>
      <c r="BL75" s="847">
        <f t="shared" si="12"/>
        <v>0</v>
      </c>
      <c r="BM75" s="847"/>
      <c r="BN75" s="847"/>
      <c r="BO75" s="847"/>
      <c r="BP75" s="847"/>
      <c r="BQ75" s="847"/>
      <c r="BR75" s="847"/>
      <c r="BS75" s="847"/>
      <c r="BT75" s="847"/>
      <c r="BU75" s="847"/>
      <c r="BV75" s="847"/>
      <c r="BW75" s="847"/>
      <c r="BX75" s="847"/>
      <c r="BY75" s="847"/>
      <c r="BZ75" s="847"/>
      <c r="CA75" s="847">
        <f t="shared" si="13"/>
        <v>0</v>
      </c>
      <c r="CB75" s="847"/>
      <c r="CC75" s="847"/>
      <c r="CD75" s="847"/>
      <c r="CE75" s="847"/>
      <c r="CF75" s="847"/>
      <c r="CG75" s="847"/>
      <c r="CH75" s="847"/>
      <c r="CI75" s="847"/>
      <c r="CJ75" s="847"/>
      <c r="CK75" s="847"/>
      <c r="CL75" s="847"/>
      <c r="CM75" s="847"/>
      <c r="CN75" s="847"/>
      <c r="CO75" s="847"/>
      <c r="CP75" s="847">
        <f t="shared" si="14"/>
        <v>0</v>
      </c>
      <c r="CQ75" s="847"/>
      <c r="CR75" s="847"/>
      <c r="CS75" s="847"/>
      <c r="CT75" s="847"/>
      <c r="CU75" s="847"/>
      <c r="CV75" s="847"/>
      <c r="CW75" s="847"/>
      <c r="CX75" s="847"/>
      <c r="CY75" s="847"/>
      <c r="CZ75" s="847"/>
      <c r="DA75" s="847"/>
      <c r="DB75" s="847">
        <f t="shared" si="15"/>
        <v>0</v>
      </c>
      <c r="DC75" s="839"/>
      <c r="DD75" s="27"/>
      <c r="DE75" s="27"/>
      <c r="DF75" s="27"/>
      <c r="DG75" s="27" t="s">
        <v>880</v>
      </c>
      <c r="DH75" s="27"/>
      <c r="DI75" s="27"/>
      <c r="DJ75" s="29" t="e">
        <f t="shared" si="1"/>
        <v>#DIV/0!</v>
      </c>
      <c r="DK75" s="27" t="s">
        <v>881</v>
      </c>
      <c r="DL75" s="27"/>
      <c r="DM75" s="27"/>
      <c r="DN75" s="163"/>
      <c r="DO75" s="163"/>
      <c r="DP75" s="27"/>
      <c r="DQ75" s="29" t="e">
        <f t="shared" si="2"/>
        <v>#DIV/0!</v>
      </c>
      <c r="DR75" s="27" t="s">
        <v>873</v>
      </c>
      <c r="DS75" s="27" t="s">
        <v>817</v>
      </c>
    </row>
    <row r="76" spans="1:123" s="33" customFormat="1" ht="123.75">
      <c r="A76" s="26">
        <v>348</v>
      </c>
      <c r="B76" s="26" t="s">
        <v>780</v>
      </c>
      <c r="C76" s="139" t="s">
        <v>468</v>
      </c>
      <c r="D76" s="57">
        <v>4</v>
      </c>
      <c r="E76" s="34">
        <v>0.7</v>
      </c>
      <c r="F76" s="27" t="s">
        <v>748</v>
      </c>
      <c r="G76" s="62">
        <v>9.1999999999999993</v>
      </c>
      <c r="H76" s="152">
        <v>0.73</v>
      </c>
      <c r="I76" s="681"/>
      <c r="J76" s="703"/>
      <c r="K76" s="29">
        <v>0.4</v>
      </c>
      <c r="L76" s="27" t="s">
        <v>874</v>
      </c>
      <c r="M76" s="27" t="s">
        <v>874</v>
      </c>
      <c r="N76" s="27" t="s">
        <v>875</v>
      </c>
      <c r="O76" s="34">
        <v>0.04</v>
      </c>
      <c r="P76" s="703"/>
      <c r="Q76" s="703"/>
      <c r="R76" s="29">
        <v>0.05</v>
      </c>
      <c r="S76" s="703"/>
      <c r="T76" s="703"/>
      <c r="U76" s="27" t="s">
        <v>882</v>
      </c>
      <c r="V76" s="27" t="s">
        <v>882</v>
      </c>
      <c r="W76" s="27" t="s">
        <v>70</v>
      </c>
      <c r="X76" s="27" t="s">
        <v>829</v>
      </c>
      <c r="Y76" s="164">
        <v>0</v>
      </c>
      <c r="Z76" s="27" t="s">
        <v>883</v>
      </c>
      <c r="AA76" s="29">
        <v>0.33</v>
      </c>
      <c r="AB76" s="30">
        <f t="shared" si="22"/>
        <v>0.33726000000000006</v>
      </c>
      <c r="AC76" s="27">
        <v>44</v>
      </c>
      <c r="AD76" s="27"/>
      <c r="AE76" s="30">
        <v>0.33726000000000006</v>
      </c>
      <c r="AF76" s="27">
        <v>44</v>
      </c>
      <c r="AG76" s="27"/>
      <c r="AH76" s="30">
        <v>0.33726000000000006</v>
      </c>
      <c r="AI76" s="27">
        <v>44</v>
      </c>
      <c r="AJ76" s="27"/>
      <c r="AK76" s="30">
        <v>0.33726000000000006</v>
      </c>
      <c r="AL76" s="27">
        <v>44</v>
      </c>
      <c r="AM76" s="27"/>
      <c r="AN76" s="35">
        <f>200000*4</f>
        <v>800000</v>
      </c>
      <c r="AO76" s="35">
        <v>200000</v>
      </c>
      <c r="AP76" s="35">
        <v>0</v>
      </c>
      <c r="AQ76" s="35">
        <v>200000</v>
      </c>
      <c r="AR76" s="35"/>
      <c r="AS76" s="35">
        <v>200000</v>
      </c>
      <c r="AT76" s="35"/>
      <c r="AU76" s="35">
        <v>200000</v>
      </c>
      <c r="AV76" s="171"/>
      <c r="AW76" s="171" t="s">
        <v>758</v>
      </c>
      <c r="AX76" s="847"/>
      <c r="AY76" s="847"/>
      <c r="AZ76" s="847"/>
      <c r="BA76" s="847"/>
      <c r="BB76" s="847"/>
      <c r="BC76" s="847"/>
      <c r="BD76" s="847"/>
      <c r="BE76" s="847"/>
      <c r="BF76" s="847"/>
      <c r="BG76" s="847"/>
      <c r="BH76" s="847"/>
      <c r="BI76" s="847"/>
      <c r="BJ76" s="847"/>
      <c r="BK76" s="847">
        <v>200000</v>
      </c>
      <c r="BL76" s="847">
        <f t="shared" si="12"/>
        <v>200000</v>
      </c>
      <c r="BM76" s="847"/>
      <c r="BN76" s="847"/>
      <c r="BO76" s="847"/>
      <c r="BP76" s="847"/>
      <c r="BQ76" s="847"/>
      <c r="BR76" s="847"/>
      <c r="BS76" s="847"/>
      <c r="BT76" s="847"/>
      <c r="BU76" s="847"/>
      <c r="BV76" s="847"/>
      <c r="BW76" s="847"/>
      <c r="BX76" s="847"/>
      <c r="BY76" s="847"/>
      <c r="BZ76" s="847">
        <v>200000</v>
      </c>
      <c r="CA76" s="847">
        <f t="shared" si="13"/>
        <v>200000</v>
      </c>
      <c r="CB76" s="847"/>
      <c r="CC76" s="847"/>
      <c r="CD76" s="847"/>
      <c r="CE76" s="847"/>
      <c r="CF76" s="847"/>
      <c r="CG76" s="847"/>
      <c r="CH76" s="847"/>
      <c r="CI76" s="847"/>
      <c r="CJ76" s="847"/>
      <c r="CK76" s="847"/>
      <c r="CL76" s="847"/>
      <c r="CM76" s="847"/>
      <c r="CN76" s="847"/>
      <c r="CO76" s="847">
        <v>200000</v>
      </c>
      <c r="CP76" s="847">
        <f t="shared" si="14"/>
        <v>200000</v>
      </c>
      <c r="CQ76" s="847"/>
      <c r="CR76" s="847"/>
      <c r="CS76" s="847"/>
      <c r="CT76" s="847"/>
      <c r="CU76" s="847"/>
      <c r="CV76" s="847"/>
      <c r="CW76" s="847"/>
      <c r="CX76" s="847"/>
      <c r="CY76" s="847"/>
      <c r="CZ76" s="847"/>
      <c r="DA76" s="847">
        <v>200000</v>
      </c>
      <c r="DB76" s="847">
        <f t="shared" si="15"/>
        <v>200000</v>
      </c>
      <c r="DC76" s="839"/>
      <c r="DD76" s="27"/>
      <c r="DE76" s="27"/>
      <c r="DF76" s="27"/>
      <c r="DG76" s="27" t="s">
        <v>880</v>
      </c>
      <c r="DH76" s="27"/>
      <c r="DI76" s="27"/>
      <c r="DJ76" s="29" t="e">
        <f t="shared" si="1"/>
        <v>#DIV/0!</v>
      </c>
      <c r="DK76" s="27" t="s">
        <v>884</v>
      </c>
      <c r="DL76" s="27"/>
      <c r="DM76" s="27"/>
      <c r="DN76" s="163"/>
      <c r="DO76" s="163"/>
      <c r="DP76" s="27"/>
      <c r="DQ76" s="29" t="e">
        <f t="shared" si="2"/>
        <v>#DIV/0!</v>
      </c>
      <c r="DR76" s="27" t="s">
        <v>873</v>
      </c>
      <c r="DS76" s="27" t="s">
        <v>817</v>
      </c>
    </row>
    <row r="77" spans="1:123" s="33" customFormat="1" ht="111.75" customHeight="1">
      <c r="A77" s="26">
        <v>348</v>
      </c>
      <c r="B77" s="26" t="s">
        <v>780</v>
      </c>
      <c r="C77" s="139" t="s">
        <v>468</v>
      </c>
      <c r="D77" s="57">
        <v>4</v>
      </c>
      <c r="E77" s="34">
        <v>0.7</v>
      </c>
      <c r="F77" s="27" t="s">
        <v>748</v>
      </c>
      <c r="G77" s="62">
        <v>9.1999999999999993</v>
      </c>
      <c r="H77" s="152">
        <v>0.73</v>
      </c>
      <c r="I77" s="681"/>
      <c r="J77" s="703"/>
      <c r="K77" s="29">
        <v>0.4</v>
      </c>
      <c r="L77" s="27" t="s">
        <v>874</v>
      </c>
      <c r="M77" s="27" t="s">
        <v>874</v>
      </c>
      <c r="N77" s="27" t="s">
        <v>875</v>
      </c>
      <c r="O77" s="34">
        <v>0.04</v>
      </c>
      <c r="P77" s="703"/>
      <c r="Q77" s="703"/>
      <c r="R77" s="29">
        <v>0.05</v>
      </c>
      <c r="S77" s="703"/>
      <c r="T77" s="703"/>
      <c r="U77" s="709" t="s">
        <v>885</v>
      </c>
      <c r="V77" s="27" t="s">
        <v>885</v>
      </c>
      <c r="W77" s="27" t="s">
        <v>70</v>
      </c>
      <c r="X77" s="27" t="s">
        <v>829</v>
      </c>
      <c r="Y77" s="164">
        <v>0</v>
      </c>
      <c r="Z77" s="709" t="s">
        <v>886</v>
      </c>
      <c r="AA77" s="29">
        <v>0.34</v>
      </c>
      <c r="AB77" s="30">
        <f t="shared" si="22"/>
        <v>0.34748000000000012</v>
      </c>
      <c r="AC77" s="709">
        <v>44</v>
      </c>
      <c r="AD77" s="709"/>
      <c r="AE77" s="30">
        <v>0.34748000000000012</v>
      </c>
      <c r="AF77" s="27">
        <v>44</v>
      </c>
      <c r="AG77" s="27"/>
      <c r="AH77" s="30">
        <v>0.34748000000000012</v>
      </c>
      <c r="AI77" s="27">
        <v>44</v>
      </c>
      <c r="AJ77" s="27"/>
      <c r="AK77" s="30">
        <v>0.34748000000000012</v>
      </c>
      <c r="AL77" s="27">
        <v>44</v>
      </c>
      <c r="AM77" s="27"/>
      <c r="AN77" s="35">
        <v>0</v>
      </c>
      <c r="AO77" s="35">
        <v>0</v>
      </c>
      <c r="AP77" s="35">
        <v>0</v>
      </c>
      <c r="AQ77" s="35">
        <v>0</v>
      </c>
      <c r="AR77" s="35"/>
      <c r="AS77" s="35">
        <v>0</v>
      </c>
      <c r="AT77" s="35"/>
      <c r="AU77" s="35">
        <v>0</v>
      </c>
      <c r="AV77" s="171"/>
      <c r="AW77" s="171" t="s">
        <v>758</v>
      </c>
      <c r="AX77" s="847"/>
      <c r="AY77" s="847"/>
      <c r="AZ77" s="847"/>
      <c r="BA77" s="847"/>
      <c r="BB77" s="847"/>
      <c r="BC77" s="847"/>
      <c r="BD77" s="847"/>
      <c r="BE77" s="847"/>
      <c r="BF77" s="847"/>
      <c r="BG77" s="847"/>
      <c r="BH77" s="847"/>
      <c r="BI77" s="847"/>
      <c r="BJ77" s="847"/>
      <c r="BK77" s="847"/>
      <c r="BL77" s="847">
        <f t="shared" si="12"/>
        <v>0</v>
      </c>
      <c r="BM77" s="847"/>
      <c r="BN77" s="847"/>
      <c r="BO77" s="847"/>
      <c r="BP77" s="847"/>
      <c r="BQ77" s="847"/>
      <c r="BR77" s="847"/>
      <c r="BS77" s="847"/>
      <c r="BT77" s="847"/>
      <c r="BU77" s="847"/>
      <c r="BV77" s="847"/>
      <c r="BW77" s="847"/>
      <c r="BX77" s="847"/>
      <c r="BY77" s="847"/>
      <c r="BZ77" s="847"/>
      <c r="CA77" s="847">
        <f t="shared" si="13"/>
        <v>0</v>
      </c>
      <c r="CB77" s="847"/>
      <c r="CC77" s="847"/>
      <c r="CD77" s="847"/>
      <c r="CE77" s="847"/>
      <c r="CF77" s="847"/>
      <c r="CG77" s="847"/>
      <c r="CH77" s="847"/>
      <c r="CI77" s="847"/>
      <c r="CJ77" s="847"/>
      <c r="CK77" s="847"/>
      <c r="CL77" s="847"/>
      <c r="CM77" s="847"/>
      <c r="CN77" s="847"/>
      <c r="CO77" s="847"/>
      <c r="CP77" s="847">
        <f t="shared" si="14"/>
        <v>0</v>
      </c>
      <c r="CQ77" s="847"/>
      <c r="CR77" s="847"/>
      <c r="CS77" s="847"/>
      <c r="CT77" s="847"/>
      <c r="CU77" s="847"/>
      <c r="CV77" s="847"/>
      <c r="CW77" s="847"/>
      <c r="CX77" s="847"/>
      <c r="CY77" s="847"/>
      <c r="CZ77" s="847"/>
      <c r="DA77" s="847"/>
      <c r="DB77" s="847">
        <f t="shared" si="15"/>
        <v>0</v>
      </c>
      <c r="DC77" s="839"/>
      <c r="DD77" s="27"/>
      <c r="DE77" s="27"/>
      <c r="DF77" s="27"/>
      <c r="DG77" s="27" t="s">
        <v>887</v>
      </c>
      <c r="DH77" s="27">
        <v>30</v>
      </c>
      <c r="DI77" s="27"/>
      <c r="DJ77" s="29">
        <f t="shared" si="1"/>
        <v>0</v>
      </c>
      <c r="DK77" s="27" t="s">
        <v>888</v>
      </c>
      <c r="DL77" s="165"/>
      <c r="DM77" s="165"/>
      <c r="DN77" s="172"/>
      <c r="DO77" s="172"/>
      <c r="DP77" s="165"/>
      <c r="DQ77" s="29" t="e">
        <f t="shared" si="2"/>
        <v>#DIV/0!</v>
      </c>
      <c r="DR77" s="173" t="s">
        <v>889</v>
      </c>
      <c r="DS77" s="27" t="s">
        <v>890</v>
      </c>
    </row>
    <row r="78" spans="1:123" s="33" customFormat="1" ht="123.75" customHeight="1">
      <c r="A78" s="26"/>
      <c r="B78" s="26"/>
      <c r="C78" s="139"/>
      <c r="D78" s="57"/>
      <c r="E78" s="34"/>
      <c r="F78" s="27"/>
      <c r="G78" s="62"/>
      <c r="H78" s="152"/>
      <c r="I78" s="681"/>
      <c r="J78" s="703"/>
      <c r="K78" s="29"/>
      <c r="L78" s="27"/>
      <c r="M78" s="27"/>
      <c r="N78" s="27"/>
      <c r="O78" s="34"/>
      <c r="P78" s="703"/>
      <c r="Q78" s="703"/>
      <c r="R78" s="29"/>
      <c r="S78" s="703"/>
      <c r="T78" s="703"/>
      <c r="U78" s="710"/>
      <c r="V78" s="27"/>
      <c r="W78" s="27"/>
      <c r="X78" s="27"/>
      <c r="Y78" s="164"/>
      <c r="Z78" s="710"/>
      <c r="AA78" s="29"/>
      <c r="AB78" s="30"/>
      <c r="AC78" s="710"/>
      <c r="AD78" s="710"/>
      <c r="AE78" s="30"/>
      <c r="AF78" s="27"/>
      <c r="AG78" s="27"/>
      <c r="AH78" s="30"/>
      <c r="AI78" s="27"/>
      <c r="AJ78" s="27"/>
      <c r="AK78" s="30"/>
      <c r="AL78" s="27"/>
      <c r="AM78" s="27"/>
      <c r="AN78" s="35"/>
      <c r="AO78" s="35"/>
      <c r="AP78" s="35"/>
      <c r="AQ78" s="35"/>
      <c r="AR78" s="35"/>
      <c r="AS78" s="35"/>
      <c r="AT78" s="35"/>
      <c r="AU78" s="35"/>
      <c r="AV78" s="171"/>
      <c r="AW78" s="171"/>
      <c r="AX78" s="847"/>
      <c r="AY78" s="847"/>
      <c r="AZ78" s="847"/>
      <c r="BA78" s="847"/>
      <c r="BB78" s="847"/>
      <c r="BC78" s="847"/>
      <c r="BD78" s="847"/>
      <c r="BE78" s="847"/>
      <c r="BF78" s="847"/>
      <c r="BG78" s="847"/>
      <c r="BH78" s="847"/>
      <c r="BI78" s="847"/>
      <c r="BJ78" s="847"/>
      <c r="BK78" s="847"/>
      <c r="BL78" s="847"/>
      <c r="BM78" s="847"/>
      <c r="BN78" s="847"/>
      <c r="BO78" s="847"/>
      <c r="BP78" s="847"/>
      <c r="BQ78" s="847"/>
      <c r="BR78" s="847"/>
      <c r="BS78" s="847"/>
      <c r="BT78" s="847"/>
      <c r="BU78" s="847"/>
      <c r="BV78" s="847"/>
      <c r="BW78" s="847"/>
      <c r="BX78" s="847"/>
      <c r="BY78" s="847"/>
      <c r="BZ78" s="847"/>
      <c r="CA78" s="847"/>
      <c r="CB78" s="847"/>
      <c r="CC78" s="847"/>
      <c r="CD78" s="847"/>
      <c r="CE78" s="847"/>
      <c r="CF78" s="847"/>
      <c r="CG78" s="847"/>
      <c r="CH78" s="847"/>
      <c r="CI78" s="847"/>
      <c r="CJ78" s="847"/>
      <c r="CK78" s="847"/>
      <c r="CL78" s="847"/>
      <c r="CM78" s="847"/>
      <c r="CN78" s="847"/>
      <c r="CO78" s="847"/>
      <c r="CP78" s="847"/>
      <c r="CQ78" s="847"/>
      <c r="CR78" s="847"/>
      <c r="CS78" s="847"/>
      <c r="CT78" s="847"/>
      <c r="CU78" s="847"/>
      <c r="CV78" s="847"/>
      <c r="CW78" s="847"/>
      <c r="CX78" s="847"/>
      <c r="CY78" s="847"/>
      <c r="CZ78" s="847"/>
      <c r="DA78" s="847"/>
      <c r="DB78" s="847"/>
      <c r="DC78" s="839"/>
      <c r="DD78" s="27"/>
      <c r="DE78" s="27"/>
      <c r="DF78" s="27"/>
      <c r="DG78" s="27" t="s">
        <v>891</v>
      </c>
      <c r="DH78" s="27">
        <v>260</v>
      </c>
      <c r="DI78" s="27"/>
      <c r="DJ78" s="29">
        <f t="shared" si="1"/>
        <v>0</v>
      </c>
      <c r="DK78" s="27" t="s">
        <v>892</v>
      </c>
      <c r="DL78" s="165"/>
      <c r="DM78" s="165"/>
      <c r="DN78" s="172"/>
      <c r="DO78" s="172"/>
      <c r="DP78" s="165"/>
      <c r="DQ78" s="29"/>
      <c r="DR78" s="173" t="s">
        <v>889</v>
      </c>
      <c r="DS78" s="27" t="s">
        <v>890</v>
      </c>
    </row>
    <row r="79" spans="1:123" s="33" customFormat="1" ht="82.5" customHeight="1">
      <c r="A79" s="26"/>
      <c r="B79" s="26"/>
      <c r="C79" s="139"/>
      <c r="D79" s="57"/>
      <c r="E79" s="34"/>
      <c r="F79" s="27"/>
      <c r="G79" s="62"/>
      <c r="H79" s="152"/>
      <c r="I79" s="681"/>
      <c r="J79" s="703"/>
      <c r="K79" s="29"/>
      <c r="L79" s="27"/>
      <c r="M79" s="27"/>
      <c r="N79" s="27"/>
      <c r="O79" s="34"/>
      <c r="P79" s="694"/>
      <c r="Q79" s="694"/>
      <c r="R79" s="29"/>
      <c r="S79" s="694"/>
      <c r="T79" s="694"/>
      <c r="U79" s="711"/>
      <c r="V79" s="27"/>
      <c r="W79" s="27"/>
      <c r="X79" s="27"/>
      <c r="Y79" s="164"/>
      <c r="Z79" s="711"/>
      <c r="AA79" s="29"/>
      <c r="AB79" s="30"/>
      <c r="AC79" s="711"/>
      <c r="AD79" s="711"/>
      <c r="AE79" s="30"/>
      <c r="AF79" s="27"/>
      <c r="AG79" s="27"/>
      <c r="AH79" s="30"/>
      <c r="AI79" s="27"/>
      <c r="AJ79" s="27"/>
      <c r="AK79" s="30"/>
      <c r="AL79" s="27"/>
      <c r="AM79" s="27"/>
      <c r="AN79" s="35"/>
      <c r="AO79" s="35"/>
      <c r="AP79" s="35"/>
      <c r="AQ79" s="35"/>
      <c r="AR79" s="35"/>
      <c r="AS79" s="35"/>
      <c r="AT79" s="35"/>
      <c r="AU79" s="35"/>
      <c r="AV79" s="171"/>
      <c r="AW79" s="171"/>
      <c r="AX79" s="847"/>
      <c r="AY79" s="847"/>
      <c r="AZ79" s="847"/>
      <c r="BA79" s="847"/>
      <c r="BB79" s="847"/>
      <c r="BC79" s="847"/>
      <c r="BD79" s="847"/>
      <c r="BE79" s="847"/>
      <c r="BF79" s="847"/>
      <c r="BG79" s="847"/>
      <c r="BH79" s="847"/>
      <c r="BI79" s="847"/>
      <c r="BJ79" s="847"/>
      <c r="BK79" s="847"/>
      <c r="BL79" s="847"/>
      <c r="BM79" s="847"/>
      <c r="BN79" s="847"/>
      <c r="BO79" s="847"/>
      <c r="BP79" s="847"/>
      <c r="BQ79" s="847"/>
      <c r="BR79" s="847"/>
      <c r="BS79" s="847"/>
      <c r="BT79" s="847"/>
      <c r="BU79" s="847"/>
      <c r="BV79" s="847"/>
      <c r="BW79" s="847"/>
      <c r="BX79" s="847"/>
      <c r="BY79" s="847"/>
      <c r="BZ79" s="847"/>
      <c r="CA79" s="847"/>
      <c r="CB79" s="847"/>
      <c r="CC79" s="847"/>
      <c r="CD79" s="847"/>
      <c r="CE79" s="847"/>
      <c r="CF79" s="847"/>
      <c r="CG79" s="847"/>
      <c r="CH79" s="847"/>
      <c r="CI79" s="847"/>
      <c r="CJ79" s="847"/>
      <c r="CK79" s="847"/>
      <c r="CL79" s="847"/>
      <c r="CM79" s="847"/>
      <c r="CN79" s="847"/>
      <c r="CO79" s="847"/>
      <c r="CP79" s="847"/>
      <c r="CQ79" s="847"/>
      <c r="CR79" s="847"/>
      <c r="CS79" s="847"/>
      <c r="CT79" s="847"/>
      <c r="CU79" s="847"/>
      <c r="CV79" s="847"/>
      <c r="CW79" s="847"/>
      <c r="CX79" s="847"/>
      <c r="CY79" s="847"/>
      <c r="CZ79" s="847"/>
      <c r="DA79" s="847"/>
      <c r="DB79" s="847"/>
      <c r="DC79" s="839"/>
      <c r="DD79" s="27"/>
      <c r="DE79" s="27"/>
      <c r="DF79" s="27"/>
      <c r="DG79" s="27" t="s">
        <v>893</v>
      </c>
      <c r="DH79" s="27">
        <v>44</v>
      </c>
      <c r="DI79" s="27"/>
      <c r="DJ79" s="29">
        <f t="shared" si="1"/>
        <v>0</v>
      </c>
      <c r="DK79" s="27" t="s">
        <v>894</v>
      </c>
      <c r="DL79" s="165"/>
      <c r="DM79" s="165"/>
      <c r="DN79" s="172"/>
      <c r="DO79" s="172"/>
      <c r="DP79" s="165"/>
      <c r="DQ79" s="29"/>
      <c r="DR79" s="173" t="s">
        <v>889</v>
      </c>
      <c r="DS79" s="27" t="s">
        <v>890</v>
      </c>
    </row>
    <row r="80" spans="1:123" s="33" customFormat="1" ht="56.25">
      <c r="A80" s="26">
        <v>348</v>
      </c>
      <c r="B80" s="26" t="s">
        <v>780</v>
      </c>
      <c r="C80" s="139" t="s">
        <v>468</v>
      </c>
      <c r="D80" s="57">
        <v>4</v>
      </c>
      <c r="E80" s="34">
        <v>0.7</v>
      </c>
      <c r="F80" s="27" t="s">
        <v>748</v>
      </c>
      <c r="G80" s="62">
        <v>9.1999999999999993</v>
      </c>
      <c r="H80" s="152">
        <v>0.73</v>
      </c>
      <c r="I80" s="681"/>
      <c r="J80" s="703"/>
      <c r="K80" s="29">
        <v>0.4</v>
      </c>
      <c r="L80" s="27" t="s">
        <v>874</v>
      </c>
      <c r="M80" s="27" t="s">
        <v>874</v>
      </c>
      <c r="N80" s="27" t="s">
        <v>875</v>
      </c>
      <c r="O80" s="34">
        <v>0.04</v>
      </c>
      <c r="P80" s="681" t="s">
        <v>895</v>
      </c>
      <c r="Q80" s="681"/>
      <c r="R80" s="29">
        <v>0.2</v>
      </c>
      <c r="S80" s="681" t="s">
        <v>895</v>
      </c>
      <c r="T80" s="681" t="s">
        <v>896</v>
      </c>
      <c r="U80" s="27" t="s">
        <v>897</v>
      </c>
      <c r="V80" s="27" t="s">
        <v>897</v>
      </c>
      <c r="W80" s="27" t="s">
        <v>70</v>
      </c>
      <c r="X80" s="27" t="s">
        <v>789</v>
      </c>
      <c r="Y80" s="164">
        <v>0</v>
      </c>
      <c r="Z80" s="27" t="s">
        <v>898</v>
      </c>
      <c r="AA80" s="29">
        <v>0.5</v>
      </c>
      <c r="AB80" s="30">
        <f t="shared" si="22"/>
        <v>2.0440000000000005</v>
      </c>
      <c r="AC80" s="27">
        <v>0</v>
      </c>
      <c r="AD80" s="27"/>
      <c r="AE80" s="30">
        <v>2.0440000000000005</v>
      </c>
      <c r="AF80" s="27">
        <v>1</v>
      </c>
      <c r="AG80" s="27"/>
      <c r="AH80" s="30">
        <v>2.0440000000000005</v>
      </c>
      <c r="AI80" s="27">
        <v>1</v>
      </c>
      <c r="AJ80" s="27"/>
      <c r="AK80" s="30">
        <v>2.0440000000000005</v>
      </c>
      <c r="AL80" s="27">
        <v>1</v>
      </c>
      <c r="AM80" s="27"/>
      <c r="AN80" s="35">
        <f t="shared" ref="AN80:AN85" si="23">+AO80+AQ80+AS80+AU80</f>
        <v>1000000</v>
      </c>
      <c r="AO80" s="35">
        <v>0</v>
      </c>
      <c r="AP80" s="35">
        <v>0</v>
      </c>
      <c r="AQ80" s="35">
        <v>1000000</v>
      </c>
      <c r="AR80" s="35"/>
      <c r="AS80" s="35">
        <v>0</v>
      </c>
      <c r="AT80" s="35"/>
      <c r="AU80" s="35">
        <v>0</v>
      </c>
      <c r="AV80" s="171"/>
      <c r="AW80" s="171" t="s">
        <v>758</v>
      </c>
      <c r="AX80" s="847"/>
      <c r="AY80" s="847"/>
      <c r="AZ80" s="847"/>
      <c r="BA80" s="847"/>
      <c r="BB80" s="847"/>
      <c r="BC80" s="847"/>
      <c r="BD80" s="847"/>
      <c r="BE80" s="847"/>
      <c r="BF80" s="847"/>
      <c r="BG80" s="847"/>
      <c r="BH80" s="847"/>
      <c r="BI80" s="847"/>
      <c r="BJ80" s="847"/>
      <c r="BK80" s="847"/>
      <c r="BL80" s="847">
        <f t="shared" ref="BL80:BL85" si="24">SUM(AX80:BK80)</f>
        <v>0</v>
      </c>
      <c r="BM80" s="847"/>
      <c r="BN80" s="847"/>
      <c r="BO80" s="847"/>
      <c r="BP80" s="847"/>
      <c r="BQ80" s="847"/>
      <c r="BR80" s="847"/>
      <c r="BS80" s="847"/>
      <c r="BT80" s="847"/>
      <c r="BU80" s="847"/>
      <c r="BV80" s="847"/>
      <c r="BW80" s="847">
        <v>1000000</v>
      </c>
      <c r="BX80" s="847"/>
      <c r="BY80" s="847"/>
      <c r="BZ80" s="847"/>
      <c r="CA80" s="847">
        <f t="shared" ref="CA80:CA85" si="25">SUM(BM80:BZ80)</f>
        <v>1000000</v>
      </c>
      <c r="CB80" s="847"/>
      <c r="CC80" s="847"/>
      <c r="CD80" s="847"/>
      <c r="CE80" s="847"/>
      <c r="CF80" s="847"/>
      <c r="CG80" s="847"/>
      <c r="CH80" s="847"/>
      <c r="CI80" s="847"/>
      <c r="CJ80" s="847"/>
      <c r="CK80" s="847"/>
      <c r="CL80" s="847"/>
      <c r="CM80" s="847"/>
      <c r="CN80" s="847"/>
      <c r="CO80" s="847"/>
      <c r="CP80" s="847">
        <f t="shared" ref="CP80:CP85" si="26">SUM(CB80:CO80)</f>
        <v>0</v>
      </c>
      <c r="CQ80" s="847"/>
      <c r="CR80" s="847"/>
      <c r="CS80" s="847"/>
      <c r="CT80" s="847"/>
      <c r="CU80" s="847"/>
      <c r="CV80" s="847"/>
      <c r="CW80" s="847"/>
      <c r="CX80" s="847"/>
      <c r="CY80" s="847"/>
      <c r="CZ80" s="847"/>
      <c r="DA80" s="847"/>
      <c r="DB80" s="847">
        <f t="shared" ref="DB80:DB85" si="27">SUM(CQ80:DA80)</f>
        <v>0</v>
      </c>
      <c r="DC80" s="839"/>
      <c r="DD80" s="27"/>
      <c r="DE80" s="27"/>
      <c r="DF80" s="27"/>
      <c r="DG80" s="27" t="s">
        <v>899</v>
      </c>
      <c r="DH80" s="27">
        <v>0</v>
      </c>
      <c r="DI80" s="27"/>
      <c r="DJ80" s="29" t="e">
        <f t="shared" si="1"/>
        <v>#DIV/0!</v>
      </c>
      <c r="DK80" s="27" t="s">
        <v>900</v>
      </c>
      <c r="DL80" s="27"/>
      <c r="DM80" s="27"/>
      <c r="DN80" s="163"/>
      <c r="DO80" s="163"/>
      <c r="DP80" s="27"/>
      <c r="DQ80" s="29" t="e">
        <f t="shared" si="2"/>
        <v>#DIV/0!</v>
      </c>
      <c r="DR80" s="27" t="s">
        <v>901</v>
      </c>
      <c r="DS80" s="27" t="s">
        <v>794</v>
      </c>
    </row>
    <row r="81" spans="1:123" s="33" customFormat="1" ht="113.25" customHeight="1">
      <c r="A81" s="26">
        <v>348</v>
      </c>
      <c r="B81" s="26" t="s">
        <v>780</v>
      </c>
      <c r="C81" s="139" t="s">
        <v>468</v>
      </c>
      <c r="D81" s="57">
        <v>4</v>
      </c>
      <c r="E81" s="34">
        <v>0.7</v>
      </c>
      <c r="F81" s="27" t="s">
        <v>748</v>
      </c>
      <c r="G81" s="62">
        <v>9.1999999999999993</v>
      </c>
      <c r="H81" s="152">
        <v>0.73</v>
      </c>
      <c r="I81" s="681"/>
      <c r="J81" s="703"/>
      <c r="K81" s="29">
        <v>0.4</v>
      </c>
      <c r="L81" s="27" t="s">
        <v>874</v>
      </c>
      <c r="M81" s="27" t="s">
        <v>874</v>
      </c>
      <c r="N81" s="839" t="s">
        <v>875</v>
      </c>
      <c r="O81" s="34">
        <v>0.04</v>
      </c>
      <c r="P81" s="681"/>
      <c r="Q81" s="681"/>
      <c r="R81" s="29">
        <v>0.2</v>
      </c>
      <c r="S81" s="681"/>
      <c r="T81" s="681"/>
      <c r="U81" s="27" t="s">
        <v>902</v>
      </c>
      <c r="V81" s="27" t="s">
        <v>902</v>
      </c>
      <c r="W81" s="27" t="s">
        <v>70</v>
      </c>
      <c r="X81" s="27" t="s">
        <v>789</v>
      </c>
      <c r="Y81" s="164">
        <v>56</v>
      </c>
      <c r="Z81" s="709" t="s">
        <v>903</v>
      </c>
      <c r="AA81" s="29">
        <v>0.2</v>
      </c>
      <c r="AB81" s="30">
        <f t="shared" si="22"/>
        <v>0.8176000000000001</v>
      </c>
      <c r="AC81" s="709">
        <v>70</v>
      </c>
      <c r="AD81" s="709"/>
      <c r="AE81" s="30">
        <v>0.8176000000000001</v>
      </c>
      <c r="AF81" s="27">
        <v>140</v>
      </c>
      <c r="AG81" s="27"/>
      <c r="AH81" s="30">
        <v>0.8176000000000001</v>
      </c>
      <c r="AI81" s="27">
        <v>210</v>
      </c>
      <c r="AJ81" s="27"/>
      <c r="AK81" s="30">
        <v>0.8176000000000001</v>
      </c>
      <c r="AL81" s="27">
        <v>280</v>
      </c>
      <c r="AM81" s="27"/>
      <c r="AN81" s="35">
        <f t="shared" si="23"/>
        <v>20600000</v>
      </c>
      <c r="AO81" s="35">
        <f>5000000+600000</f>
        <v>5600000</v>
      </c>
      <c r="AP81" s="35">
        <v>7163321</v>
      </c>
      <c r="AQ81" s="35">
        <v>5000000</v>
      </c>
      <c r="AR81" s="35"/>
      <c r="AS81" s="35">
        <v>5000000</v>
      </c>
      <c r="AT81" s="35"/>
      <c r="AU81" s="35">
        <v>5000000</v>
      </c>
      <c r="AV81" s="171"/>
      <c r="AW81" s="171" t="s">
        <v>758</v>
      </c>
      <c r="AX81" s="171"/>
      <c r="AY81" s="171"/>
      <c r="AZ81" s="171"/>
      <c r="BA81" s="171">
        <v>600000</v>
      </c>
      <c r="BB81" s="171"/>
      <c r="BC81" s="171"/>
      <c r="BD81" s="171"/>
      <c r="BE81" s="171">
        <f>+AO81*0.7</f>
        <v>3919999.9999999995</v>
      </c>
      <c r="BF81" s="171"/>
      <c r="BG81" s="171"/>
      <c r="BH81" s="171">
        <f>+AO81*0.3</f>
        <v>1680000</v>
      </c>
      <c r="BI81" s="171"/>
      <c r="BJ81" s="171"/>
      <c r="BK81" s="171"/>
      <c r="BL81" s="171">
        <f t="shared" si="24"/>
        <v>6200000</v>
      </c>
      <c r="BM81" s="171"/>
      <c r="BN81" s="171"/>
      <c r="BO81" s="171"/>
      <c r="BP81" s="171"/>
      <c r="BQ81" s="171"/>
      <c r="BR81" s="171"/>
      <c r="BS81" s="171"/>
      <c r="BT81" s="171">
        <f>+AQ81*0.7</f>
        <v>3500000</v>
      </c>
      <c r="BU81" s="171"/>
      <c r="BV81" s="171"/>
      <c r="BW81" s="171">
        <f>+AQ81*0.3</f>
        <v>1500000</v>
      </c>
      <c r="BX81" s="171"/>
      <c r="BY81" s="171"/>
      <c r="BZ81" s="171"/>
      <c r="CA81" s="171">
        <f t="shared" si="25"/>
        <v>5000000</v>
      </c>
      <c r="CB81" s="171"/>
      <c r="CC81" s="171"/>
      <c r="CD81" s="171"/>
      <c r="CE81" s="171"/>
      <c r="CF81" s="171"/>
      <c r="CG81" s="171"/>
      <c r="CH81" s="171"/>
      <c r="CI81" s="171">
        <f>+AS81*0.7</f>
        <v>3500000</v>
      </c>
      <c r="CJ81" s="171"/>
      <c r="CK81" s="171"/>
      <c r="CL81" s="171">
        <f>+AS81*0.3</f>
        <v>1500000</v>
      </c>
      <c r="CM81" s="171"/>
      <c r="CN81" s="171"/>
      <c r="CO81" s="171"/>
      <c r="CP81" s="171">
        <f t="shared" si="26"/>
        <v>5000000</v>
      </c>
      <c r="CQ81" s="171"/>
      <c r="CR81" s="171"/>
      <c r="CS81" s="171"/>
      <c r="CT81" s="171"/>
      <c r="CU81" s="171">
        <f>+AU81*0.7</f>
        <v>3500000</v>
      </c>
      <c r="CV81" s="171"/>
      <c r="CW81" s="171"/>
      <c r="CX81" s="171">
        <f>+AU81*0.3</f>
        <v>1500000</v>
      </c>
      <c r="CY81" s="171"/>
      <c r="CZ81" s="171"/>
      <c r="DA81" s="171"/>
      <c r="DB81" s="171">
        <f t="shared" si="27"/>
        <v>5000000</v>
      </c>
      <c r="DC81" s="27"/>
      <c r="DD81" s="27"/>
      <c r="DE81" s="27"/>
      <c r="DF81" s="27"/>
      <c r="DG81" s="165" t="s">
        <v>904</v>
      </c>
      <c r="DH81" s="165">
        <v>40</v>
      </c>
      <c r="DI81" s="165"/>
      <c r="DJ81" s="174">
        <f t="shared" si="1"/>
        <v>0</v>
      </c>
      <c r="DK81" s="165" t="s">
        <v>905</v>
      </c>
      <c r="DL81" s="27"/>
      <c r="DM81" s="27" t="s">
        <v>906</v>
      </c>
      <c r="DN81" s="163"/>
      <c r="DO81" s="844">
        <v>5600000</v>
      </c>
      <c r="DP81" s="844"/>
      <c r="DQ81" s="715">
        <f t="shared" si="2"/>
        <v>0</v>
      </c>
      <c r="DR81" s="27" t="s">
        <v>873</v>
      </c>
      <c r="DS81" s="27" t="s">
        <v>794</v>
      </c>
    </row>
    <row r="82" spans="1:123" s="33" customFormat="1" ht="113.25" customHeight="1">
      <c r="A82" s="26"/>
      <c r="B82" s="26"/>
      <c r="C82" s="139"/>
      <c r="D82" s="57"/>
      <c r="E82" s="34"/>
      <c r="F82" s="27"/>
      <c r="G82" s="62"/>
      <c r="H82" s="152"/>
      <c r="I82" s="681"/>
      <c r="J82" s="703"/>
      <c r="K82" s="29"/>
      <c r="L82" s="27"/>
      <c r="M82" s="27"/>
      <c r="N82" s="839"/>
      <c r="O82" s="34"/>
      <c r="P82" s="681"/>
      <c r="Q82" s="681"/>
      <c r="R82" s="29"/>
      <c r="S82" s="681"/>
      <c r="T82" s="681"/>
      <c r="U82" s="27"/>
      <c r="V82" s="27"/>
      <c r="W82" s="27"/>
      <c r="X82" s="27"/>
      <c r="Y82" s="164"/>
      <c r="Z82" s="710"/>
      <c r="AA82" s="29"/>
      <c r="AB82" s="30"/>
      <c r="AC82" s="710"/>
      <c r="AD82" s="710"/>
      <c r="AE82" s="30"/>
      <c r="AF82" s="27"/>
      <c r="AG82" s="27"/>
      <c r="AH82" s="30"/>
      <c r="AI82" s="27"/>
      <c r="AJ82" s="27"/>
      <c r="AK82" s="30"/>
      <c r="AL82" s="27"/>
      <c r="AM82" s="27"/>
      <c r="AN82" s="35"/>
      <c r="AO82" s="35"/>
      <c r="AP82" s="35"/>
      <c r="AQ82" s="35"/>
      <c r="AR82" s="35"/>
      <c r="AS82" s="35"/>
      <c r="AT82" s="35"/>
      <c r="AU82" s="35"/>
      <c r="AV82" s="171"/>
      <c r="AW82" s="171"/>
      <c r="AX82" s="171"/>
      <c r="AY82" s="171"/>
      <c r="AZ82" s="171"/>
      <c r="BA82" s="171"/>
      <c r="BB82" s="171"/>
      <c r="BC82" s="171"/>
      <c r="BD82" s="171"/>
      <c r="BE82" s="171"/>
      <c r="BF82" s="171"/>
      <c r="BG82" s="171"/>
      <c r="BH82" s="171"/>
      <c r="BI82" s="171"/>
      <c r="BJ82" s="171"/>
      <c r="BK82" s="171"/>
      <c r="BL82" s="171"/>
      <c r="BM82" s="171"/>
      <c r="BN82" s="171"/>
      <c r="BO82" s="171"/>
      <c r="BP82" s="171"/>
      <c r="BQ82" s="171"/>
      <c r="BR82" s="171"/>
      <c r="BS82" s="171"/>
      <c r="BT82" s="171"/>
      <c r="BU82" s="171"/>
      <c r="BV82" s="171"/>
      <c r="BW82" s="171"/>
      <c r="BX82" s="171"/>
      <c r="BY82" s="171"/>
      <c r="BZ82" s="171"/>
      <c r="CA82" s="171"/>
      <c r="CB82" s="171"/>
      <c r="CC82" s="171"/>
      <c r="CD82" s="171"/>
      <c r="CE82" s="171"/>
      <c r="CF82" s="171"/>
      <c r="CG82" s="171"/>
      <c r="CH82" s="171"/>
      <c r="CI82" s="171"/>
      <c r="CJ82" s="171"/>
      <c r="CK82" s="171"/>
      <c r="CL82" s="171"/>
      <c r="CM82" s="171"/>
      <c r="CN82" s="171"/>
      <c r="CO82" s="171"/>
      <c r="CP82" s="171"/>
      <c r="CQ82" s="171"/>
      <c r="CR82" s="171"/>
      <c r="CS82" s="171"/>
      <c r="CT82" s="171"/>
      <c r="CU82" s="171"/>
      <c r="CV82" s="171"/>
      <c r="CW82" s="171"/>
      <c r="CX82" s="171"/>
      <c r="CY82" s="171"/>
      <c r="CZ82" s="171"/>
      <c r="DA82" s="171"/>
      <c r="DB82" s="171"/>
      <c r="DC82" s="27"/>
      <c r="DD82" s="27"/>
      <c r="DE82" s="27"/>
      <c r="DF82" s="27"/>
      <c r="DG82" s="165" t="s">
        <v>907</v>
      </c>
      <c r="DH82" s="165">
        <v>15</v>
      </c>
      <c r="DI82" s="165"/>
      <c r="DJ82" s="174">
        <f t="shared" si="1"/>
        <v>0</v>
      </c>
      <c r="DK82" s="165" t="s">
        <v>908</v>
      </c>
      <c r="DL82" s="27"/>
      <c r="DM82" s="27" t="s">
        <v>906</v>
      </c>
      <c r="DN82" s="163"/>
      <c r="DO82" s="845"/>
      <c r="DP82" s="845"/>
      <c r="DQ82" s="716"/>
      <c r="DR82" s="27" t="s">
        <v>873</v>
      </c>
      <c r="DS82" s="27" t="s">
        <v>794</v>
      </c>
    </row>
    <row r="83" spans="1:123" s="33" customFormat="1" ht="113.25" customHeight="1">
      <c r="A83" s="26"/>
      <c r="B83" s="26"/>
      <c r="C83" s="139"/>
      <c r="D83" s="57"/>
      <c r="E83" s="34"/>
      <c r="F83" s="27"/>
      <c r="G83" s="62"/>
      <c r="H83" s="152"/>
      <c r="I83" s="681"/>
      <c r="J83" s="703"/>
      <c r="K83" s="29"/>
      <c r="L83" s="27"/>
      <c r="M83" s="27"/>
      <c r="N83" s="839"/>
      <c r="O83" s="34"/>
      <c r="P83" s="681"/>
      <c r="Q83" s="681"/>
      <c r="R83" s="29"/>
      <c r="S83" s="681"/>
      <c r="T83" s="681"/>
      <c r="U83" s="27"/>
      <c r="V83" s="27"/>
      <c r="W83" s="27"/>
      <c r="X83" s="27"/>
      <c r="Y83" s="164"/>
      <c r="Z83" s="710"/>
      <c r="AA83" s="29"/>
      <c r="AB83" s="30"/>
      <c r="AC83" s="710"/>
      <c r="AD83" s="710"/>
      <c r="AE83" s="30"/>
      <c r="AF83" s="27"/>
      <c r="AG83" s="27"/>
      <c r="AH83" s="30"/>
      <c r="AI83" s="27"/>
      <c r="AJ83" s="27"/>
      <c r="AK83" s="30"/>
      <c r="AL83" s="27"/>
      <c r="AM83" s="27"/>
      <c r="AN83" s="35"/>
      <c r="AO83" s="35"/>
      <c r="AP83" s="35"/>
      <c r="AQ83" s="35"/>
      <c r="AR83" s="35"/>
      <c r="AS83" s="35"/>
      <c r="AT83" s="35"/>
      <c r="AU83" s="35"/>
      <c r="AV83" s="171"/>
      <c r="AW83" s="171"/>
      <c r="AX83" s="171"/>
      <c r="AY83" s="171"/>
      <c r="AZ83" s="171"/>
      <c r="BA83" s="171"/>
      <c r="BB83" s="171"/>
      <c r="BC83" s="171"/>
      <c r="BD83" s="171"/>
      <c r="BE83" s="171"/>
      <c r="BF83" s="171"/>
      <c r="BG83" s="171"/>
      <c r="BH83" s="171"/>
      <c r="BI83" s="171"/>
      <c r="BJ83" s="171"/>
      <c r="BK83" s="171"/>
      <c r="BL83" s="171"/>
      <c r="BM83" s="171"/>
      <c r="BN83" s="171"/>
      <c r="BO83" s="171"/>
      <c r="BP83" s="171"/>
      <c r="BQ83" s="171"/>
      <c r="BR83" s="171"/>
      <c r="BS83" s="171"/>
      <c r="BT83" s="171"/>
      <c r="BU83" s="171"/>
      <c r="BV83" s="171"/>
      <c r="BW83" s="171"/>
      <c r="BX83" s="171"/>
      <c r="BY83" s="171"/>
      <c r="BZ83" s="171"/>
      <c r="CA83" s="171"/>
      <c r="CB83" s="171"/>
      <c r="CC83" s="171"/>
      <c r="CD83" s="171"/>
      <c r="CE83" s="171"/>
      <c r="CF83" s="171"/>
      <c r="CG83" s="171"/>
      <c r="CH83" s="171"/>
      <c r="CI83" s="171"/>
      <c r="CJ83" s="171"/>
      <c r="CK83" s="171"/>
      <c r="CL83" s="171"/>
      <c r="CM83" s="171"/>
      <c r="CN83" s="171"/>
      <c r="CO83" s="171"/>
      <c r="CP83" s="171"/>
      <c r="CQ83" s="171"/>
      <c r="CR83" s="171"/>
      <c r="CS83" s="171"/>
      <c r="CT83" s="171"/>
      <c r="CU83" s="171"/>
      <c r="CV83" s="171"/>
      <c r="CW83" s="171"/>
      <c r="CX83" s="171"/>
      <c r="CY83" s="171"/>
      <c r="CZ83" s="171"/>
      <c r="DA83" s="171"/>
      <c r="DB83" s="171"/>
      <c r="DC83" s="27"/>
      <c r="DD83" s="27"/>
      <c r="DE83" s="27"/>
      <c r="DF83" s="27"/>
      <c r="DG83" s="165" t="s">
        <v>909</v>
      </c>
      <c r="DH83" s="165">
        <v>15</v>
      </c>
      <c r="DI83" s="165"/>
      <c r="DJ83" s="174">
        <f t="shared" si="1"/>
        <v>0</v>
      </c>
      <c r="DK83" s="165" t="s">
        <v>910</v>
      </c>
      <c r="DL83" s="27"/>
      <c r="DM83" s="27" t="s">
        <v>906</v>
      </c>
      <c r="DN83" s="163"/>
      <c r="DO83" s="846"/>
      <c r="DP83" s="846"/>
      <c r="DQ83" s="717"/>
      <c r="DR83" s="27" t="s">
        <v>873</v>
      </c>
      <c r="DS83" s="27" t="s">
        <v>794</v>
      </c>
    </row>
    <row r="84" spans="1:123" s="33" customFormat="1" ht="90.75" customHeight="1">
      <c r="A84" s="26">
        <v>348</v>
      </c>
      <c r="B84" s="26" t="s">
        <v>780</v>
      </c>
      <c r="C84" s="139" t="s">
        <v>468</v>
      </c>
      <c r="D84" s="57">
        <v>4</v>
      </c>
      <c r="E84" s="34">
        <v>0.7</v>
      </c>
      <c r="F84" s="27" t="s">
        <v>748</v>
      </c>
      <c r="G84" s="62">
        <v>9.1999999999999993</v>
      </c>
      <c r="H84" s="152">
        <v>0.73</v>
      </c>
      <c r="I84" s="681"/>
      <c r="J84" s="703"/>
      <c r="K84" s="29">
        <v>0.4</v>
      </c>
      <c r="L84" s="27" t="s">
        <v>874</v>
      </c>
      <c r="M84" s="27" t="s">
        <v>874</v>
      </c>
      <c r="N84" s="839" t="s">
        <v>875</v>
      </c>
      <c r="O84" s="34">
        <v>0.04</v>
      </c>
      <c r="P84" s="681"/>
      <c r="Q84" s="681"/>
      <c r="R84" s="29">
        <v>0.2</v>
      </c>
      <c r="S84" s="681"/>
      <c r="T84" s="681"/>
      <c r="U84" s="27" t="s">
        <v>911</v>
      </c>
      <c r="V84" s="27" t="s">
        <v>911</v>
      </c>
      <c r="W84" s="27" t="s">
        <v>70</v>
      </c>
      <c r="X84" s="27" t="s">
        <v>789</v>
      </c>
      <c r="Y84" s="164">
        <v>0</v>
      </c>
      <c r="Z84" s="27" t="s">
        <v>912</v>
      </c>
      <c r="AA84" s="29">
        <v>0.1</v>
      </c>
      <c r="AB84" s="30">
        <f t="shared" si="22"/>
        <v>0.40880000000000005</v>
      </c>
      <c r="AC84" s="27">
        <v>55</v>
      </c>
      <c r="AD84" s="27"/>
      <c r="AE84" s="30">
        <v>0.40880000000000005</v>
      </c>
      <c r="AF84" s="27">
        <v>111</v>
      </c>
      <c r="AG84" s="27"/>
      <c r="AH84" s="30">
        <v>0.40880000000000005</v>
      </c>
      <c r="AI84" s="27">
        <v>167</v>
      </c>
      <c r="AJ84" s="27"/>
      <c r="AK84" s="30">
        <v>0.40880000000000005</v>
      </c>
      <c r="AL84" s="27">
        <v>223</v>
      </c>
      <c r="AM84" s="27"/>
      <c r="AN84" s="35">
        <f t="shared" si="23"/>
        <v>1104080.6400000001</v>
      </c>
      <c r="AO84" s="35">
        <v>260000</v>
      </c>
      <c r="AP84" s="35"/>
      <c r="AQ84" s="35">
        <f>+AO84*1.04</f>
        <v>270400</v>
      </c>
      <c r="AR84" s="35"/>
      <c r="AS84" s="35">
        <f>+AQ84*1.04</f>
        <v>281216</v>
      </c>
      <c r="AT84" s="35"/>
      <c r="AU84" s="35">
        <f>+AS84*1.04</f>
        <v>292464.64000000001</v>
      </c>
      <c r="AV84" s="171"/>
      <c r="AW84" s="171" t="s">
        <v>758</v>
      </c>
      <c r="AX84" s="171"/>
      <c r="AY84" s="171"/>
      <c r="AZ84" s="171"/>
      <c r="BA84" s="171">
        <f>+AO84</f>
        <v>260000</v>
      </c>
      <c r="BB84" s="171"/>
      <c r="BC84" s="171"/>
      <c r="BD84" s="171"/>
      <c r="BE84" s="171"/>
      <c r="BF84" s="171"/>
      <c r="BG84" s="171"/>
      <c r="BH84" s="171"/>
      <c r="BI84" s="171"/>
      <c r="BJ84" s="171"/>
      <c r="BK84" s="171"/>
      <c r="BL84" s="171">
        <f t="shared" si="24"/>
        <v>260000</v>
      </c>
      <c r="BM84" s="171"/>
      <c r="BN84" s="171"/>
      <c r="BO84" s="171"/>
      <c r="BP84" s="171">
        <f>+AQ84</f>
        <v>270400</v>
      </c>
      <c r="BQ84" s="171"/>
      <c r="BR84" s="171"/>
      <c r="BS84" s="171"/>
      <c r="BT84" s="171"/>
      <c r="BU84" s="171"/>
      <c r="BV84" s="171"/>
      <c r="BW84" s="171"/>
      <c r="BX84" s="171"/>
      <c r="BY84" s="171"/>
      <c r="BZ84" s="171"/>
      <c r="CA84" s="171">
        <f t="shared" si="25"/>
        <v>270400</v>
      </c>
      <c r="CB84" s="171"/>
      <c r="CC84" s="171"/>
      <c r="CD84" s="171"/>
      <c r="CE84" s="171">
        <f>+AS84</f>
        <v>281216</v>
      </c>
      <c r="CF84" s="171"/>
      <c r="CG84" s="171"/>
      <c r="CH84" s="171"/>
      <c r="CI84" s="171"/>
      <c r="CJ84" s="171"/>
      <c r="CK84" s="171"/>
      <c r="CL84" s="171"/>
      <c r="CM84" s="171"/>
      <c r="CN84" s="171"/>
      <c r="CO84" s="171"/>
      <c r="CP84" s="171">
        <f t="shared" si="26"/>
        <v>281216</v>
      </c>
      <c r="CQ84" s="171"/>
      <c r="CR84" s="171">
        <f>+AU84</f>
        <v>292464.64000000001</v>
      </c>
      <c r="CS84" s="171"/>
      <c r="CT84" s="171"/>
      <c r="CU84" s="171"/>
      <c r="CV84" s="171"/>
      <c r="CW84" s="171"/>
      <c r="CX84" s="171"/>
      <c r="CY84" s="171"/>
      <c r="CZ84" s="171"/>
      <c r="DA84" s="171"/>
      <c r="DB84" s="171">
        <f t="shared" si="27"/>
        <v>292464.64000000001</v>
      </c>
      <c r="DC84" s="27"/>
      <c r="DD84" s="27"/>
      <c r="DE84" s="27"/>
      <c r="DF84" s="27"/>
      <c r="DG84" s="27" t="s">
        <v>913</v>
      </c>
      <c r="DH84" s="27">
        <v>55</v>
      </c>
      <c r="DI84" s="27"/>
      <c r="DJ84" s="29">
        <f t="shared" si="1"/>
        <v>0</v>
      </c>
      <c r="DK84" s="27" t="s">
        <v>914</v>
      </c>
      <c r="DL84" s="27"/>
      <c r="DM84" s="27" t="s">
        <v>915</v>
      </c>
      <c r="DN84" s="163">
        <v>2085600</v>
      </c>
      <c r="DO84" s="163">
        <v>2000000</v>
      </c>
      <c r="DP84" s="163"/>
      <c r="DQ84" s="29">
        <f t="shared" si="2"/>
        <v>0</v>
      </c>
      <c r="DR84" s="27" t="s">
        <v>873</v>
      </c>
      <c r="DS84" s="27" t="s">
        <v>794</v>
      </c>
    </row>
    <row r="85" spans="1:123" s="33" customFormat="1" ht="45">
      <c r="A85" s="26">
        <v>348</v>
      </c>
      <c r="B85" s="26" t="s">
        <v>780</v>
      </c>
      <c r="C85" s="139" t="s">
        <v>468</v>
      </c>
      <c r="D85" s="57">
        <v>4</v>
      </c>
      <c r="E85" s="34">
        <v>0.7</v>
      </c>
      <c r="F85" s="27" t="s">
        <v>748</v>
      </c>
      <c r="G85" s="62">
        <v>9.1999999999999993</v>
      </c>
      <c r="H85" s="152">
        <v>0.73</v>
      </c>
      <c r="I85" s="681"/>
      <c r="J85" s="703"/>
      <c r="K85" s="29">
        <v>0.4</v>
      </c>
      <c r="L85" s="27" t="s">
        <v>874</v>
      </c>
      <c r="M85" s="27" t="s">
        <v>874</v>
      </c>
      <c r="N85" s="27" t="s">
        <v>875</v>
      </c>
      <c r="O85" s="34">
        <v>0.04</v>
      </c>
      <c r="P85" s="681"/>
      <c r="Q85" s="681"/>
      <c r="R85" s="29">
        <v>0.2</v>
      </c>
      <c r="S85" s="681"/>
      <c r="T85" s="681"/>
      <c r="U85" s="27" t="s">
        <v>916</v>
      </c>
      <c r="V85" s="27" t="s">
        <v>916</v>
      </c>
      <c r="W85" s="27" t="s">
        <v>553</v>
      </c>
      <c r="X85" s="27" t="s">
        <v>789</v>
      </c>
      <c r="Y85" s="164">
        <v>0</v>
      </c>
      <c r="Z85" s="27" t="s">
        <v>917</v>
      </c>
      <c r="AA85" s="29">
        <v>0.2</v>
      </c>
      <c r="AB85" s="30">
        <f t="shared" si="22"/>
        <v>0.8176000000000001</v>
      </c>
      <c r="AC85" s="27">
        <v>2</v>
      </c>
      <c r="AD85" s="27"/>
      <c r="AE85" s="30">
        <v>0.8176000000000001</v>
      </c>
      <c r="AF85" s="27">
        <v>1</v>
      </c>
      <c r="AG85" s="27"/>
      <c r="AH85" s="30">
        <v>0.8176000000000001</v>
      </c>
      <c r="AI85" s="27">
        <v>2</v>
      </c>
      <c r="AJ85" s="27"/>
      <c r="AK85" s="30">
        <v>0.8176000000000001</v>
      </c>
      <c r="AL85" s="27">
        <v>2</v>
      </c>
      <c r="AM85" s="27"/>
      <c r="AN85" s="35">
        <f t="shared" si="23"/>
        <v>39000000</v>
      </c>
      <c r="AO85" s="35">
        <v>0</v>
      </c>
      <c r="AP85" s="35"/>
      <c r="AQ85" s="35">
        <v>13000000</v>
      </c>
      <c r="AR85" s="35"/>
      <c r="AS85" s="35">
        <v>13000000</v>
      </c>
      <c r="AT85" s="35"/>
      <c r="AU85" s="35">
        <v>13000000</v>
      </c>
      <c r="AV85" s="171"/>
      <c r="AW85" s="171" t="s">
        <v>758</v>
      </c>
      <c r="AX85" s="171"/>
      <c r="AY85" s="171"/>
      <c r="AZ85" s="171"/>
      <c r="BA85" s="171"/>
      <c r="BB85" s="171"/>
      <c r="BC85" s="171"/>
      <c r="BD85" s="171"/>
      <c r="BE85" s="171"/>
      <c r="BF85" s="171"/>
      <c r="BG85" s="171"/>
      <c r="BH85" s="171"/>
      <c r="BI85" s="171"/>
      <c r="BJ85" s="171"/>
      <c r="BK85" s="171"/>
      <c r="BL85" s="171">
        <f t="shared" si="24"/>
        <v>0</v>
      </c>
      <c r="BM85" s="171"/>
      <c r="BN85" s="171"/>
      <c r="BO85" s="171"/>
      <c r="BP85" s="171"/>
      <c r="BQ85" s="171"/>
      <c r="BR85" s="171"/>
      <c r="BS85" s="171"/>
      <c r="BT85" s="171"/>
      <c r="BU85" s="171"/>
      <c r="BV85" s="171"/>
      <c r="BW85" s="171"/>
      <c r="BX85" s="171">
        <f>+AQ85</f>
        <v>13000000</v>
      </c>
      <c r="BY85" s="171"/>
      <c r="BZ85" s="171"/>
      <c r="CA85" s="171">
        <f t="shared" si="25"/>
        <v>13000000</v>
      </c>
      <c r="CB85" s="171"/>
      <c r="CC85" s="171"/>
      <c r="CD85" s="171"/>
      <c r="CE85" s="171"/>
      <c r="CF85" s="171"/>
      <c r="CG85" s="171"/>
      <c r="CH85" s="171"/>
      <c r="CI85" s="171"/>
      <c r="CJ85" s="171"/>
      <c r="CK85" s="171"/>
      <c r="CL85" s="171">
        <f>+AS85</f>
        <v>13000000</v>
      </c>
      <c r="CM85" s="171"/>
      <c r="CN85" s="171"/>
      <c r="CO85" s="171"/>
      <c r="CP85" s="171">
        <f t="shared" si="26"/>
        <v>13000000</v>
      </c>
      <c r="CQ85" s="171"/>
      <c r="CR85" s="171"/>
      <c r="CS85" s="171"/>
      <c r="CT85" s="171"/>
      <c r="CU85" s="171"/>
      <c r="CV85" s="171"/>
      <c r="CW85" s="171"/>
      <c r="CX85" s="171">
        <f>+AU85</f>
        <v>13000000</v>
      </c>
      <c r="CY85" s="171"/>
      <c r="CZ85" s="171"/>
      <c r="DA85" s="171"/>
      <c r="DB85" s="171">
        <f t="shared" si="27"/>
        <v>13000000</v>
      </c>
      <c r="DC85" s="27"/>
      <c r="DD85" s="27"/>
      <c r="DE85" s="27"/>
      <c r="DF85" s="27"/>
      <c r="DG85" s="27" t="s">
        <v>918</v>
      </c>
      <c r="DH85" s="27">
        <v>2</v>
      </c>
      <c r="DI85" s="27"/>
      <c r="DJ85" s="29">
        <f t="shared" si="1"/>
        <v>0</v>
      </c>
      <c r="DK85" s="27" t="s">
        <v>919</v>
      </c>
      <c r="DL85" s="27"/>
      <c r="DM85" s="27"/>
      <c r="DN85" s="163"/>
      <c r="DO85" s="163"/>
      <c r="DP85" s="27"/>
      <c r="DQ85" s="29" t="e">
        <f t="shared" si="2"/>
        <v>#DIV/0!</v>
      </c>
      <c r="DR85" s="27" t="s">
        <v>873</v>
      </c>
      <c r="DS85" s="27" t="s">
        <v>794</v>
      </c>
    </row>
    <row r="86" spans="1:123" s="33" customFormat="1" ht="168.75">
      <c r="A86" s="26">
        <v>348</v>
      </c>
      <c r="B86" s="26" t="s">
        <v>780</v>
      </c>
      <c r="C86" s="139" t="s">
        <v>468</v>
      </c>
      <c r="D86" s="57">
        <v>4</v>
      </c>
      <c r="E86" s="34">
        <v>0.7</v>
      </c>
      <c r="F86" s="27" t="s">
        <v>748</v>
      </c>
      <c r="G86" s="62">
        <v>9.1999999999999993</v>
      </c>
      <c r="H86" s="152">
        <v>0.73</v>
      </c>
      <c r="I86" s="681"/>
      <c r="J86" s="703"/>
      <c r="K86" s="29">
        <v>0.4</v>
      </c>
      <c r="L86" s="27" t="s">
        <v>920</v>
      </c>
      <c r="M86" s="27" t="s">
        <v>920</v>
      </c>
      <c r="N86" s="27" t="s">
        <v>921</v>
      </c>
      <c r="O86" s="27" t="s">
        <v>922</v>
      </c>
      <c r="P86" s="681" t="s">
        <v>923</v>
      </c>
      <c r="Q86" s="681"/>
      <c r="R86" s="29">
        <v>0.14000000000000001</v>
      </c>
      <c r="S86" s="681" t="s">
        <v>923</v>
      </c>
      <c r="T86" s="681" t="s">
        <v>924</v>
      </c>
      <c r="U86" s="27" t="s">
        <v>925</v>
      </c>
      <c r="V86" s="27" t="s">
        <v>925</v>
      </c>
      <c r="W86" s="27" t="s">
        <v>553</v>
      </c>
      <c r="X86" s="27" t="s">
        <v>71</v>
      </c>
      <c r="Y86" s="164">
        <v>4000</v>
      </c>
      <c r="Z86" s="27" t="s">
        <v>926</v>
      </c>
      <c r="AA86" s="29">
        <v>0.3</v>
      </c>
      <c r="AB86" s="30">
        <f t="shared" si="22"/>
        <v>0.85848000000000013</v>
      </c>
      <c r="AC86" s="27">
        <v>5000</v>
      </c>
      <c r="AD86" s="27"/>
      <c r="AE86" s="30">
        <v>0.85848000000000013</v>
      </c>
      <c r="AF86" s="27">
        <v>10000</v>
      </c>
      <c r="AG86" s="27"/>
      <c r="AH86" s="30">
        <v>0.85848000000000013</v>
      </c>
      <c r="AI86" s="27">
        <v>15000</v>
      </c>
      <c r="AJ86" s="27"/>
      <c r="AK86" s="30">
        <v>0.85848000000000013</v>
      </c>
      <c r="AL86" s="27">
        <v>20000</v>
      </c>
      <c r="AM86" s="27"/>
      <c r="AN86" s="35">
        <f>+AO86+AQ86+AS86+AU86</f>
        <v>1804</v>
      </c>
      <c r="AO86" s="35">
        <v>451</v>
      </c>
      <c r="AP86" s="35"/>
      <c r="AQ86" s="35">
        <v>451</v>
      </c>
      <c r="AR86" s="35"/>
      <c r="AS86" s="35">
        <v>451</v>
      </c>
      <c r="AT86" s="35"/>
      <c r="AU86" s="35">
        <v>451</v>
      </c>
      <c r="AV86" s="171"/>
      <c r="AW86" s="171" t="s">
        <v>758</v>
      </c>
      <c r="AX86" s="171"/>
      <c r="AY86" s="171"/>
      <c r="AZ86" s="171"/>
      <c r="BA86" s="171"/>
      <c r="BB86" s="171"/>
      <c r="BC86" s="171"/>
      <c r="BD86" s="171"/>
      <c r="BE86" s="171"/>
      <c r="BF86" s="171"/>
      <c r="BG86" s="171"/>
      <c r="BH86" s="171"/>
      <c r="BI86" s="171"/>
      <c r="BJ86" s="171"/>
      <c r="BK86" s="171"/>
      <c r="BL86" s="171">
        <f t="shared" ref="BL86:BL89" si="28">SUM(AX86:BK86)</f>
        <v>0</v>
      </c>
      <c r="BM86" s="171"/>
      <c r="BN86" s="171"/>
      <c r="BO86" s="171"/>
      <c r="BP86" s="171"/>
      <c r="BQ86" s="171"/>
      <c r="BR86" s="171"/>
      <c r="BS86" s="171"/>
      <c r="BT86" s="171"/>
      <c r="BU86" s="171"/>
      <c r="BV86" s="171"/>
      <c r="BW86" s="171"/>
      <c r="BX86" s="171"/>
      <c r="BY86" s="171"/>
      <c r="BZ86" s="171"/>
      <c r="CA86" s="171">
        <f t="shared" ref="CA86:CA89" si="29">SUM(BM86:BZ86)</f>
        <v>0</v>
      </c>
      <c r="CB86" s="171"/>
      <c r="CC86" s="171"/>
      <c r="CD86" s="171"/>
      <c r="CE86" s="171"/>
      <c r="CF86" s="171"/>
      <c r="CG86" s="171"/>
      <c r="CH86" s="171"/>
      <c r="CI86" s="171"/>
      <c r="CJ86" s="171"/>
      <c r="CK86" s="171"/>
      <c r="CL86" s="171"/>
      <c r="CM86" s="171"/>
      <c r="CN86" s="171"/>
      <c r="CO86" s="171"/>
      <c r="CP86" s="171">
        <f t="shared" ref="CP86:CP89" si="30">SUM(CB86:CO86)</f>
        <v>0</v>
      </c>
      <c r="CQ86" s="171"/>
      <c r="CR86" s="171"/>
      <c r="CS86" s="171"/>
      <c r="CT86" s="171"/>
      <c r="CU86" s="171"/>
      <c r="CV86" s="171"/>
      <c r="CW86" s="171"/>
      <c r="CX86" s="171"/>
      <c r="CY86" s="171"/>
      <c r="CZ86" s="171"/>
      <c r="DA86" s="171"/>
      <c r="DB86" s="171">
        <f t="shared" ref="DB86:DB89" si="31">SUM(CQ86:DA86)</f>
        <v>0</v>
      </c>
      <c r="DC86" s="27"/>
      <c r="DD86" s="27"/>
      <c r="DE86" s="27"/>
      <c r="DF86" s="27"/>
      <c r="DG86" s="27" t="s">
        <v>927</v>
      </c>
      <c r="DH86" s="27">
        <v>5000</v>
      </c>
      <c r="DI86" s="27"/>
      <c r="DJ86" s="29">
        <f t="shared" ref="DJ86:DJ132" si="32">+DI86/DH86</f>
        <v>0</v>
      </c>
      <c r="DK86" s="27" t="s">
        <v>928</v>
      </c>
      <c r="DL86" s="27"/>
      <c r="DM86" s="27"/>
      <c r="DN86" s="163"/>
      <c r="DO86" s="163"/>
      <c r="DP86" s="27"/>
      <c r="DQ86" s="29" t="e">
        <f t="shared" ref="DQ86:DQ130" si="33">+DP86/DO86</f>
        <v>#DIV/0!</v>
      </c>
      <c r="DR86" s="27" t="s">
        <v>873</v>
      </c>
      <c r="DS86" s="27" t="s">
        <v>817</v>
      </c>
    </row>
    <row r="87" spans="1:123" s="33" customFormat="1" ht="168.75">
      <c r="A87" s="26">
        <v>348</v>
      </c>
      <c r="B87" s="26" t="s">
        <v>780</v>
      </c>
      <c r="C87" s="139" t="s">
        <v>468</v>
      </c>
      <c r="D87" s="57">
        <v>4</v>
      </c>
      <c r="E87" s="34">
        <v>0.7</v>
      </c>
      <c r="F87" s="27" t="s">
        <v>748</v>
      </c>
      <c r="G87" s="62">
        <v>9.1999999999999993</v>
      </c>
      <c r="H87" s="152">
        <v>0.73</v>
      </c>
      <c r="I87" s="681"/>
      <c r="J87" s="703"/>
      <c r="K87" s="29">
        <v>0.4</v>
      </c>
      <c r="L87" s="27" t="s">
        <v>920</v>
      </c>
      <c r="M87" s="27" t="s">
        <v>920</v>
      </c>
      <c r="N87" s="27" t="s">
        <v>921</v>
      </c>
      <c r="O87" s="27" t="s">
        <v>922</v>
      </c>
      <c r="P87" s="681"/>
      <c r="Q87" s="681"/>
      <c r="R87" s="29">
        <v>0.14000000000000001</v>
      </c>
      <c r="S87" s="681"/>
      <c r="T87" s="681"/>
      <c r="U87" s="27" t="s">
        <v>929</v>
      </c>
      <c r="V87" s="27" t="s">
        <v>929</v>
      </c>
      <c r="W87" s="27" t="s">
        <v>553</v>
      </c>
      <c r="X87" s="27" t="s">
        <v>71</v>
      </c>
      <c r="Y87" s="164">
        <v>0</v>
      </c>
      <c r="Z87" s="27" t="s">
        <v>930</v>
      </c>
      <c r="AA87" s="29">
        <v>0.3</v>
      </c>
      <c r="AB87" s="30">
        <f t="shared" si="22"/>
        <v>0.85848000000000013</v>
      </c>
      <c r="AC87" s="27">
        <v>1000</v>
      </c>
      <c r="AD87" s="27"/>
      <c r="AE87" s="30">
        <v>0.85848000000000013</v>
      </c>
      <c r="AF87" s="27">
        <v>2000</v>
      </c>
      <c r="AG87" s="27"/>
      <c r="AH87" s="30">
        <v>0.85848000000000013</v>
      </c>
      <c r="AI87" s="27">
        <v>3000</v>
      </c>
      <c r="AJ87" s="27"/>
      <c r="AK87" s="30">
        <v>0.85848000000000013</v>
      </c>
      <c r="AL87" s="27">
        <v>4500</v>
      </c>
      <c r="AM87" s="27"/>
      <c r="AN87" s="35">
        <f t="shared" ref="AN87:AN130" si="34">+AO87+AQ87+AS87+AU87</f>
        <v>1804</v>
      </c>
      <c r="AO87" s="35">
        <v>451</v>
      </c>
      <c r="AP87" s="35"/>
      <c r="AQ87" s="35">
        <v>451</v>
      </c>
      <c r="AR87" s="35"/>
      <c r="AS87" s="35">
        <v>451</v>
      </c>
      <c r="AT87" s="35"/>
      <c r="AU87" s="35">
        <v>451</v>
      </c>
      <c r="AV87" s="171"/>
      <c r="AW87" s="171" t="s">
        <v>758</v>
      </c>
      <c r="AX87" s="171"/>
      <c r="AY87" s="171"/>
      <c r="AZ87" s="171"/>
      <c r="BA87" s="171"/>
      <c r="BB87" s="171"/>
      <c r="BC87" s="171"/>
      <c r="BD87" s="171"/>
      <c r="BE87" s="171"/>
      <c r="BF87" s="171"/>
      <c r="BG87" s="171"/>
      <c r="BH87" s="171"/>
      <c r="BI87" s="171"/>
      <c r="BJ87" s="171"/>
      <c r="BK87" s="171"/>
      <c r="BL87" s="171">
        <f t="shared" si="28"/>
        <v>0</v>
      </c>
      <c r="BM87" s="171"/>
      <c r="BN87" s="171"/>
      <c r="BO87" s="171"/>
      <c r="BP87" s="171"/>
      <c r="BQ87" s="171"/>
      <c r="BR87" s="171"/>
      <c r="BS87" s="171"/>
      <c r="BT87" s="171"/>
      <c r="BU87" s="171"/>
      <c r="BV87" s="171"/>
      <c r="BW87" s="171"/>
      <c r="BX87" s="171"/>
      <c r="BY87" s="171"/>
      <c r="BZ87" s="171"/>
      <c r="CA87" s="171">
        <f t="shared" si="29"/>
        <v>0</v>
      </c>
      <c r="CB87" s="171"/>
      <c r="CC87" s="171"/>
      <c r="CD87" s="171"/>
      <c r="CE87" s="171"/>
      <c r="CF87" s="171"/>
      <c r="CG87" s="171"/>
      <c r="CH87" s="171"/>
      <c r="CI87" s="171"/>
      <c r="CJ87" s="171"/>
      <c r="CK87" s="171"/>
      <c r="CL87" s="171"/>
      <c r="CM87" s="171"/>
      <c r="CN87" s="171"/>
      <c r="CO87" s="171"/>
      <c r="CP87" s="171">
        <f t="shared" si="30"/>
        <v>0</v>
      </c>
      <c r="CQ87" s="171"/>
      <c r="CR87" s="171"/>
      <c r="CS87" s="171"/>
      <c r="CT87" s="171"/>
      <c r="CU87" s="171"/>
      <c r="CV87" s="171"/>
      <c r="CW87" s="171"/>
      <c r="CX87" s="171"/>
      <c r="CY87" s="171"/>
      <c r="CZ87" s="171"/>
      <c r="DA87" s="171"/>
      <c r="DB87" s="171">
        <f t="shared" si="31"/>
        <v>0</v>
      </c>
      <c r="DC87" s="27"/>
      <c r="DD87" s="27"/>
      <c r="DE87" s="27"/>
      <c r="DF87" s="27"/>
      <c r="DG87" s="27" t="s">
        <v>931</v>
      </c>
      <c r="DH87" s="27">
        <v>1000</v>
      </c>
      <c r="DI87" s="27"/>
      <c r="DJ87" s="29">
        <f t="shared" si="32"/>
        <v>0</v>
      </c>
      <c r="DK87" s="27" t="s">
        <v>932</v>
      </c>
      <c r="DL87" s="27"/>
      <c r="DM87" s="27"/>
      <c r="DN87" s="163"/>
      <c r="DO87" s="163"/>
      <c r="DP87" s="27"/>
      <c r="DQ87" s="29" t="e">
        <f t="shared" si="33"/>
        <v>#DIV/0!</v>
      </c>
      <c r="DR87" s="27" t="s">
        <v>873</v>
      </c>
      <c r="DS87" s="27" t="s">
        <v>817</v>
      </c>
    </row>
    <row r="88" spans="1:123" s="33" customFormat="1" ht="168.75">
      <c r="A88" s="26">
        <v>348</v>
      </c>
      <c r="B88" s="26" t="s">
        <v>780</v>
      </c>
      <c r="C88" s="139" t="s">
        <v>468</v>
      </c>
      <c r="D88" s="57">
        <v>4</v>
      </c>
      <c r="E88" s="34">
        <v>0.7</v>
      </c>
      <c r="F88" s="27" t="s">
        <v>748</v>
      </c>
      <c r="G88" s="62">
        <v>9.1999999999999993</v>
      </c>
      <c r="H88" s="152">
        <v>0.73</v>
      </c>
      <c r="I88" s="681"/>
      <c r="J88" s="703"/>
      <c r="K88" s="29">
        <v>0.4</v>
      </c>
      <c r="L88" s="27" t="s">
        <v>920</v>
      </c>
      <c r="M88" s="27" t="s">
        <v>920</v>
      </c>
      <c r="N88" s="27" t="s">
        <v>921</v>
      </c>
      <c r="O88" s="27" t="s">
        <v>922</v>
      </c>
      <c r="P88" s="681"/>
      <c r="Q88" s="681"/>
      <c r="R88" s="29">
        <v>0.14000000000000001</v>
      </c>
      <c r="S88" s="681"/>
      <c r="T88" s="681"/>
      <c r="U88" s="27" t="s">
        <v>933</v>
      </c>
      <c r="V88" s="27" t="s">
        <v>933</v>
      </c>
      <c r="W88" s="27" t="s">
        <v>553</v>
      </c>
      <c r="X88" s="27" t="s">
        <v>71</v>
      </c>
      <c r="Y88" s="164">
        <v>0</v>
      </c>
      <c r="Z88" s="27" t="s">
        <v>934</v>
      </c>
      <c r="AA88" s="29">
        <v>0.1</v>
      </c>
      <c r="AB88" s="30">
        <f t="shared" si="22"/>
        <v>0.28616000000000008</v>
      </c>
      <c r="AC88" s="27">
        <f>12/4</f>
        <v>3</v>
      </c>
      <c r="AD88" s="27"/>
      <c r="AE88" s="30">
        <v>0.28616000000000008</v>
      </c>
      <c r="AF88" s="27">
        <v>6</v>
      </c>
      <c r="AG88" s="27"/>
      <c r="AH88" s="30">
        <v>0.28616000000000008</v>
      </c>
      <c r="AI88" s="27">
        <v>9</v>
      </c>
      <c r="AJ88" s="27"/>
      <c r="AK88" s="30">
        <v>0.28616000000000008</v>
      </c>
      <c r="AL88" s="27">
        <v>12</v>
      </c>
      <c r="AM88" s="27"/>
      <c r="AN88" s="35">
        <f t="shared" si="34"/>
        <v>1804</v>
      </c>
      <c r="AO88" s="35">
        <v>451</v>
      </c>
      <c r="AP88" s="35"/>
      <c r="AQ88" s="35">
        <v>451</v>
      </c>
      <c r="AR88" s="35"/>
      <c r="AS88" s="35">
        <v>451</v>
      </c>
      <c r="AT88" s="35"/>
      <c r="AU88" s="35">
        <v>451</v>
      </c>
      <c r="AV88" s="171"/>
      <c r="AW88" s="171" t="s">
        <v>758</v>
      </c>
      <c r="AX88" s="171"/>
      <c r="AY88" s="171"/>
      <c r="AZ88" s="171"/>
      <c r="BA88" s="171"/>
      <c r="BB88" s="171"/>
      <c r="BC88" s="171"/>
      <c r="BD88" s="171"/>
      <c r="BE88" s="171"/>
      <c r="BF88" s="171"/>
      <c r="BG88" s="171"/>
      <c r="BH88" s="171"/>
      <c r="BI88" s="171"/>
      <c r="BJ88" s="171"/>
      <c r="BK88" s="171"/>
      <c r="BL88" s="171">
        <f t="shared" si="28"/>
        <v>0</v>
      </c>
      <c r="BM88" s="171"/>
      <c r="BN88" s="171"/>
      <c r="BO88" s="171"/>
      <c r="BP88" s="171"/>
      <c r="BQ88" s="171"/>
      <c r="BR88" s="171"/>
      <c r="BS88" s="171"/>
      <c r="BT88" s="171"/>
      <c r="BU88" s="171"/>
      <c r="BV88" s="171"/>
      <c r="BW88" s="171"/>
      <c r="BX88" s="171"/>
      <c r="BY88" s="171"/>
      <c r="BZ88" s="171"/>
      <c r="CA88" s="171">
        <f t="shared" si="29"/>
        <v>0</v>
      </c>
      <c r="CB88" s="171"/>
      <c r="CC88" s="171"/>
      <c r="CD88" s="171"/>
      <c r="CE88" s="171"/>
      <c r="CF88" s="171"/>
      <c r="CG88" s="171"/>
      <c r="CH88" s="171"/>
      <c r="CI88" s="171"/>
      <c r="CJ88" s="171"/>
      <c r="CK88" s="171"/>
      <c r="CL88" s="171"/>
      <c r="CM88" s="171"/>
      <c r="CN88" s="171"/>
      <c r="CO88" s="171"/>
      <c r="CP88" s="171">
        <f t="shared" si="30"/>
        <v>0</v>
      </c>
      <c r="CQ88" s="171"/>
      <c r="CR88" s="171"/>
      <c r="CS88" s="171"/>
      <c r="CT88" s="171"/>
      <c r="CU88" s="171"/>
      <c r="CV88" s="171"/>
      <c r="CW88" s="171"/>
      <c r="CX88" s="171"/>
      <c r="CY88" s="171"/>
      <c r="CZ88" s="171"/>
      <c r="DA88" s="171"/>
      <c r="DB88" s="171">
        <f t="shared" si="31"/>
        <v>0</v>
      </c>
      <c r="DC88" s="27"/>
      <c r="DD88" s="27"/>
      <c r="DE88" s="27"/>
      <c r="DF88" s="27"/>
      <c r="DG88" s="27" t="s">
        <v>935</v>
      </c>
      <c r="DH88" s="27">
        <v>3</v>
      </c>
      <c r="DI88" s="27"/>
      <c r="DJ88" s="29">
        <f t="shared" si="32"/>
        <v>0</v>
      </c>
      <c r="DK88" s="27" t="s">
        <v>936</v>
      </c>
      <c r="DL88" s="27"/>
      <c r="DM88" s="27"/>
      <c r="DN88" s="163"/>
      <c r="DO88" s="163"/>
      <c r="DP88" s="27"/>
      <c r="DQ88" s="29" t="e">
        <f t="shared" si="33"/>
        <v>#DIV/0!</v>
      </c>
      <c r="DR88" s="27" t="s">
        <v>873</v>
      </c>
      <c r="DS88" s="27" t="s">
        <v>817</v>
      </c>
    </row>
    <row r="89" spans="1:123" s="33" customFormat="1" ht="168.75">
      <c r="A89" s="26">
        <v>348</v>
      </c>
      <c r="B89" s="26" t="s">
        <v>780</v>
      </c>
      <c r="C89" s="139" t="s">
        <v>468</v>
      </c>
      <c r="D89" s="57">
        <v>4</v>
      </c>
      <c r="E89" s="34">
        <v>0.7</v>
      </c>
      <c r="F89" s="27" t="s">
        <v>748</v>
      </c>
      <c r="G89" s="62">
        <v>9.1999999999999993</v>
      </c>
      <c r="H89" s="152">
        <v>0.73</v>
      </c>
      <c r="I89" s="681"/>
      <c r="J89" s="694"/>
      <c r="K89" s="29">
        <v>0.4</v>
      </c>
      <c r="L89" s="27" t="s">
        <v>920</v>
      </c>
      <c r="M89" s="27" t="s">
        <v>920</v>
      </c>
      <c r="N89" s="27" t="s">
        <v>921</v>
      </c>
      <c r="O89" s="27" t="s">
        <v>922</v>
      </c>
      <c r="P89" s="681"/>
      <c r="Q89" s="681"/>
      <c r="R89" s="29">
        <v>0.14000000000000001</v>
      </c>
      <c r="S89" s="681"/>
      <c r="T89" s="681"/>
      <c r="U89" s="27" t="s">
        <v>937</v>
      </c>
      <c r="V89" s="27" t="s">
        <v>937</v>
      </c>
      <c r="W89" s="27" t="s">
        <v>70</v>
      </c>
      <c r="X89" s="27" t="s">
        <v>71</v>
      </c>
      <c r="Y89" s="164">
        <v>0</v>
      </c>
      <c r="Z89" s="27" t="s">
        <v>938</v>
      </c>
      <c r="AA89" s="29">
        <v>0.3</v>
      </c>
      <c r="AB89" s="30">
        <f t="shared" si="22"/>
        <v>0.85848000000000013</v>
      </c>
      <c r="AC89" s="27">
        <v>350</v>
      </c>
      <c r="AD89" s="27"/>
      <c r="AE89" s="30">
        <v>0.85848000000000013</v>
      </c>
      <c r="AF89" s="27">
        <v>700</v>
      </c>
      <c r="AG89" s="27"/>
      <c r="AH89" s="30">
        <v>0.85848000000000013</v>
      </c>
      <c r="AI89" s="27">
        <v>1100</v>
      </c>
      <c r="AJ89" s="27"/>
      <c r="AK89" s="30">
        <v>0.85848000000000013</v>
      </c>
      <c r="AL89" s="27">
        <v>1500</v>
      </c>
      <c r="AM89" s="27"/>
      <c r="AN89" s="35">
        <f t="shared" si="34"/>
        <v>1804</v>
      </c>
      <c r="AO89" s="35">
        <v>451</v>
      </c>
      <c r="AP89" s="35"/>
      <c r="AQ89" s="35">
        <v>451</v>
      </c>
      <c r="AR89" s="35"/>
      <c r="AS89" s="35">
        <v>451</v>
      </c>
      <c r="AT89" s="35"/>
      <c r="AU89" s="35">
        <v>451</v>
      </c>
      <c r="AV89" s="171"/>
      <c r="AW89" s="171" t="s">
        <v>758</v>
      </c>
      <c r="AX89" s="171"/>
      <c r="AY89" s="171"/>
      <c r="AZ89" s="171"/>
      <c r="BA89" s="171"/>
      <c r="BB89" s="171"/>
      <c r="BC89" s="171"/>
      <c r="BD89" s="171"/>
      <c r="BE89" s="171"/>
      <c r="BF89" s="171"/>
      <c r="BG89" s="171"/>
      <c r="BH89" s="171"/>
      <c r="BI89" s="171"/>
      <c r="BJ89" s="171"/>
      <c r="BK89" s="171"/>
      <c r="BL89" s="171">
        <f t="shared" si="28"/>
        <v>0</v>
      </c>
      <c r="BM89" s="171"/>
      <c r="BN89" s="171"/>
      <c r="BO89" s="171"/>
      <c r="BP89" s="171"/>
      <c r="BQ89" s="171"/>
      <c r="BR89" s="171"/>
      <c r="BS89" s="171"/>
      <c r="BT89" s="171"/>
      <c r="BU89" s="171"/>
      <c r="BV89" s="171"/>
      <c r="BW89" s="171"/>
      <c r="BX89" s="171"/>
      <c r="BY89" s="171"/>
      <c r="BZ89" s="171"/>
      <c r="CA89" s="171">
        <f t="shared" si="29"/>
        <v>0</v>
      </c>
      <c r="CB89" s="171"/>
      <c r="CC89" s="171"/>
      <c r="CD89" s="171"/>
      <c r="CE89" s="171"/>
      <c r="CF89" s="171"/>
      <c r="CG89" s="171"/>
      <c r="CH89" s="171"/>
      <c r="CI89" s="171"/>
      <c r="CJ89" s="171"/>
      <c r="CK89" s="171"/>
      <c r="CL89" s="171"/>
      <c r="CM89" s="171"/>
      <c r="CN89" s="171"/>
      <c r="CO89" s="171"/>
      <c r="CP89" s="171">
        <f t="shared" si="30"/>
        <v>0</v>
      </c>
      <c r="CQ89" s="171"/>
      <c r="CR89" s="171"/>
      <c r="CS89" s="171"/>
      <c r="CT89" s="171"/>
      <c r="CU89" s="171"/>
      <c r="CV89" s="171"/>
      <c r="CW89" s="171"/>
      <c r="CX89" s="171"/>
      <c r="CY89" s="171"/>
      <c r="CZ89" s="171"/>
      <c r="DA89" s="171"/>
      <c r="DB89" s="171">
        <f t="shared" si="31"/>
        <v>0</v>
      </c>
      <c r="DC89" s="27"/>
      <c r="DD89" s="27"/>
      <c r="DE89" s="27"/>
      <c r="DF89" s="27"/>
      <c r="DG89" s="27" t="s">
        <v>939</v>
      </c>
      <c r="DH89" s="27">
        <v>350</v>
      </c>
      <c r="DI89" s="27"/>
      <c r="DJ89" s="29">
        <f t="shared" si="32"/>
        <v>0</v>
      </c>
      <c r="DK89" s="27" t="s">
        <v>940</v>
      </c>
      <c r="DL89" s="27"/>
      <c r="DM89" s="27"/>
      <c r="DN89" s="163"/>
      <c r="DO89" s="163"/>
      <c r="DP89" s="27"/>
      <c r="DQ89" s="29" t="e">
        <f t="shared" si="33"/>
        <v>#DIV/0!</v>
      </c>
      <c r="DR89" s="27" t="s">
        <v>873</v>
      </c>
      <c r="DS89" s="27" t="s">
        <v>817</v>
      </c>
    </row>
    <row r="90" spans="1:123" s="33" customFormat="1" ht="219.75" customHeight="1">
      <c r="A90" s="26">
        <v>348</v>
      </c>
      <c r="B90" s="26" t="s">
        <v>780</v>
      </c>
      <c r="C90" s="139" t="s">
        <v>468</v>
      </c>
      <c r="D90" s="57">
        <v>4</v>
      </c>
      <c r="E90" s="34">
        <v>0.7</v>
      </c>
      <c r="F90" s="27" t="s">
        <v>748</v>
      </c>
      <c r="G90" s="62">
        <v>9.1999999999999993</v>
      </c>
      <c r="H90" s="175">
        <v>0.73</v>
      </c>
      <c r="I90" s="681" t="s">
        <v>941</v>
      </c>
      <c r="J90" s="681" t="s">
        <v>942</v>
      </c>
      <c r="K90" s="51">
        <v>0.4</v>
      </c>
      <c r="L90" s="104" t="s">
        <v>943</v>
      </c>
      <c r="M90" s="104" t="s">
        <v>943</v>
      </c>
      <c r="N90" s="104" t="s">
        <v>944</v>
      </c>
      <c r="O90" s="104" t="s">
        <v>945</v>
      </c>
      <c r="P90" s="681" t="s">
        <v>946</v>
      </c>
      <c r="Q90" s="681"/>
      <c r="R90" s="29">
        <v>0.1</v>
      </c>
      <c r="S90" s="681" t="s">
        <v>946</v>
      </c>
      <c r="T90" s="681" t="s">
        <v>947</v>
      </c>
      <c r="U90" s="27" t="s">
        <v>948</v>
      </c>
      <c r="V90" s="27" t="s">
        <v>948</v>
      </c>
      <c r="W90" s="27" t="s">
        <v>70</v>
      </c>
      <c r="X90" s="27" t="s">
        <v>829</v>
      </c>
      <c r="Y90" s="164">
        <v>0</v>
      </c>
      <c r="Z90" s="27" t="s">
        <v>949</v>
      </c>
      <c r="AA90" s="29">
        <v>0.2</v>
      </c>
      <c r="AB90" s="30">
        <f t="shared" si="22"/>
        <v>0.40880000000000005</v>
      </c>
      <c r="AC90" s="27">
        <v>496</v>
      </c>
      <c r="AD90" s="27"/>
      <c r="AE90" s="30">
        <v>0.40880000000000005</v>
      </c>
      <c r="AF90" s="27">
        <f>496+962</f>
        <v>1458</v>
      </c>
      <c r="AG90" s="27"/>
      <c r="AH90" s="30">
        <v>0.40880000000000005</v>
      </c>
      <c r="AI90" s="27">
        <f>1458+490</f>
        <v>1948</v>
      </c>
      <c r="AJ90" s="27"/>
      <c r="AK90" s="30">
        <v>0.40880000000000005</v>
      </c>
      <c r="AL90" s="27">
        <f>484+1948</f>
        <v>2432</v>
      </c>
      <c r="AM90" s="27"/>
      <c r="AN90" s="35">
        <f t="shared" si="34"/>
        <v>548</v>
      </c>
      <c r="AO90" s="35">
        <v>137</v>
      </c>
      <c r="AP90" s="35"/>
      <c r="AQ90" s="35">
        <v>137</v>
      </c>
      <c r="AR90" s="35"/>
      <c r="AS90" s="35">
        <v>137</v>
      </c>
      <c r="AT90" s="35"/>
      <c r="AU90" s="35">
        <v>137</v>
      </c>
      <c r="AV90" s="171"/>
      <c r="AW90" s="171" t="s">
        <v>758</v>
      </c>
      <c r="AX90" s="171"/>
      <c r="AY90" s="171"/>
      <c r="AZ90" s="171"/>
      <c r="BA90" s="171"/>
      <c r="BB90" s="171"/>
      <c r="BC90" s="171"/>
      <c r="BD90" s="171"/>
      <c r="BE90" s="171"/>
      <c r="BF90" s="171"/>
      <c r="BG90" s="171"/>
      <c r="BH90" s="171"/>
      <c r="BI90" s="171"/>
      <c r="BJ90" s="171"/>
      <c r="BK90" s="171"/>
      <c r="BL90" s="171">
        <f t="shared" ref="BL90:BL130" si="35">SUM(AX90:BK90)</f>
        <v>0</v>
      </c>
      <c r="BM90" s="171"/>
      <c r="BN90" s="171"/>
      <c r="BO90" s="171"/>
      <c r="BP90" s="171"/>
      <c r="BQ90" s="171"/>
      <c r="BR90" s="171"/>
      <c r="BS90" s="171"/>
      <c r="BT90" s="171"/>
      <c r="BU90" s="171"/>
      <c r="BV90" s="171"/>
      <c r="BW90" s="171"/>
      <c r="BX90" s="171"/>
      <c r="BY90" s="171"/>
      <c r="BZ90" s="171"/>
      <c r="CA90" s="171">
        <f t="shared" ref="CA90:CA130" si="36">SUM(BM90:BZ90)</f>
        <v>0</v>
      </c>
      <c r="CB90" s="171"/>
      <c r="CC90" s="171"/>
      <c r="CD90" s="171"/>
      <c r="CE90" s="171"/>
      <c r="CF90" s="171"/>
      <c r="CG90" s="171"/>
      <c r="CH90" s="171"/>
      <c r="CI90" s="171"/>
      <c r="CJ90" s="171"/>
      <c r="CK90" s="171"/>
      <c r="CL90" s="171"/>
      <c r="CM90" s="171"/>
      <c r="CN90" s="171"/>
      <c r="CO90" s="171"/>
      <c r="CP90" s="171">
        <f t="shared" ref="CP90:CP130" si="37">SUM(CB90:CO90)</f>
        <v>0</v>
      </c>
      <c r="CQ90" s="171"/>
      <c r="CR90" s="171"/>
      <c r="CS90" s="171"/>
      <c r="CT90" s="171"/>
      <c r="CU90" s="171"/>
      <c r="CV90" s="171"/>
      <c r="CW90" s="171"/>
      <c r="CX90" s="171"/>
      <c r="CY90" s="171"/>
      <c r="CZ90" s="171"/>
      <c r="DA90" s="171"/>
      <c r="DB90" s="171">
        <f t="shared" ref="DB90:DB130" si="38">SUM(CQ90:DA90)</f>
        <v>0</v>
      </c>
      <c r="DC90" s="27"/>
      <c r="DD90" s="27"/>
      <c r="DE90" s="27"/>
      <c r="DF90" s="27"/>
      <c r="DG90" s="27" t="s">
        <v>950</v>
      </c>
      <c r="DH90" s="27">
        <v>496</v>
      </c>
      <c r="DI90" s="27"/>
      <c r="DJ90" s="29">
        <f t="shared" si="32"/>
        <v>0</v>
      </c>
      <c r="DK90" s="27" t="s">
        <v>951</v>
      </c>
      <c r="DL90" s="27"/>
      <c r="DM90" s="27" t="s">
        <v>853</v>
      </c>
      <c r="DN90" s="163">
        <v>45520</v>
      </c>
      <c r="DO90" s="163">
        <v>137000</v>
      </c>
      <c r="DP90" s="163"/>
      <c r="DQ90" s="29">
        <f t="shared" si="33"/>
        <v>0</v>
      </c>
      <c r="DR90" s="27" t="s">
        <v>873</v>
      </c>
      <c r="DS90" s="27" t="s">
        <v>952</v>
      </c>
    </row>
    <row r="91" spans="1:123" s="33" customFormat="1" ht="167.25" customHeight="1">
      <c r="A91" s="26">
        <v>348</v>
      </c>
      <c r="B91" s="26" t="s">
        <v>780</v>
      </c>
      <c r="C91" s="139" t="s">
        <v>468</v>
      </c>
      <c r="D91" s="57">
        <v>4</v>
      </c>
      <c r="E91" s="34">
        <v>0.7</v>
      </c>
      <c r="F91" s="27" t="s">
        <v>748</v>
      </c>
      <c r="G91" s="62">
        <v>9.1999999999999993</v>
      </c>
      <c r="H91" s="175">
        <v>0.73</v>
      </c>
      <c r="I91" s="681"/>
      <c r="J91" s="681"/>
      <c r="K91" s="51">
        <v>0.4</v>
      </c>
      <c r="L91" s="104" t="s">
        <v>943</v>
      </c>
      <c r="M91" s="104" t="s">
        <v>943</v>
      </c>
      <c r="N91" s="104" t="s">
        <v>944</v>
      </c>
      <c r="O91" s="104" t="s">
        <v>945</v>
      </c>
      <c r="P91" s="681"/>
      <c r="Q91" s="681"/>
      <c r="R91" s="29">
        <v>0.1</v>
      </c>
      <c r="S91" s="681"/>
      <c r="T91" s="681"/>
      <c r="U91" s="27" t="s">
        <v>953</v>
      </c>
      <c r="V91" s="27" t="s">
        <v>953</v>
      </c>
      <c r="W91" s="27" t="s">
        <v>70</v>
      </c>
      <c r="X91" s="27" t="s">
        <v>829</v>
      </c>
      <c r="Y91" s="164">
        <v>0</v>
      </c>
      <c r="Z91" s="27" t="s">
        <v>954</v>
      </c>
      <c r="AA91" s="29">
        <v>0.2</v>
      </c>
      <c r="AB91" s="30">
        <f t="shared" si="22"/>
        <v>0.40880000000000005</v>
      </c>
      <c r="AC91" s="27">
        <f>2432/4</f>
        <v>608</v>
      </c>
      <c r="AD91" s="27"/>
      <c r="AE91" s="30">
        <v>0.40880000000000005</v>
      </c>
      <c r="AF91" s="27">
        <f>608+608</f>
        <v>1216</v>
      </c>
      <c r="AG91" s="27"/>
      <c r="AH91" s="30">
        <v>0.40880000000000005</v>
      </c>
      <c r="AI91" s="27">
        <f>1216+608</f>
        <v>1824</v>
      </c>
      <c r="AJ91" s="27"/>
      <c r="AK91" s="30">
        <v>0.40880000000000005</v>
      </c>
      <c r="AL91" s="27">
        <f>1824+608</f>
        <v>2432</v>
      </c>
      <c r="AM91" s="27"/>
      <c r="AN91" s="35">
        <f t="shared" si="34"/>
        <v>548</v>
      </c>
      <c r="AO91" s="35">
        <v>137</v>
      </c>
      <c r="AP91" s="35"/>
      <c r="AQ91" s="35">
        <v>137</v>
      </c>
      <c r="AR91" s="35"/>
      <c r="AS91" s="35">
        <v>137</v>
      </c>
      <c r="AT91" s="35"/>
      <c r="AU91" s="35">
        <v>137</v>
      </c>
      <c r="AV91" s="171"/>
      <c r="AW91" s="171" t="s">
        <v>758</v>
      </c>
      <c r="AX91" s="171"/>
      <c r="AY91" s="171"/>
      <c r="AZ91" s="171"/>
      <c r="BA91" s="171"/>
      <c r="BB91" s="171"/>
      <c r="BC91" s="171"/>
      <c r="BD91" s="171"/>
      <c r="BE91" s="171"/>
      <c r="BF91" s="171"/>
      <c r="BG91" s="171"/>
      <c r="BH91" s="171"/>
      <c r="BI91" s="171"/>
      <c r="BJ91" s="171"/>
      <c r="BK91" s="171"/>
      <c r="BL91" s="171">
        <f t="shared" si="35"/>
        <v>0</v>
      </c>
      <c r="BM91" s="171"/>
      <c r="BN91" s="171"/>
      <c r="BO91" s="171"/>
      <c r="BP91" s="171"/>
      <c r="BQ91" s="171"/>
      <c r="BR91" s="171"/>
      <c r="BS91" s="171"/>
      <c r="BT91" s="171"/>
      <c r="BU91" s="171"/>
      <c r="BV91" s="171"/>
      <c r="BW91" s="171"/>
      <c r="BX91" s="171"/>
      <c r="BY91" s="171"/>
      <c r="BZ91" s="171"/>
      <c r="CA91" s="171">
        <f t="shared" si="36"/>
        <v>0</v>
      </c>
      <c r="CB91" s="171"/>
      <c r="CC91" s="171"/>
      <c r="CD91" s="171"/>
      <c r="CE91" s="171"/>
      <c r="CF91" s="171"/>
      <c r="CG91" s="171"/>
      <c r="CH91" s="171"/>
      <c r="CI91" s="171"/>
      <c r="CJ91" s="171"/>
      <c r="CK91" s="171"/>
      <c r="CL91" s="171"/>
      <c r="CM91" s="171"/>
      <c r="CN91" s="171"/>
      <c r="CO91" s="171"/>
      <c r="CP91" s="171">
        <f t="shared" si="37"/>
        <v>0</v>
      </c>
      <c r="CQ91" s="171"/>
      <c r="CR91" s="171"/>
      <c r="CS91" s="171"/>
      <c r="CT91" s="171"/>
      <c r="CU91" s="171"/>
      <c r="CV91" s="171"/>
      <c r="CW91" s="171"/>
      <c r="CX91" s="171"/>
      <c r="CY91" s="171"/>
      <c r="CZ91" s="171"/>
      <c r="DA91" s="171"/>
      <c r="DB91" s="171">
        <f t="shared" si="38"/>
        <v>0</v>
      </c>
      <c r="DC91" s="27"/>
      <c r="DD91" s="27"/>
      <c r="DE91" s="27"/>
      <c r="DF91" s="27"/>
      <c r="DG91" s="27" t="s">
        <v>955</v>
      </c>
      <c r="DH91" s="27">
        <v>608</v>
      </c>
      <c r="DI91" s="27"/>
      <c r="DJ91" s="29">
        <f t="shared" si="32"/>
        <v>0</v>
      </c>
      <c r="DK91" s="27" t="s">
        <v>956</v>
      </c>
      <c r="DL91" s="27"/>
      <c r="DM91" s="27"/>
      <c r="DN91" s="163"/>
      <c r="DO91" s="163"/>
      <c r="DP91" s="27"/>
      <c r="DQ91" s="29" t="e">
        <f t="shared" si="33"/>
        <v>#DIV/0!</v>
      </c>
      <c r="DR91" s="27" t="s">
        <v>873</v>
      </c>
      <c r="DS91" s="27" t="s">
        <v>952</v>
      </c>
    </row>
    <row r="92" spans="1:123" s="33" customFormat="1" ht="191.25" customHeight="1">
      <c r="A92" s="26">
        <v>348</v>
      </c>
      <c r="B92" s="26" t="s">
        <v>780</v>
      </c>
      <c r="C92" s="139" t="s">
        <v>468</v>
      </c>
      <c r="D92" s="57">
        <v>4</v>
      </c>
      <c r="E92" s="34">
        <v>0.7</v>
      </c>
      <c r="F92" s="27" t="s">
        <v>748</v>
      </c>
      <c r="G92" s="62">
        <v>9.1999999999999993</v>
      </c>
      <c r="H92" s="175">
        <v>0.73</v>
      </c>
      <c r="I92" s="681"/>
      <c r="J92" s="681"/>
      <c r="K92" s="51">
        <v>0.4</v>
      </c>
      <c r="L92" s="104" t="s">
        <v>943</v>
      </c>
      <c r="M92" s="104" t="s">
        <v>943</v>
      </c>
      <c r="N92" s="104" t="s">
        <v>944</v>
      </c>
      <c r="O92" s="104" t="s">
        <v>945</v>
      </c>
      <c r="P92" s="681"/>
      <c r="Q92" s="681"/>
      <c r="R92" s="29">
        <v>0.1</v>
      </c>
      <c r="S92" s="681"/>
      <c r="T92" s="681"/>
      <c r="U92" s="27" t="s">
        <v>957</v>
      </c>
      <c r="V92" s="27" t="s">
        <v>957</v>
      </c>
      <c r="W92" s="27" t="s">
        <v>70</v>
      </c>
      <c r="X92" s="27" t="s">
        <v>829</v>
      </c>
      <c r="Y92" s="164">
        <v>0</v>
      </c>
      <c r="Z92" s="27" t="s">
        <v>958</v>
      </c>
      <c r="AA92" s="29">
        <v>0.2</v>
      </c>
      <c r="AB92" s="30">
        <f t="shared" si="22"/>
        <v>0.40880000000000005</v>
      </c>
      <c r="AC92" s="27">
        <v>2</v>
      </c>
      <c r="AD92" s="27"/>
      <c r="AE92" s="30">
        <v>0.40880000000000005</v>
      </c>
      <c r="AF92" s="27">
        <v>2</v>
      </c>
      <c r="AG92" s="27"/>
      <c r="AH92" s="30">
        <v>0.40880000000000005</v>
      </c>
      <c r="AI92" s="27">
        <v>2</v>
      </c>
      <c r="AJ92" s="27"/>
      <c r="AK92" s="30">
        <v>0.40880000000000005</v>
      </c>
      <c r="AL92" s="27">
        <v>2</v>
      </c>
      <c r="AM92" s="27"/>
      <c r="AN92" s="35">
        <f t="shared" si="34"/>
        <v>548</v>
      </c>
      <c r="AO92" s="35">
        <v>137</v>
      </c>
      <c r="AP92" s="35"/>
      <c r="AQ92" s="35">
        <v>137</v>
      </c>
      <c r="AR92" s="35"/>
      <c r="AS92" s="35">
        <v>137</v>
      </c>
      <c r="AT92" s="35"/>
      <c r="AU92" s="35">
        <v>137</v>
      </c>
      <c r="AV92" s="171"/>
      <c r="AW92" s="171" t="s">
        <v>758</v>
      </c>
      <c r="AX92" s="171"/>
      <c r="AY92" s="171"/>
      <c r="AZ92" s="171"/>
      <c r="BA92" s="171"/>
      <c r="BB92" s="171"/>
      <c r="BC92" s="171"/>
      <c r="BD92" s="171"/>
      <c r="BE92" s="171"/>
      <c r="BF92" s="171"/>
      <c r="BG92" s="171"/>
      <c r="BH92" s="171"/>
      <c r="BI92" s="171"/>
      <c r="BJ92" s="171"/>
      <c r="BK92" s="171"/>
      <c r="BL92" s="171">
        <f t="shared" si="35"/>
        <v>0</v>
      </c>
      <c r="BM92" s="171"/>
      <c r="BN92" s="171"/>
      <c r="BO92" s="171"/>
      <c r="BP92" s="171"/>
      <c r="BQ92" s="171"/>
      <c r="BR92" s="171"/>
      <c r="BS92" s="171"/>
      <c r="BT92" s="171"/>
      <c r="BU92" s="171"/>
      <c r="BV92" s="171"/>
      <c r="BW92" s="171"/>
      <c r="BX92" s="171"/>
      <c r="BY92" s="171"/>
      <c r="BZ92" s="171"/>
      <c r="CA92" s="171">
        <f t="shared" si="36"/>
        <v>0</v>
      </c>
      <c r="CB92" s="171"/>
      <c r="CC92" s="171"/>
      <c r="CD92" s="171"/>
      <c r="CE92" s="171"/>
      <c r="CF92" s="171"/>
      <c r="CG92" s="171"/>
      <c r="CH92" s="171"/>
      <c r="CI92" s="171"/>
      <c r="CJ92" s="171"/>
      <c r="CK92" s="171"/>
      <c r="CL92" s="171"/>
      <c r="CM92" s="171"/>
      <c r="CN92" s="171"/>
      <c r="CO92" s="171"/>
      <c r="CP92" s="171">
        <f t="shared" si="37"/>
        <v>0</v>
      </c>
      <c r="CQ92" s="171"/>
      <c r="CR92" s="171"/>
      <c r="CS92" s="171"/>
      <c r="CT92" s="171"/>
      <c r="CU92" s="171"/>
      <c r="CV92" s="171"/>
      <c r="CW92" s="171"/>
      <c r="CX92" s="171"/>
      <c r="CY92" s="171"/>
      <c r="CZ92" s="171"/>
      <c r="DA92" s="171"/>
      <c r="DB92" s="171">
        <f t="shared" si="38"/>
        <v>0</v>
      </c>
      <c r="DC92" s="27"/>
      <c r="DD92" s="27"/>
      <c r="DE92" s="27"/>
      <c r="DF92" s="27"/>
      <c r="DG92" s="27" t="s">
        <v>959</v>
      </c>
      <c r="DH92" s="27">
        <v>2</v>
      </c>
      <c r="DI92" s="27"/>
      <c r="DJ92" s="29">
        <f t="shared" si="32"/>
        <v>0</v>
      </c>
      <c r="DK92" s="27" t="s">
        <v>960</v>
      </c>
      <c r="DL92" s="27"/>
      <c r="DM92" s="27"/>
      <c r="DN92" s="163"/>
      <c r="DO92" s="163"/>
      <c r="DP92" s="27"/>
      <c r="DQ92" s="29" t="e">
        <f t="shared" si="33"/>
        <v>#DIV/0!</v>
      </c>
      <c r="DR92" s="27" t="s">
        <v>873</v>
      </c>
      <c r="DS92" s="27" t="s">
        <v>952</v>
      </c>
    </row>
    <row r="93" spans="1:123" s="33" customFormat="1" ht="315">
      <c r="A93" s="26">
        <v>348</v>
      </c>
      <c r="B93" s="26" t="s">
        <v>780</v>
      </c>
      <c r="C93" s="139" t="s">
        <v>468</v>
      </c>
      <c r="D93" s="57">
        <v>4</v>
      </c>
      <c r="E93" s="34">
        <v>0.7</v>
      </c>
      <c r="F93" s="27" t="s">
        <v>748</v>
      </c>
      <c r="G93" s="62">
        <v>9.1999999999999993</v>
      </c>
      <c r="H93" s="175">
        <v>0.73</v>
      </c>
      <c r="I93" s="681"/>
      <c r="J93" s="681"/>
      <c r="K93" s="51">
        <v>0.4</v>
      </c>
      <c r="L93" s="104" t="s">
        <v>943</v>
      </c>
      <c r="M93" s="104" t="s">
        <v>943</v>
      </c>
      <c r="N93" s="104" t="s">
        <v>944</v>
      </c>
      <c r="O93" s="104" t="s">
        <v>945</v>
      </c>
      <c r="P93" s="681"/>
      <c r="Q93" s="681"/>
      <c r="R93" s="29">
        <v>0.1</v>
      </c>
      <c r="S93" s="681"/>
      <c r="T93" s="681"/>
      <c r="U93" s="27" t="s">
        <v>961</v>
      </c>
      <c r="V93" s="27" t="s">
        <v>961</v>
      </c>
      <c r="W93" s="27" t="s">
        <v>70</v>
      </c>
      <c r="X93" s="27" t="s">
        <v>829</v>
      </c>
      <c r="Y93" s="164">
        <v>0</v>
      </c>
      <c r="Z93" s="27" t="s">
        <v>962</v>
      </c>
      <c r="AA93" s="29">
        <v>0.2</v>
      </c>
      <c r="AB93" s="30">
        <f t="shared" si="22"/>
        <v>0.40880000000000005</v>
      </c>
      <c r="AC93" s="27">
        <v>44</v>
      </c>
      <c r="AD93" s="27"/>
      <c r="AE93" s="30">
        <v>0.40880000000000005</v>
      </c>
      <c r="AF93" s="27">
        <f>44+59</f>
        <v>103</v>
      </c>
      <c r="AG93" s="27"/>
      <c r="AH93" s="30">
        <v>0.40880000000000005</v>
      </c>
      <c r="AI93" s="27">
        <f>103+60</f>
        <v>163</v>
      </c>
      <c r="AJ93" s="27"/>
      <c r="AK93" s="30">
        <v>0.40880000000000005</v>
      </c>
      <c r="AL93" s="27">
        <f>163+60</f>
        <v>223</v>
      </c>
      <c r="AM93" s="27"/>
      <c r="AN93" s="35">
        <f t="shared" si="34"/>
        <v>548</v>
      </c>
      <c r="AO93" s="35">
        <v>137</v>
      </c>
      <c r="AP93" s="35"/>
      <c r="AQ93" s="35">
        <v>137</v>
      </c>
      <c r="AR93" s="35"/>
      <c r="AS93" s="35">
        <v>137</v>
      </c>
      <c r="AT93" s="35"/>
      <c r="AU93" s="35">
        <v>137</v>
      </c>
      <c r="AV93" s="171"/>
      <c r="AW93" s="171" t="s">
        <v>758</v>
      </c>
      <c r="AX93" s="171"/>
      <c r="AY93" s="171"/>
      <c r="AZ93" s="171"/>
      <c r="BA93" s="171"/>
      <c r="BB93" s="171"/>
      <c r="BC93" s="171"/>
      <c r="BD93" s="171"/>
      <c r="BE93" s="171"/>
      <c r="BF93" s="171"/>
      <c r="BG93" s="171"/>
      <c r="BH93" s="171"/>
      <c r="BI93" s="171"/>
      <c r="BJ93" s="171"/>
      <c r="BK93" s="171"/>
      <c r="BL93" s="171">
        <f t="shared" si="35"/>
        <v>0</v>
      </c>
      <c r="BM93" s="171"/>
      <c r="BN93" s="171"/>
      <c r="BO93" s="171"/>
      <c r="BP93" s="171"/>
      <c r="BQ93" s="171"/>
      <c r="BR93" s="171"/>
      <c r="BS93" s="171"/>
      <c r="BT93" s="171"/>
      <c r="BU93" s="171"/>
      <c r="BV93" s="171"/>
      <c r="BW93" s="171"/>
      <c r="BX93" s="171"/>
      <c r="BY93" s="171"/>
      <c r="BZ93" s="171"/>
      <c r="CA93" s="171">
        <f t="shared" si="36"/>
        <v>0</v>
      </c>
      <c r="CB93" s="171"/>
      <c r="CC93" s="171"/>
      <c r="CD93" s="171"/>
      <c r="CE93" s="171"/>
      <c r="CF93" s="171"/>
      <c r="CG93" s="171"/>
      <c r="CH93" s="171"/>
      <c r="CI93" s="171"/>
      <c r="CJ93" s="171"/>
      <c r="CK93" s="171"/>
      <c r="CL93" s="171"/>
      <c r="CM93" s="171"/>
      <c r="CN93" s="171"/>
      <c r="CO93" s="171"/>
      <c r="CP93" s="171">
        <f t="shared" si="37"/>
        <v>0</v>
      </c>
      <c r="CQ93" s="171"/>
      <c r="CR93" s="171"/>
      <c r="CS93" s="171"/>
      <c r="CT93" s="171"/>
      <c r="CU93" s="171"/>
      <c r="CV93" s="171"/>
      <c r="CW93" s="171"/>
      <c r="CX93" s="171"/>
      <c r="CY93" s="171"/>
      <c r="CZ93" s="171"/>
      <c r="DA93" s="171"/>
      <c r="DB93" s="171">
        <f t="shared" si="38"/>
        <v>0</v>
      </c>
      <c r="DC93" s="27"/>
      <c r="DD93" s="27"/>
      <c r="DE93" s="27"/>
      <c r="DF93" s="27"/>
      <c r="DG93" s="27" t="s">
        <v>963</v>
      </c>
      <c r="DH93" s="27">
        <v>44</v>
      </c>
      <c r="DI93" s="27"/>
      <c r="DJ93" s="29">
        <f t="shared" si="32"/>
        <v>0</v>
      </c>
      <c r="DK93" s="27" t="s">
        <v>964</v>
      </c>
      <c r="DL93" s="27"/>
      <c r="DM93" s="27"/>
      <c r="DN93" s="163"/>
      <c r="DO93" s="163"/>
      <c r="DP93" s="27"/>
      <c r="DQ93" s="29" t="e">
        <f t="shared" si="33"/>
        <v>#DIV/0!</v>
      </c>
      <c r="DR93" s="27" t="s">
        <v>873</v>
      </c>
      <c r="DS93" s="27" t="s">
        <v>952</v>
      </c>
    </row>
    <row r="94" spans="1:123" s="33" customFormat="1" ht="200.25" customHeight="1">
      <c r="A94" s="26">
        <v>348</v>
      </c>
      <c r="B94" s="26" t="s">
        <v>780</v>
      </c>
      <c r="C94" s="139" t="s">
        <v>468</v>
      </c>
      <c r="D94" s="57">
        <v>4</v>
      </c>
      <c r="E94" s="34">
        <v>0.7</v>
      </c>
      <c r="F94" s="27" t="s">
        <v>748</v>
      </c>
      <c r="G94" s="62">
        <v>9.1999999999999993</v>
      </c>
      <c r="H94" s="175">
        <v>0.73</v>
      </c>
      <c r="I94" s="681"/>
      <c r="J94" s="681"/>
      <c r="K94" s="51">
        <v>0.4</v>
      </c>
      <c r="L94" s="104" t="s">
        <v>943</v>
      </c>
      <c r="M94" s="104" t="s">
        <v>943</v>
      </c>
      <c r="N94" s="104" t="s">
        <v>944</v>
      </c>
      <c r="O94" s="104" t="s">
        <v>945</v>
      </c>
      <c r="P94" s="681"/>
      <c r="Q94" s="681"/>
      <c r="R94" s="29">
        <v>0.1</v>
      </c>
      <c r="S94" s="681"/>
      <c r="T94" s="681"/>
      <c r="U94" s="27" t="s">
        <v>965</v>
      </c>
      <c r="V94" s="27" t="s">
        <v>965</v>
      </c>
      <c r="W94" s="27" t="s">
        <v>70</v>
      </c>
      <c r="X94" s="27" t="s">
        <v>829</v>
      </c>
      <c r="Y94" s="164">
        <v>0</v>
      </c>
      <c r="Z94" s="104" t="s">
        <v>966</v>
      </c>
      <c r="AA94" s="29">
        <v>0.2</v>
      </c>
      <c r="AB94" s="30">
        <f t="shared" si="22"/>
        <v>0.40880000000000005</v>
      </c>
      <c r="AC94" s="104">
        <v>40</v>
      </c>
      <c r="AD94" s="104"/>
      <c r="AE94" s="30">
        <v>0.40880000000000005</v>
      </c>
      <c r="AF94" s="104">
        <v>50</v>
      </c>
      <c r="AG94" s="104"/>
      <c r="AH94" s="30">
        <v>0.40880000000000005</v>
      </c>
      <c r="AI94" s="104">
        <v>60</v>
      </c>
      <c r="AJ94" s="104"/>
      <c r="AK94" s="30">
        <v>0.40880000000000005</v>
      </c>
      <c r="AL94" s="104">
        <v>60</v>
      </c>
      <c r="AM94" s="104"/>
      <c r="AN94" s="35">
        <f t="shared" si="34"/>
        <v>548</v>
      </c>
      <c r="AO94" s="35">
        <v>137</v>
      </c>
      <c r="AP94" s="35"/>
      <c r="AQ94" s="35">
        <v>137</v>
      </c>
      <c r="AR94" s="35"/>
      <c r="AS94" s="35">
        <v>137</v>
      </c>
      <c r="AT94" s="35"/>
      <c r="AU94" s="35">
        <v>137</v>
      </c>
      <c r="AV94" s="171"/>
      <c r="AW94" s="171" t="s">
        <v>758</v>
      </c>
      <c r="AX94" s="171"/>
      <c r="AY94" s="171"/>
      <c r="AZ94" s="171"/>
      <c r="BA94" s="171"/>
      <c r="BB94" s="171"/>
      <c r="BC94" s="171"/>
      <c r="BD94" s="171"/>
      <c r="BE94" s="171"/>
      <c r="BF94" s="171"/>
      <c r="BG94" s="171"/>
      <c r="BH94" s="171"/>
      <c r="BI94" s="171"/>
      <c r="BJ94" s="171"/>
      <c r="BK94" s="171"/>
      <c r="BL94" s="171">
        <f t="shared" si="35"/>
        <v>0</v>
      </c>
      <c r="BM94" s="171"/>
      <c r="BN94" s="171"/>
      <c r="BO94" s="171"/>
      <c r="BP94" s="171"/>
      <c r="BQ94" s="171"/>
      <c r="BR94" s="171"/>
      <c r="BS94" s="171"/>
      <c r="BT94" s="171"/>
      <c r="BU94" s="171"/>
      <c r="BV94" s="171"/>
      <c r="BW94" s="171"/>
      <c r="BX94" s="171"/>
      <c r="BY94" s="171"/>
      <c r="BZ94" s="171"/>
      <c r="CA94" s="171">
        <f t="shared" si="36"/>
        <v>0</v>
      </c>
      <c r="CB94" s="171"/>
      <c r="CC94" s="171"/>
      <c r="CD94" s="171"/>
      <c r="CE94" s="171"/>
      <c r="CF94" s="171"/>
      <c r="CG94" s="171"/>
      <c r="CH94" s="171"/>
      <c r="CI94" s="171"/>
      <c r="CJ94" s="171"/>
      <c r="CK94" s="171"/>
      <c r="CL94" s="171"/>
      <c r="CM94" s="171"/>
      <c r="CN94" s="171"/>
      <c r="CO94" s="171"/>
      <c r="CP94" s="171">
        <f t="shared" si="37"/>
        <v>0</v>
      </c>
      <c r="CQ94" s="171"/>
      <c r="CR94" s="171"/>
      <c r="CS94" s="171"/>
      <c r="CT94" s="171"/>
      <c r="CU94" s="171"/>
      <c r="CV94" s="171"/>
      <c r="CW94" s="171"/>
      <c r="CX94" s="171"/>
      <c r="CY94" s="171"/>
      <c r="CZ94" s="171"/>
      <c r="DA94" s="171"/>
      <c r="DB94" s="171">
        <f t="shared" si="38"/>
        <v>0</v>
      </c>
      <c r="DC94" s="27"/>
      <c r="DD94" s="27"/>
      <c r="DE94" s="27"/>
      <c r="DF94" s="27"/>
      <c r="DG94" s="104" t="s">
        <v>967</v>
      </c>
      <c r="DH94" s="104">
        <v>40</v>
      </c>
      <c r="DI94" s="104"/>
      <c r="DJ94" s="29">
        <f t="shared" si="32"/>
        <v>0</v>
      </c>
      <c r="DK94" s="27" t="s">
        <v>968</v>
      </c>
      <c r="DL94" s="27"/>
      <c r="DM94" s="27"/>
      <c r="DN94" s="163"/>
      <c r="DO94" s="163"/>
      <c r="DP94" s="27"/>
      <c r="DQ94" s="29" t="e">
        <f t="shared" si="33"/>
        <v>#DIV/0!</v>
      </c>
      <c r="DR94" s="27" t="s">
        <v>873</v>
      </c>
      <c r="DS94" s="27" t="s">
        <v>952</v>
      </c>
    </row>
    <row r="95" spans="1:123" s="33" customFormat="1" ht="169.5" customHeight="1">
      <c r="A95" s="26">
        <v>348</v>
      </c>
      <c r="B95" s="26" t="s">
        <v>780</v>
      </c>
      <c r="C95" s="139" t="s">
        <v>468</v>
      </c>
      <c r="D95" s="57">
        <v>4</v>
      </c>
      <c r="E95" s="34">
        <v>0.7</v>
      </c>
      <c r="F95" s="27" t="s">
        <v>748</v>
      </c>
      <c r="G95" s="62">
        <v>9.1999999999999993</v>
      </c>
      <c r="H95" s="175">
        <v>0.73</v>
      </c>
      <c r="I95" s="681"/>
      <c r="J95" s="681"/>
      <c r="K95" s="51">
        <v>0.4</v>
      </c>
      <c r="L95" s="104" t="s">
        <v>943</v>
      </c>
      <c r="M95" s="104" t="s">
        <v>943</v>
      </c>
      <c r="N95" s="104" t="s">
        <v>944</v>
      </c>
      <c r="O95" s="104" t="s">
        <v>945</v>
      </c>
      <c r="P95" s="681" t="s">
        <v>969</v>
      </c>
      <c r="Q95" s="681"/>
      <c r="R95" s="29">
        <v>0.1</v>
      </c>
      <c r="S95" s="681" t="s">
        <v>969</v>
      </c>
      <c r="T95" s="681" t="s">
        <v>970</v>
      </c>
      <c r="U95" s="27" t="s">
        <v>971</v>
      </c>
      <c r="V95" s="27" t="s">
        <v>971</v>
      </c>
      <c r="W95" s="27" t="s">
        <v>70</v>
      </c>
      <c r="X95" s="27" t="s">
        <v>972</v>
      </c>
      <c r="Y95" s="164">
        <v>23</v>
      </c>
      <c r="Z95" s="27" t="s">
        <v>973</v>
      </c>
      <c r="AA95" s="29">
        <v>0.2</v>
      </c>
      <c r="AB95" s="30">
        <f t="shared" si="22"/>
        <v>0.40880000000000005</v>
      </c>
      <c r="AC95" s="27">
        <v>65</v>
      </c>
      <c r="AD95" s="27"/>
      <c r="AE95" s="30">
        <v>0.40880000000000005</v>
      </c>
      <c r="AF95" s="27">
        <v>130</v>
      </c>
      <c r="AG95" s="27"/>
      <c r="AH95" s="30">
        <v>0.40880000000000005</v>
      </c>
      <c r="AI95" s="27">
        <f>130+65</f>
        <v>195</v>
      </c>
      <c r="AJ95" s="27"/>
      <c r="AK95" s="30">
        <v>0.40880000000000005</v>
      </c>
      <c r="AL95" s="27">
        <f>195+65</f>
        <v>260</v>
      </c>
      <c r="AM95" s="27"/>
      <c r="AN95" s="35">
        <f t="shared" si="34"/>
        <v>700666.56</v>
      </c>
      <c r="AO95" s="35">
        <v>165000</v>
      </c>
      <c r="AP95" s="35"/>
      <c r="AQ95" s="35">
        <f>+AO95*1.04</f>
        <v>171600</v>
      </c>
      <c r="AR95" s="35"/>
      <c r="AS95" s="35">
        <f>+AQ95*1.04</f>
        <v>178464</v>
      </c>
      <c r="AT95" s="35"/>
      <c r="AU95" s="35">
        <f>+AS95*1.04</f>
        <v>185602.56</v>
      </c>
      <c r="AV95" s="171"/>
      <c r="AW95" s="171" t="s">
        <v>758</v>
      </c>
      <c r="AX95" s="171"/>
      <c r="AY95" s="171"/>
      <c r="AZ95" s="171"/>
      <c r="BA95" s="171">
        <f>+AO95</f>
        <v>165000</v>
      </c>
      <c r="BB95" s="171"/>
      <c r="BC95" s="171"/>
      <c r="BD95" s="171"/>
      <c r="BE95" s="171"/>
      <c r="BF95" s="171"/>
      <c r="BG95" s="171"/>
      <c r="BH95" s="171"/>
      <c r="BI95" s="171"/>
      <c r="BJ95" s="171"/>
      <c r="BK95" s="171"/>
      <c r="BL95" s="171">
        <f t="shared" si="35"/>
        <v>165000</v>
      </c>
      <c r="BM95" s="171"/>
      <c r="BN95" s="171"/>
      <c r="BO95" s="171"/>
      <c r="BP95" s="171">
        <f>+AQ95</f>
        <v>171600</v>
      </c>
      <c r="BQ95" s="171"/>
      <c r="BR95" s="171"/>
      <c r="BS95" s="171"/>
      <c r="BT95" s="171"/>
      <c r="BU95" s="171"/>
      <c r="BV95" s="171"/>
      <c r="BW95" s="171"/>
      <c r="BX95" s="171"/>
      <c r="BY95" s="171"/>
      <c r="BZ95" s="171"/>
      <c r="CA95" s="171">
        <f t="shared" si="36"/>
        <v>171600</v>
      </c>
      <c r="CB95" s="171"/>
      <c r="CC95" s="171"/>
      <c r="CD95" s="171"/>
      <c r="CE95" s="171">
        <f>+AS95</f>
        <v>178464</v>
      </c>
      <c r="CF95" s="171"/>
      <c r="CG95" s="171"/>
      <c r="CH95" s="171"/>
      <c r="CI95" s="171"/>
      <c r="CJ95" s="171"/>
      <c r="CK95" s="171"/>
      <c r="CL95" s="171"/>
      <c r="CM95" s="171"/>
      <c r="CN95" s="171"/>
      <c r="CO95" s="171"/>
      <c r="CP95" s="171">
        <f t="shared" si="37"/>
        <v>178464</v>
      </c>
      <c r="CQ95" s="171"/>
      <c r="CR95" s="171">
        <f>+AU95</f>
        <v>185602.56</v>
      </c>
      <c r="CS95" s="171"/>
      <c r="CT95" s="171"/>
      <c r="CU95" s="171"/>
      <c r="CV95" s="171"/>
      <c r="CW95" s="171"/>
      <c r="CX95" s="171"/>
      <c r="CY95" s="171"/>
      <c r="CZ95" s="171"/>
      <c r="DA95" s="171"/>
      <c r="DB95" s="171">
        <f t="shared" si="38"/>
        <v>185602.56</v>
      </c>
      <c r="DC95" s="27"/>
      <c r="DD95" s="27"/>
      <c r="DE95" s="27"/>
      <c r="DF95" s="27"/>
      <c r="DG95" s="27" t="s">
        <v>974</v>
      </c>
      <c r="DH95" s="27">
        <v>65</v>
      </c>
      <c r="DI95" s="27"/>
      <c r="DJ95" s="29">
        <f t="shared" si="32"/>
        <v>0</v>
      </c>
      <c r="DK95" s="27" t="s">
        <v>975</v>
      </c>
      <c r="DL95" s="27"/>
      <c r="DM95" s="27"/>
      <c r="DN95" s="163"/>
      <c r="DO95" s="163"/>
      <c r="DP95" s="27"/>
      <c r="DQ95" s="29" t="e">
        <f t="shared" si="33"/>
        <v>#DIV/0!</v>
      </c>
      <c r="DR95" s="27" t="s">
        <v>873</v>
      </c>
      <c r="DS95" s="27" t="s">
        <v>952</v>
      </c>
    </row>
    <row r="96" spans="1:123" s="33" customFormat="1" ht="119.25" customHeight="1">
      <c r="A96" s="26">
        <v>348</v>
      </c>
      <c r="B96" s="26" t="s">
        <v>780</v>
      </c>
      <c r="C96" s="139" t="s">
        <v>468</v>
      </c>
      <c r="D96" s="57">
        <v>4</v>
      </c>
      <c r="E96" s="34">
        <v>0.7</v>
      </c>
      <c r="F96" s="27" t="s">
        <v>748</v>
      </c>
      <c r="G96" s="62">
        <v>9.1999999999999993</v>
      </c>
      <c r="H96" s="175">
        <v>0.73</v>
      </c>
      <c r="I96" s="681"/>
      <c r="J96" s="681"/>
      <c r="K96" s="51">
        <v>0.4</v>
      </c>
      <c r="L96" s="104" t="s">
        <v>943</v>
      </c>
      <c r="M96" s="104" t="s">
        <v>943</v>
      </c>
      <c r="N96" s="104" t="s">
        <v>944</v>
      </c>
      <c r="O96" s="104" t="s">
        <v>945</v>
      </c>
      <c r="P96" s="681"/>
      <c r="Q96" s="681"/>
      <c r="R96" s="29">
        <v>0.1</v>
      </c>
      <c r="S96" s="681"/>
      <c r="T96" s="681"/>
      <c r="U96" s="27" t="s">
        <v>976</v>
      </c>
      <c r="V96" s="27" t="s">
        <v>976</v>
      </c>
      <c r="W96" s="27" t="s">
        <v>70</v>
      </c>
      <c r="X96" s="27" t="s">
        <v>972</v>
      </c>
      <c r="Y96" s="164">
        <v>0</v>
      </c>
      <c r="Z96" s="27" t="s">
        <v>977</v>
      </c>
      <c r="AA96" s="29">
        <v>0.2</v>
      </c>
      <c r="AB96" s="30">
        <f t="shared" si="22"/>
        <v>0.40880000000000005</v>
      </c>
      <c r="AC96" s="27">
        <v>65</v>
      </c>
      <c r="AD96" s="27"/>
      <c r="AE96" s="30">
        <v>0.40880000000000005</v>
      </c>
      <c r="AF96" s="27">
        <v>130</v>
      </c>
      <c r="AG96" s="27"/>
      <c r="AH96" s="30">
        <v>0.40880000000000005</v>
      </c>
      <c r="AI96" s="27">
        <v>195</v>
      </c>
      <c r="AJ96" s="27"/>
      <c r="AK96" s="30">
        <v>0.40880000000000005</v>
      </c>
      <c r="AL96" s="27">
        <v>260</v>
      </c>
      <c r="AM96" s="27"/>
      <c r="AN96" s="35">
        <f t="shared" si="34"/>
        <v>849292.80000000005</v>
      </c>
      <c r="AO96" s="35">
        <v>200000</v>
      </c>
      <c r="AP96" s="35"/>
      <c r="AQ96" s="35">
        <f>+AO96*1.04</f>
        <v>208000</v>
      </c>
      <c r="AR96" s="35"/>
      <c r="AS96" s="35">
        <f>+AQ96*1.04</f>
        <v>216320</v>
      </c>
      <c r="AT96" s="35"/>
      <c r="AU96" s="35">
        <f>+AS96*1.04</f>
        <v>224972.80000000002</v>
      </c>
      <c r="AV96" s="171"/>
      <c r="AW96" s="171" t="s">
        <v>758</v>
      </c>
      <c r="AX96" s="171"/>
      <c r="AY96" s="171"/>
      <c r="AZ96" s="171"/>
      <c r="BA96" s="171"/>
      <c r="BB96" s="171"/>
      <c r="BC96" s="171"/>
      <c r="BD96" s="171"/>
      <c r="BE96" s="171"/>
      <c r="BF96" s="171"/>
      <c r="BG96" s="171"/>
      <c r="BH96" s="171"/>
      <c r="BI96" s="171"/>
      <c r="BJ96" s="171"/>
      <c r="BK96" s="171">
        <f>+AO96</f>
        <v>200000</v>
      </c>
      <c r="BL96" s="171">
        <f t="shared" si="35"/>
        <v>200000</v>
      </c>
      <c r="BM96" s="171"/>
      <c r="BN96" s="171"/>
      <c r="BO96" s="171"/>
      <c r="BP96" s="171"/>
      <c r="BQ96" s="171"/>
      <c r="BR96" s="171"/>
      <c r="BS96" s="171"/>
      <c r="BT96" s="171"/>
      <c r="BU96" s="171"/>
      <c r="BV96" s="171"/>
      <c r="BW96" s="171"/>
      <c r="BX96" s="171"/>
      <c r="BY96" s="171"/>
      <c r="BZ96" s="171">
        <f>+AQ96</f>
        <v>208000</v>
      </c>
      <c r="CA96" s="171">
        <f t="shared" si="36"/>
        <v>208000</v>
      </c>
      <c r="CB96" s="171"/>
      <c r="CC96" s="171"/>
      <c r="CD96" s="171"/>
      <c r="CE96" s="171"/>
      <c r="CF96" s="171"/>
      <c r="CG96" s="171"/>
      <c r="CH96" s="171"/>
      <c r="CI96" s="171"/>
      <c r="CJ96" s="171"/>
      <c r="CK96" s="171"/>
      <c r="CL96" s="171"/>
      <c r="CM96" s="171"/>
      <c r="CN96" s="171"/>
      <c r="CO96" s="171">
        <f>+AS96</f>
        <v>216320</v>
      </c>
      <c r="CP96" s="171">
        <f t="shared" si="37"/>
        <v>216320</v>
      </c>
      <c r="CQ96" s="171"/>
      <c r="CR96" s="171"/>
      <c r="CS96" s="171"/>
      <c r="CT96" s="171"/>
      <c r="CU96" s="171"/>
      <c r="CV96" s="171"/>
      <c r="CW96" s="171"/>
      <c r="CX96" s="171"/>
      <c r="CY96" s="171"/>
      <c r="CZ96" s="171"/>
      <c r="DA96" s="171">
        <f>+AU96</f>
        <v>224972.80000000002</v>
      </c>
      <c r="DB96" s="171">
        <f t="shared" si="38"/>
        <v>224972.80000000002</v>
      </c>
      <c r="DC96" s="27"/>
      <c r="DD96" s="27"/>
      <c r="DE96" s="27"/>
      <c r="DF96" s="27"/>
      <c r="DG96" s="27" t="s">
        <v>978</v>
      </c>
      <c r="DH96" s="27">
        <v>65</v>
      </c>
      <c r="DI96" s="27"/>
      <c r="DJ96" s="29">
        <f t="shared" si="32"/>
        <v>0</v>
      </c>
      <c r="DK96" s="27" t="s">
        <v>979</v>
      </c>
      <c r="DL96" s="27"/>
      <c r="DM96" s="27"/>
      <c r="DN96" s="163"/>
      <c r="DO96" s="163"/>
      <c r="DP96" s="27"/>
      <c r="DQ96" s="29" t="e">
        <f t="shared" si="33"/>
        <v>#DIV/0!</v>
      </c>
      <c r="DR96" s="27" t="s">
        <v>873</v>
      </c>
      <c r="DS96" s="27" t="s">
        <v>952</v>
      </c>
    </row>
    <row r="97" spans="1:123" s="33" customFormat="1" ht="101.25" customHeight="1">
      <c r="A97" s="26">
        <v>348</v>
      </c>
      <c r="B97" s="26" t="s">
        <v>780</v>
      </c>
      <c r="C97" s="139" t="s">
        <v>468</v>
      </c>
      <c r="D97" s="57">
        <v>4</v>
      </c>
      <c r="E97" s="34">
        <v>0.7</v>
      </c>
      <c r="F97" s="27" t="s">
        <v>748</v>
      </c>
      <c r="G97" s="62">
        <v>9.1999999999999993</v>
      </c>
      <c r="H97" s="175">
        <v>0.73</v>
      </c>
      <c r="I97" s="681"/>
      <c r="J97" s="681"/>
      <c r="K97" s="51">
        <v>0.4</v>
      </c>
      <c r="L97" s="104" t="s">
        <v>943</v>
      </c>
      <c r="M97" s="104" t="s">
        <v>943</v>
      </c>
      <c r="N97" s="104" t="s">
        <v>944</v>
      </c>
      <c r="O97" s="104" t="s">
        <v>945</v>
      </c>
      <c r="P97" s="681"/>
      <c r="Q97" s="681"/>
      <c r="R97" s="29">
        <v>0.1</v>
      </c>
      <c r="S97" s="681"/>
      <c r="T97" s="681"/>
      <c r="U97" s="27" t="s">
        <v>980</v>
      </c>
      <c r="V97" s="27" t="s">
        <v>980</v>
      </c>
      <c r="W97" s="27" t="s">
        <v>70</v>
      </c>
      <c r="X97" s="27" t="s">
        <v>972</v>
      </c>
      <c r="Y97" s="164">
        <v>46</v>
      </c>
      <c r="Z97" s="27" t="s">
        <v>981</v>
      </c>
      <c r="AA97" s="29">
        <v>0.2</v>
      </c>
      <c r="AB97" s="30">
        <f t="shared" si="22"/>
        <v>0.40880000000000005</v>
      </c>
      <c r="AC97" s="27">
        <v>275</v>
      </c>
      <c r="AD97" s="27"/>
      <c r="AE97" s="30">
        <v>0.40880000000000005</v>
      </c>
      <c r="AF97" s="27">
        <v>250</v>
      </c>
      <c r="AG97" s="27"/>
      <c r="AH97" s="30">
        <v>0.40880000000000005</v>
      </c>
      <c r="AI97" s="27">
        <v>400</v>
      </c>
      <c r="AJ97" s="27"/>
      <c r="AK97" s="30">
        <v>0.40880000000000005</v>
      </c>
      <c r="AL97" s="27">
        <v>500</v>
      </c>
      <c r="AM97" s="27"/>
      <c r="AN97" s="35">
        <f t="shared" si="34"/>
        <v>849292.80000000005</v>
      </c>
      <c r="AO97" s="35">
        <v>200000</v>
      </c>
      <c r="AP97" s="35"/>
      <c r="AQ97" s="35">
        <f>+AO97*1.04</f>
        <v>208000</v>
      </c>
      <c r="AR97" s="35"/>
      <c r="AS97" s="35">
        <f>+AQ97*1.04</f>
        <v>216320</v>
      </c>
      <c r="AT97" s="35"/>
      <c r="AU97" s="35">
        <f>+AS97*1.04</f>
        <v>224972.80000000002</v>
      </c>
      <c r="AV97" s="171"/>
      <c r="AW97" s="171" t="s">
        <v>758</v>
      </c>
      <c r="AX97" s="171"/>
      <c r="AY97" s="171"/>
      <c r="AZ97" s="171"/>
      <c r="BA97" s="171"/>
      <c r="BB97" s="171"/>
      <c r="BC97" s="171"/>
      <c r="BD97" s="171"/>
      <c r="BE97" s="171"/>
      <c r="BF97" s="171"/>
      <c r="BG97" s="171"/>
      <c r="BH97" s="171"/>
      <c r="BI97" s="171"/>
      <c r="BJ97" s="171"/>
      <c r="BK97" s="171">
        <f t="shared" ref="BK97:BK99" si="39">+AO97</f>
        <v>200000</v>
      </c>
      <c r="BL97" s="171">
        <f t="shared" si="35"/>
        <v>200000</v>
      </c>
      <c r="BM97" s="171"/>
      <c r="BN97" s="171"/>
      <c r="BO97" s="171"/>
      <c r="BP97" s="171"/>
      <c r="BQ97" s="171"/>
      <c r="BR97" s="171"/>
      <c r="BS97" s="171"/>
      <c r="BT97" s="171"/>
      <c r="BU97" s="171"/>
      <c r="BV97" s="171"/>
      <c r="BW97" s="171"/>
      <c r="BX97" s="171"/>
      <c r="BY97" s="171"/>
      <c r="BZ97" s="171">
        <f t="shared" ref="BZ97:BZ99" si="40">+AQ97</f>
        <v>208000</v>
      </c>
      <c r="CA97" s="171">
        <f t="shared" si="36"/>
        <v>208000</v>
      </c>
      <c r="CB97" s="171"/>
      <c r="CC97" s="171"/>
      <c r="CD97" s="171"/>
      <c r="CE97" s="171"/>
      <c r="CF97" s="171"/>
      <c r="CG97" s="171"/>
      <c r="CH97" s="171"/>
      <c r="CI97" s="171"/>
      <c r="CJ97" s="171"/>
      <c r="CK97" s="171"/>
      <c r="CL97" s="171"/>
      <c r="CM97" s="171"/>
      <c r="CN97" s="171"/>
      <c r="CO97" s="171">
        <f t="shared" ref="CO97:CO99" si="41">+AS97</f>
        <v>216320</v>
      </c>
      <c r="CP97" s="171">
        <f t="shared" si="37"/>
        <v>216320</v>
      </c>
      <c r="CQ97" s="171"/>
      <c r="CR97" s="171"/>
      <c r="CS97" s="171"/>
      <c r="CT97" s="171"/>
      <c r="CU97" s="171"/>
      <c r="CV97" s="171"/>
      <c r="CW97" s="171"/>
      <c r="CX97" s="171"/>
      <c r="CY97" s="171"/>
      <c r="CZ97" s="171"/>
      <c r="DA97" s="171">
        <f t="shared" ref="DA97:DA99" si="42">+AU97</f>
        <v>224972.80000000002</v>
      </c>
      <c r="DB97" s="171">
        <f t="shared" si="38"/>
        <v>224972.80000000002</v>
      </c>
      <c r="DC97" s="27"/>
      <c r="DD97" s="27"/>
      <c r="DE97" s="27"/>
      <c r="DF97" s="27"/>
      <c r="DG97" s="27" t="s">
        <v>982</v>
      </c>
      <c r="DH97" s="27">
        <v>275</v>
      </c>
      <c r="DI97" s="27"/>
      <c r="DJ97" s="29">
        <f t="shared" si="32"/>
        <v>0</v>
      </c>
      <c r="DK97" s="27" t="s">
        <v>983</v>
      </c>
      <c r="DL97" s="27"/>
      <c r="DM97" s="27"/>
      <c r="DN97" s="163"/>
      <c r="DO97" s="163"/>
      <c r="DP97" s="27"/>
      <c r="DQ97" s="29" t="e">
        <f t="shared" si="33"/>
        <v>#DIV/0!</v>
      </c>
      <c r="DR97" s="27" t="s">
        <v>873</v>
      </c>
      <c r="DS97" s="27" t="s">
        <v>952</v>
      </c>
    </row>
    <row r="98" spans="1:123" s="33" customFormat="1" ht="216.75" customHeight="1">
      <c r="A98" s="26">
        <v>348</v>
      </c>
      <c r="B98" s="26" t="s">
        <v>780</v>
      </c>
      <c r="C98" s="139" t="s">
        <v>468</v>
      </c>
      <c r="D98" s="57">
        <v>4</v>
      </c>
      <c r="E98" s="34">
        <v>0.7</v>
      </c>
      <c r="F98" s="27" t="s">
        <v>748</v>
      </c>
      <c r="G98" s="62">
        <v>9.1999999999999993</v>
      </c>
      <c r="H98" s="175">
        <v>0.73</v>
      </c>
      <c r="I98" s="681"/>
      <c r="J98" s="681"/>
      <c r="K98" s="51">
        <v>0.4</v>
      </c>
      <c r="L98" s="104" t="s">
        <v>943</v>
      </c>
      <c r="M98" s="104" t="s">
        <v>943</v>
      </c>
      <c r="N98" s="104" t="s">
        <v>944</v>
      </c>
      <c r="O98" s="104" t="s">
        <v>945</v>
      </c>
      <c r="P98" s="681"/>
      <c r="Q98" s="681"/>
      <c r="R98" s="29">
        <v>0.1</v>
      </c>
      <c r="S98" s="681"/>
      <c r="T98" s="681"/>
      <c r="U98" s="27" t="s">
        <v>984</v>
      </c>
      <c r="V98" s="27" t="s">
        <v>984</v>
      </c>
      <c r="W98" s="27" t="s">
        <v>70</v>
      </c>
      <c r="X98" s="27" t="s">
        <v>972</v>
      </c>
      <c r="Y98" s="164">
        <v>0</v>
      </c>
      <c r="Z98" s="27" t="s">
        <v>985</v>
      </c>
      <c r="AA98" s="29">
        <v>0.2</v>
      </c>
      <c r="AB98" s="30">
        <f t="shared" si="22"/>
        <v>0.40880000000000005</v>
      </c>
      <c r="AC98" s="27">
        <v>10</v>
      </c>
      <c r="AD98" s="27"/>
      <c r="AE98" s="30">
        <v>0.40880000000000005</v>
      </c>
      <c r="AF98" s="27">
        <v>30</v>
      </c>
      <c r="AG98" s="27"/>
      <c r="AH98" s="30">
        <v>0.40880000000000005</v>
      </c>
      <c r="AI98" s="27">
        <v>50</v>
      </c>
      <c r="AJ98" s="27"/>
      <c r="AK98" s="30">
        <v>0.40880000000000005</v>
      </c>
      <c r="AL98" s="27">
        <v>60</v>
      </c>
      <c r="AM98" s="27"/>
      <c r="AN98" s="35">
        <f t="shared" si="34"/>
        <v>0</v>
      </c>
      <c r="AO98" s="35">
        <v>0</v>
      </c>
      <c r="AP98" s="35"/>
      <c r="AQ98" s="35">
        <v>0</v>
      </c>
      <c r="AR98" s="35"/>
      <c r="AS98" s="35">
        <v>0</v>
      </c>
      <c r="AT98" s="35"/>
      <c r="AU98" s="35">
        <v>0</v>
      </c>
      <c r="AV98" s="171"/>
      <c r="AW98" s="171" t="s">
        <v>758</v>
      </c>
      <c r="AX98" s="171"/>
      <c r="AY98" s="171"/>
      <c r="AZ98" s="171"/>
      <c r="BA98" s="171"/>
      <c r="BB98" s="171"/>
      <c r="BC98" s="171"/>
      <c r="BD98" s="171"/>
      <c r="BE98" s="171"/>
      <c r="BF98" s="171"/>
      <c r="BG98" s="171"/>
      <c r="BH98" s="171"/>
      <c r="BI98" s="171"/>
      <c r="BJ98" s="171"/>
      <c r="BK98" s="171">
        <f t="shared" si="39"/>
        <v>0</v>
      </c>
      <c r="BL98" s="171">
        <f t="shared" si="35"/>
        <v>0</v>
      </c>
      <c r="BM98" s="171"/>
      <c r="BN98" s="171"/>
      <c r="BO98" s="171"/>
      <c r="BP98" s="171"/>
      <c r="BQ98" s="171"/>
      <c r="BR98" s="171"/>
      <c r="BS98" s="171"/>
      <c r="BT98" s="171"/>
      <c r="BU98" s="171"/>
      <c r="BV98" s="171"/>
      <c r="BW98" s="171"/>
      <c r="BX98" s="171"/>
      <c r="BY98" s="171"/>
      <c r="BZ98" s="171">
        <f t="shared" si="40"/>
        <v>0</v>
      </c>
      <c r="CA98" s="171">
        <f t="shared" si="36"/>
        <v>0</v>
      </c>
      <c r="CB98" s="171"/>
      <c r="CC98" s="171"/>
      <c r="CD98" s="171"/>
      <c r="CE98" s="171"/>
      <c r="CF98" s="171"/>
      <c r="CG98" s="171"/>
      <c r="CH98" s="171"/>
      <c r="CI98" s="171"/>
      <c r="CJ98" s="171"/>
      <c r="CK98" s="171"/>
      <c r="CL98" s="171"/>
      <c r="CM98" s="171"/>
      <c r="CN98" s="171"/>
      <c r="CO98" s="171">
        <f t="shared" si="41"/>
        <v>0</v>
      </c>
      <c r="CP98" s="171">
        <f t="shared" si="37"/>
        <v>0</v>
      </c>
      <c r="CQ98" s="171"/>
      <c r="CR98" s="171"/>
      <c r="CS98" s="171"/>
      <c r="CT98" s="171"/>
      <c r="CU98" s="171"/>
      <c r="CV98" s="171"/>
      <c r="CW98" s="171"/>
      <c r="CX98" s="171"/>
      <c r="CY98" s="171"/>
      <c r="CZ98" s="171"/>
      <c r="DA98" s="171">
        <f t="shared" si="42"/>
        <v>0</v>
      </c>
      <c r="DB98" s="171">
        <f t="shared" si="38"/>
        <v>0</v>
      </c>
      <c r="DC98" s="27"/>
      <c r="DD98" s="27"/>
      <c r="DE98" s="27"/>
      <c r="DF98" s="27"/>
      <c r="DG98" s="27" t="s">
        <v>986</v>
      </c>
      <c r="DH98" s="27">
        <v>1</v>
      </c>
      <c r="DI98" s="27"/>
      <c r="DJ98" s="29">
        <f t="shared" si="32"/>
        <v>0</v>
      </c>
      <c r="DK98" s="27" t="s">
        <v>987</v>
      </c>
      <c r="DL98" s="27"/>
      <c r="DM98" s="27"/>
      <c r="DN98" s="163"/>
      <c r="DO98" s="163"/>
      <c r="DP98" s="27"/>
      <c r="DQ98" s="29" t="e">
        <f t="shared" si="33"/>
        <v>#DIV/0!</v>
      </c>
      <c r="DR98" s="27" t="s">
        <v>873</v>
      </c>
      <c r="DS98" s="27" t="s">
        <v>952</v>
      </c>
    </row>
    <row r="99" spans="1:123" s="33" customFormat="1" ht="192.75" customHeight="1">
      <c r="A99" s="26">
        <v>348</v>
      </c>
      <c r="B99" s="26" t="s">
        <v>780</v>
      </c>
      <c r="C99" s="139" t="s">
        <v>468</v>
      </c>
      <c r="D99" s="57">
        <v>4</v>
      </c>
      <c r="E99" s="34">
        <v>0.7</v>
      </c>
      <c r="F99" s="27" t="s">
        <v>748</v>
      </c>
      <c r="G99" s="62">
        <v>9.1999999999999993</v>
      </c>
      <c r="H99" s="175">
        <v>0.73</v>
      </c>
      <c r="I99" s="681"/>
      <c r="J99" s="681"/>
      <c r="K99" s="51">
        <v>0.4</v>
      </c>
      <c r="L99" s="104" t="s">
        <v>943</v>
      </c>
      <c r="M99" s="104" t="s">
        <v>943</v>
      </c>
      <c r="N99" s="104" t="s">
        <v>944</v>
      </c>
      <c r="O99" s="104" t="s">
        <v>945</v>
      </c>
      <c r="P99" s="681"/>
      <c r="Q99" s="681"/>
      <c r="R99" s="29">
        <v>0.1</v>
      </c>
      <c r="S99" s="681"/>
      <c r="T99" s="681"/>
      <c r="U99" s="27" t="s">
        <v>988</v>
      </c>
      <c r="V99" s="27" t="s">
        <v>988</v>
      </c>
      <c r="W99" s="27" t="s">
        <v>70</v>
      </c>
      <c r="X99" s="27" t="s">
        <v>972</v>
      </c>
      <c r="Y99" s="164">
        <v>0</v>
      </c>
      <c r="Z99" s="27" t="s">
        <v>989</v>
      </c>
      <c r="AA99" s="29">
        <v>0.2</v>
      </c>
      <c r="AB99" s="30">
        <f t="shared" si="22"/>
        <v>0.40880000000000005</v>
      </c>
      <c r="AC99" s="27">
        <v>10</v>
      </c>
      <c r="AD99" s="27"/>
      <c r="AE99" s="30">
        <v>0.40880000000000005</v>
      </c>
      <c r="AF99" s="27">
        <v>20</v>
      </c>
      <c r="AG99" s="27"/>
      <c r="AH99" s="30">
        <v>0.40880000000000005</v>
      </c>
      <c r="AI99" s="27">
        <v>25</v>
      </c>
      <c r="AJ99" s="27"/>
      <c r="AK99" s="30">
        <v>0.40880000000000005</v>
      </c>
      <c r="AL99" s="27">
        <v>30</v>
      </c>
      <c r="AM99" s="27"/>
      <c r="AN99" s="35">
        <f t="shared" si="34"/>
        <v>849292.80000000005</v>
      </c>
      <c r="AO99" s="35">
        <v>200000</v>
      </c>
      <c r="AP99" s="35"/>
      <c r="AQ99" s="35">
        <f>+AO99*1.04</f>
        <v>208000</v>
      </c>
      <c r="AR99" s="35"/>
      <c r="AS99" s="35">
        <f>+AQ99*1.04</f>
        <v>216320</v>
      </c>
      <c r="AT99" s="35"/>
      <c r="AU99" s="35">
        <f>+AS99*1.04</f>
        <v>224972.80000000002</v>
      </c>
      <c r="AV99" s="171"/>
      <c r="AW99" s="171" t="s">
        <v>758</v>
      </c>
      <c r="AX99" s="171"/>
      <c r="AY99" s="171"/>
      <c r="AZ99" s="171"/>
      <c r="BA99" s="171"/>
      <c r="BB99" s="171"/>
      <c r="BC99" s="171"/>
      <c r="BD99" s="171"/>
      <c r="BE99" s="171"/>
      <c r="BF99" s="171"/>
      <c r="BG99" s="171"/>
      <c r="BH99" s="171"/>
      <c r="BI99" s="171"/>
      <c r="BJ99" s="171"/>
      <c r="BK99" s="171">
        <f t="shared" si="39"/>
        <v>200000</v>
      </c>
      <c r="BL99" s="171">
        <f t="shared" si="35"/>
        <v>200000</v>
      </c>
      <c r="BM99" s="171"/>
      <c r="BN99" s="171"/>
      <c r="BO99" s="171"/>
      <c r="BP99" s="171"/>
      <c r="BQ99" s="171"/>
      <c r="BR99" s="171"/>
      <c r="BS99" s="171"/>
      <c r="BT99" s="171"/>
      <c r="BU99" s="171"/>
      <c r="BV99" s="171"/>
      <c r="BW99" s="171"/>
      <c r="BX99" s="171"/>
      <c r="BY99" s="171"/>
      <c r="BZ99" s="171">
        <f t="shared" si="40"/>
        <v>208000</v>
      </c>
      <c r="CA99" s="171">
        <f t="shared" si="36"/>
        <v>208000</v>
      </c>
      <c r="CB99" s="171"/>
      <c r="CC99" s="171"/>
      <c r="CD99" s="171"/>
      <c r="CE99" s="171"/>
      <c r="CF99" s="171"/>
      <c r="CG99" s="171"/>
      <c r="CH99" s="171"/>
      <c r="CI99" s="171"/>
      <c r="CJ99" s="171"/>
      <c r="CK99" s="171"/>
      <c r="CL99" s="171"/>
      <c r="CM99" s="171"/>
      <c r="CN99" s="171"/>
      <c r="CO99" s="171">
        <f t="shared" si="41"/>
        <v>216320</v>
      </c>
      <c r="CP99" s="171">
        <f t="shared" si="37"/>
        <v>216320</v>
      </c>
      <c r="CQ99" s="171"/>
      <c r="CR99" s="171"/>
      <c r="CS99" s="171"/>
      <c r="CT99" s="171"/>
      <c r="CU99" s="171"/>
      <c r="CV99" s="171"/>
      <c r="CW99" s="171"/>
      <c r="CX99" s="171"/>
      <c r="CY99" s="171"/>
      <c r="CZ99" s="171"/>
      <c r="DA99" s="171">
        <f t="shared" si="42"/>
        <v>224972.80000000002</v>
      </c>
      <c r="DB99" s="171">
        <f t="shared" si="38"/>
        <v>224972.80000000002</v>
      </c>
      <c r="DC99" s="27"/>
      <c r="DD99" s="27"/>
      <c r="DE99" s="27"/>
      <c r="DF99" s="27"/>
      <c r="DG99" s="27" t="s">
        <v>990</v>
      </c>
      <c r="DH99" s="27">
        <v>10</v>
      </c>
      <c r="DI99" s="27"/>
      <c r="DJ99" s="29">
        <f t="shared" si="32"/>
        <v>0</v>
      </c>
      <c r="DK99" s="27" t="s">
        <v>991</v>
      </c>
      <c r="DL99" s="27"/>
      <c r="DM99" s="27"/>
      <c r="DN99" s="163"/>
      <c r="DO99" s="163"/>
      <c r="DP99" s="27"/>
      <c r="DQ99" s="29" t="e">
        <f t="shared" si="33"/>
        <v>#DIV/0!</v>
      </c>
      <c r="DR99" s="27" t="s">
        <v>873</v>
      </c>
      <c r="DS99" s="27" t="s">
        <v>952</v>
      </c>
    </row>
    <row r="100" spans="1:123" s="33" customFormat="1" ht="210" customHeight="1">
      <c r="A100" s="26">
        <v>348</v>
      </c>
      <c r="B100" s="26" t="s">
        <v>780</v>
      </c>
      <c r="C100" s="139" t="s">
        <v>468</v>
      </c>
      <c r="D100" s="57">
        <v>4</v>
      </c>
      <c r="E100" s="34">
        <v>0.7</v>
      </c>
      <c r="F100" s="27" t="s">
        <v>748</v>
      </c>
      <c r="G100" s="62">
        <v>9.1999999999999993</v>
      </c>
      <c r="H100" s="175">
        <v>0.73</v>
      </c>
      <c r="I100" s="681"/>
      <c r="J100" s="681"/>
      <c r="K100" s="51">
        <v>0.4</v>
      </c>
      <c r="L100" s="104" t="s">
        <v>943</v>
      </c>
      <c r="M100" s="104" t="s">
        <v>943</v>
      </c>
      <c r="N100" s="104" t="s">
        <v>944</v>
      </c>
      <c r="O100" s="104" t="s">
        <v>945</v>
      </c>
      <c r="P100" s="681" t="s">
        <v>992</v>
      </c>
      <c r="Q100" s="681"/>
      <c r="R100" s="29">
        <v>0.1</v>
      </c>
      <c r="S100" s="681" t="s">
        <v>992</v>
      </c>
      <c r="T100" s="681" t="s">
        <v>993</v>
      </c>
      <c r="U100" s="27" t="s">
        <v>994</v>
      </c>
      <c r="V100" s="27" t="s">
        <v>994</v>
      </c>
      <c r="W100" s="27" t="s">
        <v>553</v>
      </c>
      <c r="X100" s="27" t="s">
        <v>581</v>
      </c>
      <c r="Y100" s="34">
        <v>1</v>
      </c>
      <c r="Z100" s="27" t="s">
        <v>995</v>
      </c>
      <c r="AA100" s="29">
        <v>0.2</v>
      </c>
      <c r="AB100" s="30">
        <f t="shared" si="22"/>
        <v>0.40880000000000005</v>
      </c>
      <c r="AC100" s="27">
        <v>223</v>
      </c>
      <c r="AD100" s="27"/>
      <c r="AE100" s="30">
        <v>0.40880000000000005</v>
      </c>
      <c r="AF100" s="27">
        <v>223</v>
      </c>
      <c r="AG100" s="27"/>
      <c r="AH100" s="30">
        <v>0.40880000000000005</v>
      </c>
      <c r="AI100" s="27">
        <v>223</v>
      </c>
      <c r="AJ100" s="27"/>
      <c r="AK100" s="30">
        <v>0.40880000000000005</v>
      </c>
      <c r="AL100" s="27">
        <v>223</v>
      </c>
      <c r="AM100" s="27"/>
      <c r="AN100" s="35">
        <f t="shared" si="34"/>
        <v>212323</v>
      </c>
      <c r="AO100" s="35">
        <v>50000</v>
      </c>
      <c r="AP100" s="35"/>
      <c r="AQ100" s="35">
        <v>52000</v>
      </c>
      <c r="AR100" s="35"/>
      <c r="AS100" s="35">
        <v>54080</v>
      </c>
      <c r="AT100" s="35"/>
      <c r="AU100" s="35">
        <v>56243</v>
      </c>
      <c r="AV100" s="171"/>
      <c r="AW100" s="171" t="s">
        <v>758</v>
      </c>
      <c r="AX100" s="171"/>
      <c r="AY100" s="171"/>
      <c r="AZ100" s="171"/>
      <c r="BA100" s="171">
        <f>+AO100</f>
        <v>50000</v>
      </c>
      <c r="BB100" s="171"/>
      <c r="BC100" s="171"/>
      <c r="BD100" s="171"/>
      <c r="BE100" s="171"/>
      <c r="BF100" s="171"/>
      <c r="BG100" s="171"/>
      <c r="BH100" s="171"/>
      <c r="BI100" s="171"/>
      <c r="BJ100" s="171"/>
      <c r="BK100" s="171"/>
      <c r="BL100" s="171">
        <f t="shared" si="35"/>
        <v>50000</v>
      </c>
      <c r="BM100" s="171"/>
      <c r="BN100" s="171"/>
      <c r="BO100" s="171"/>
      <c r="BP100" s="171">
        <f>+AQ100</f>
        <v>52000</v>
      </c>
      <c r="BQ100" s="171"/>
      <c r="BR100" s="171"/>
      <c r="BS100" s="171"/>
      <c r="BT100" s="171"/>
      <c r="BU100" s="171"/>
      <c r="BV100" s="171"/>
      <c r="BW100" s="171"/>
      <c r="BX100" s="171"/>
      <c r="BY100" s="171"/>
      <c r="BZ100" s="171"/>
      <c r="CA100" s="171">
        <f t="shared" si="36"/>
        <v>52000</v>
      </c>
      <c r="CB100" s="171"/>
      <c r="CC100" s="171"/>
      <c r="CD100" s="171"/>
      <c r="CE100" s="171">
        <f>+AS100</f>
        <v>54080</v>
      </c>
      <c r="CF100" s="171"/>
      <c r="CG100" s="171"/>
      <c r="CH100" s="171"/>
      <c r="CI100" s="171"/>
      <c r="CJ100" s="171"/>
      <c r="CK100" s="171"/>
      <c r="CL100" s="171"/>
      <c r="CM100" s="171"/>
      <c r="CN100" s="171"/>
      <c r="CO100" s="171"/>
      <c r="CP100" s="171">
        <f t="shared" si="37"/>
        <v>54080</v>
      </c>
      <c r="CQ100" s="171"/>
      <c r="CR100" s="171">
        <f>+AU100</f>
        <v>56243</v>
      </c>
      <c r="CS100" s="171"/>
      <c r="CT100" s="171"/>
      <c r="CU100" s="171"/>
      <c r="CV100" s="171"/>
      <c r="CW100" s="171"/>
      <c r="CX100" s="171"/>
      <c r="CY100" s="171"/>
      <c r="CZ100" s="171"/>
      <c r="DA100" s="171"/>
      <c r="DB100" s="171">
        <f t="shared" si="38"/>
        <v>56243</v>
      </c>
      <c r="DC100" s="27"/>
      <c r="DD100" s="27"/>
      <c r="DE100" s="27"/>
      <c r="DF100" s="27"/>
      <c r="DG100" s="27" t="s">
        <v>996</v>
      </c>
      <c r="DH100" s="27">
        <v>223</v>
      </c>
      <c r="DI100" s="27"/>
      <c r="DJ100" s="29">
        <f t="shared" si="32"/>
        <v>0</v>
      </c>
      <c r="DK100" s="27" t="s">
        <v>997</v>
      </c>
      <c r="DL100" s="27"/>
      <c r="DM100" s="27"/>
      <c r="DN100" s="163"/>
      <c r="DO100" s="163"/>
      <c r="DP100" s="27"/>
      <c r="DQ100" s="29" t="e">
        <f t="shared" si="33"/>
        <v>#DIV/0!</v>
      </c>
      <c r="DR100" s="27" t="s">
        <v>873</v>
      </c>
      <c r="DS100" s="27" t="s">
        <v>952</v>
      </c>
    </row>
    <row r="101" spans="1:123" s="33" customFormat="1" ht="185.25" customHeight="1">
      <c r="A101" s="26">
        <v>348</v>
      </c>
      <c r="B101" s="26" t="s">
        <v>780</v>
      </c>
      <c r="C101" s="139" t="s">
        <v>468</v>
      </c>
      <c r="D101" s="57">
        <v>4</v>
      </c>
      <c r="E101" s="34">
        <v>0.7</v>
      </c>
      <c r="F101" s="27" t="s">
        <v>748</v>
      </c>
      <c r="G101" s="62">
        <v>9.1999999999999993</v>
      </c>
      <c r="H101" s="175">
        <v>0.73</v>
      </c>
      <c r="I101" s="681"/>
      <c r="J101" s="681"/>
      <c r="K101" s="51">
        <v>0.4</v>
      </c>
      <c r="L101" s="104" t="s">
        <v>943</v>
      </c>
      <c r="M101" s="104" t="s">
        <v>943</v>
      </c>
      <c r="N101" s="104" t="s">
        <v>944</v>
      </c>
      <c r="O101" s="104" t="s">
        <v>945</v>
      </c>
      <c r="P101" s="681"/>
      <c r="Q101" s="681"/>
      <c r="R101" s="29">
        <v>0.1</v>
      </c>
      <c r="S101" s="681"/>
      <c r="T101" s="681"/>
      <c r="U101" s="27" t="s">
        <v>998</v>
      </c>
      <c r="V101" s="27" t="s">
        <v>998</v>
      </c>
      <c r="W101" s="27" t="s">
        <v>553</v>
      </c>
      <c r="X101" s="27" t="s">
        <v>581</v>
      </c>
      <c r="Y101" s="164">
        <v>1</v>
      </c>
      <c r="Z101" s="27" t="s">
        <v>999</v>
      </c>
      <c r="AA101" s="29">
        <v>0.2</v>
      </c>
      <c r="AB101" s="30">
        <f t="shared" si="22"/>
        <v>0.40880000000000005</v>
      </c>
      <c r="AC101" s="27">
        <v>1</v>
      </c>
      <c r="AD101" s="27"/>
      <c r="AE101" s="30">
        <v>0.40880000000000005</v>
      </c>
      <c r="AF101" s="27">
        <v>2</v>
      </c>
      <c r="AG101" s="27"/>
      <c r="AH101" s="30">
        <v>0.40880000000000005</v>
      </c>
      <c r="AI101" s="27">
        <v>3</v>
      </c>
      <c r="AJ101" s="27"/>
      <c r="AK101" s="30">
        <v>0.40880000000000005</v>
      </c>
      <c r="AL101" s="27">
        <v>4</v>
      </c>
      <c r="AM101" s="27"/>
      <c r="AN101" s="35">
        <f t="shared" si="34"/>
        <v>246294.91200000001</v>
      </c>
      <c r="AO101" s="35">
        <v>58000</v>
      </c>
      <c r="AP101" s="35"/>
      <c r="AQ101" s="35">
        <f>+AO101*1.04</f>
        <v>60320</v>
      </c>
      <c r="AR101" s="35"/>
      <c r="AS101" s="35">
        <f>+AQ101*1.04</f>
        <v>62732.800000000003</v>
      </c>
      <c r="AT101" s="35"/>
      <c r="AU101" s="35">
        <f>+AS101*1.04</f>
        <v>65242.112000000008</v>
      </c>
      <c r="AV101" s="171"/>
      <c r="AW101" s="171" t="s">
        <v>758</v>
      </c>
      <c r="AX101" s="171"/>
      <c r="AY101" s="171"/>
      <c r="AZ101" s="171"/>
      <c r="BA101" s="171"/>
      <c r="BB101" s="171"/>
      <c r="BC101" s="171"/>
      <c r="BD101" s="171"/>
      <c r="BE101" s="171"/>
      <c r="BF101" s="171">
        <f>+AO101</f>
        <v>58000</v>
      </c>
      <c r="BG101" s="171"/>
      <c r="BH101" s="171"/>
      <c r="BI101" s="171"/>
      <c r="BJ101" s="171"/>
      <c r="BK101" s="171"/>
      <c r="BL101" s="171">
        <f t="shared" si="35"/>
        <v>58000</v>
      </c>
      <c r="BM101" s="171"/>
      <c r="BN101" s="171"/>
      <c r="BO101" s="171"/>
      <c r="BP101" s="171"/>
      <c r="BQ101" s="171"/>
      <c r="BR101" s="171"/>
      <c r="BS101" s="171"/>
      <c r="BT101" s="171"/>
      <c r="BU101" s="171">
        <f>+AQ101</f>
        <v>60320</v>
      </c>
      <c r="BV101" s="171"/>
      <c r="BW101" s="171"/>
      <c r="BX101" s="171"/>
      <c r="BY101" s="171"/>
      <c r="BZ101" s="171"/>
      <c r="CA101" s="171">
        <f t="shared" si="36"/>
        <v>60320</v>
      </c>
      <c r="CB101" s="171"/>
      <c r="CC101" s="171"/>
      <c r="CD101" s="171"/>
      <c r="CE101" s="171"/>
      <c r="CF101" s="171"/>
      <c r="CG101" s="171"/>
      <c r="CH101" s="171"/>
      <c r="CI101" s="171"/>
      <c r="CJ101" s="171">
        <f>+AS101</f>
        <v>62732.800000000003</v>
      </c>
      <c r="CK101" s="171"/>
      <c r="CL101" s="171"/>
      <c r="CM101" s="171"/>
      <c r="CN101" s="171"/>
      <c r="CO101" s="171"/>
      <c r="CP101" s="171">
        <f t="shared" si="37"/>
        <v>62732.800000000003</v>
      </c>
      <c r="CQ101" s="171"/>
      <c r="CR101" s="171"/>
      <c r="CS101" s="171"/>
      <c r="CT101" s="171"/>
      <c r="CU101" s="171"/>
      <c r="CV101" s="171">
        <f>+AU101</f>
        <v>65242.112000000008</v>
      </c>
      <c r="CW101" s="171"/>
      <c r="CX101" s="171"/>
      <c r="CY101" s="171"/>
      <c r="CZ101" s="171"/>
      <c r="DA101" s="171"/>
      <c r="DB101" s="171">
        <f t="shared" si="38"/>
        <v>65242.112000000008</v>
      </c>
      <c r="DC101" s="27"/>
      <c r="DD101" s="27"/>
      <c r="DE101" s="27"/>
      <c r="DF101" s="27"/>
      <c r="DG101" s="27" t="s">
        <v>1000</v>
      </c>
      <c r="DH101" s="27">
        <v>1</v>
      </c>
      <c r="DI101" s="27"/>
      <c r="DJ101" s="29">
        <f t="shared" si="32"/>
        <v>0</v>
      </c>
      <c r="DK101" s="27" t="s">
        <v>1001</v>
      </c>
      <c r="DL101" s="27"/>
      <c r="DM101" s="27"/>
      <c r="DN101" s="163"/>
      <c r="DO101" s="163"/>
      <c r="DP101" s="27"/>
      <c r="DQ101" s="29" t="e">
        <f t="shared" si="33"/>
        <v>#DIV/0!</v>
      </c>
      <c r="DR101" s="27" t="s">
        <v>873</v>
      </c>
      <c r="DS101" s="27" t="s">
        <v>952</v>
      </c>
    </row>
    <row r="102" spans="1:123" s="33" customFormat="1" ht="315">
      <c r="A102" s="26">
        <v>348</v>
      </c>
      <c r="B102" s="26" t="s">
        <v>780</v>
      </c>
      <c r="C102" s="139" t="s">
        <v>468</v>
      </c>
      <c r="D102" s="57">
        <v>4</v>
      </c>
      <c r="E102" s="34">
        <v>0.7</v>
      </c>
      <c r="F102" s="27" t="s">
        <v>748</v>
      </c>
      <c r="G102" s="62">
        <v>9.1999999999999993</v>
      </c>
      <c r="H102" s="175">
        <v>0.73</v>
      </c>
      <c r="I102" s="681"/>
      <c r="J102" s="681"/>
      <c r="K102" s="51">
        <v>0.4</v>
      </c>
      <c r="L102" s="104" t="s">
        <v>943</v>
      </c>
      <c r="M102" s="104" t="s">
        <v>943</v>
      </c>
      <c r="N102" s="104" t="s">
        <v>944</v>
      </c>
      <c r="O102" s="104" t="s">
        <v>945</v>
      </c>
      <c r="P102" s="681"/>
      <c r="Q102" s="681"/>
      <c r="R102" s="29">
        <v>0.1</v>
      </c>
      <c r="S102" s="681"/>
      <c r="T102" s="681"/>
      <c r="U102" s="27" t="s">
        <v>1002</v>
      </c>
      <c r="V102" s="27" t="s">
        <v>1002</v>
      </c>
      <c r="W102" s="27" t="s">
        <v>553</v>
      </c>
      <c r="X102" s="27" t="s">
        <v>581</v>
      </c>
      <c r="Y102" s="164">
        <v>0</v>
      </c>
      <c r="Z102" s="27" t="s">
        <v>1003</v>
      </c>
      <c r="AA102" s="29">
        <v>0.2</v>
      </c>
      <c r="AB102" s="30">
        <f t="shared" si="22"/>
        <v>0.40880000000000005</v>
      </c>
      <c r="AC102" s="27">
        <v>4</v>
      </c>
      <c r="AD102" s="27"/>
      <c r="AE102" s="30">
        <v>0.40880000000000005</v>
      </c>
      <c r="AF102" s="27">
        <v>4</v>
      </c>
      <c r="AG102" s="27"/>
      <c r="AH102" s="30">
        <v>0.40880000000000005</v>
      </c>
      <c r="AI102" s="27">
        <v>4</v>
      </c>
      <c r="AJ102" s="27"/>
      <c r="AK102" s="30">
        <v>0.40880000000000005</v>
      </c>
      <c r="AL102" s="27">
        <v>4</v>
      </c>
      <c r="AM102" s="27"/>
      <c r="AN102" s="35">
        <f t="shared" si="34"/>
        <v>312160</v>
      </c>
      <c r="AO102" s="35">
        <v>0</v>
      </c>
      <c r="AP102" s="35"/>
      <c r="AQ102" s="35">
        <v>100000</v>
      </c>
      <c r="AR102" s="35"/>
      <c r="AS102" s="35">
        <v>104000</v>
      </c>
      <c r="AT102" s="35"/>
      <c r="AU102" s="35">
        <v>108160</v>
      </c>
      <c r="AV102" s="171"/>
      <c r="AW102" s="171" t="s">
        <v>758</v>
      </c>
      <c r="AX102" s="171"/>
      <c r="AY102" s="171"/>
      <c r="AZ102" s="171"/>
      <c r="BA102" s="171"/>
      <c r="BB102" s="171"/>
      <c r="BC102" s="171"/>
      <c r="BD102" s="171"/>
      <c r="BE102" s="171"/>
      <c r="BF102" s="171"/>
      <c r="BG102" s="171"/>
      <c r="BH102" s="171"/>
      <c r="BI102" s="171"/>
      <c r="BJ102" s="171"/>
      <c r="BK102" s="171"/>
      <c r="BL102" s="171">
        <f t="shared" si="35"/>
        <v>0</v>
      </c>
      <c r="BM102" s="171"/>
      <c r="BN102" s="171"/>
      <c r="BO102" s="171"/>
      <c r="BP102" s="171">
        <f>+AQ102</f>
        <v>100000</v>
      </c>
      <c r="BQ102" s="171"/>
      <c r="BR102" s="171"/>
      <c r="BS102" s="171"/>
      <c r="BT102" s="171"/>
      <c r="BU102" s="171"/>
      <c r="BV102" s="171"/>
      <c r="BW102" s="171"/>
      <c r="BX102" s="171"/>
      <c r="BY102" s="171"/>
      <c r="BZ102" s="171"/>
      <c r="CA102" s="171">
        <f t="shared" si="36"/>
        <v>100000</v>
      </c>
      <c r="CB102" s="171"/>
      <c r="CC102" s="171"/>
      <c r="CD102" s="171"/>
      <c r="CE102" s="171">
        <f>+AS102</f>
        <v>104000</v>
      </c>
      <c r="CF102" s="171"/>
      <c r="CG102" s="171"/>
      <c r="CH102" s="171"/>
      <c r="CI102" s="171"/>
      <c r="CJ102" s="171"/>
      <c r="CK102" s="171"/>
      <c r="CL102" s="171"/>
      <c r="CM102" s="171"/>
      <c r="CN102" s="171"/>
      <c r="CO102" s="171"/>
      <c r="CP102" s="171">
        <f t="shared" si="37"/>
        <v>104000</v>
      </c>
      <c r="CQ102" s="171"/>
      <c r="CR102" s="171">
        <f>+AU102</f>
        <v>108160</v>
      </c>
      <c r="CS102" s="171"/>
      <c r="CT102" s="171"/>
      <c r="CU102" s="171"/>
      <c r="CV102" s="171"/>
      <c r="CW102" s="171"/>
      <c r="CX102" s="171"/>
      <c r="CY102" s="171"/>
      <c r="CZ102" s="171"/>
      <c r="DA102" s="171"/>
      <c r="DB102" s="171">
        <f t="shared" si="38"/>
        <v>108160</v>
      </c>
      <c r="DC102" s="27"/>
      <c r="DD102" s="27"/>
      <c r="DE102" s="27"/>
      <c r="DF102" s="27"/>
      <c r="DG102" s="27" t="s">
        <v>1004</v>
      </c>
      <c r="DH102" s="27">
        <v>4</v>
      </c>
      <c r="DI102" s="27"/>
      <c r="DJ102" s="29">
        <f t="shared" si="32"/>
        <v>0</v>
      </c>
      <c r="DK102" s="27" t="s">
        <v>1005</v>
      </c>
      <c r="DL102" s="27"/>
      <c r="DM102" s="27"/>
      <c r="DN102" s="163"/>
      <c r="DO102" s="163"/>
      <c r="DP102" s="27"/>
      <c r="DQ102" s="29" t="e">
        <f t="shared" si="33"/>
        <v>#DIV/0!</v>
      </c>
      <c r="DR102" s="27" t="s">
        <v>873</v>
      </c>
      <c r="DS102" s="27" t="s">
        <v>952</v>
      </c>
    </row>
    <row r="103" spans="1:123" s="33" customFormat="1" ht="177.75" customHeight="1">
      <c r="A103" s="26">
        <v>348</v>
      </c>
      <c r="B103" s="26" t="s">
        <v>780</v>
      </c>
      <c r="C103" s="139" t="s">
        <v>468</v>
      </c>
      <c r="D103" s="57">
        <v>4</v>
      </c>
      <c r="E103" s="34">
        <v>0.7</v>
      </c>
      <c r="F103" s="27" t="s">
        <v>748</v>
      </c>
      <c r="G103" s="62">
        <v>9.1999999999999993</v>
      </c>
      <c r="H103" s="175">
        <v>0.73</v>
      </c>
      <c r="I103" s="681"/>
      <c r="J103" s="681"/>
      <c r="K103" s="51">
        <v>0.4</v>
      </c>
      <c r="L103" s="104" t="s">
        <v>943</v>
      </c>
      <c r="M103" s="104" t="s">
        <v>943</v>
      </c>
      <c r="N103" s="104" t="s">
        <v>944</v>
      </c>
      <c r="O103" s="104" t="s">
        <v>945</v>
      </c>
      <c r="P103" s="681"/>
      <c r="Q103" s="681"/>
      <c r="R103" s="29">
        <v>0.1</v>
      </c>
      <c r="S103" s="681"/>
      <c r="T103" s="681"/>
      <c r="U103" s="27" t="s">
        <v>1006</v>
      </c>
      <c r="V103" s="27" t="s">
        <v>1006</v>
      </c>
      <c r="W103" s="27" t="s">
        <v>553</v>
      </c>
      <c r="X103" s="27" t="s">
        <v>581</v>
      </c>
      <c r="Y103" s="164">
        <v>2795</v>
      </c>
      <c r="Z103" s="27" t="s">
        <v>1007</v>
      </c>
      <c r="AA103" s="29">
        <v>0.2</v>
      </c>
      <c r="AB103" s="30">
        <f t="shared" si="22"/>
        <v>0.40880000000000005</v>
      </c>
      <c r="AC103" s="27">
        <v>1000</v>
      </c>
      <c r="AD103" s="27"/>
      <c r="AE103" s="30">
        <v>0.40880000000000005</v>
      </c>
      <c r="AF103" s="27">
        <v>2500</v>
      </c>
      <c r="AG103" s="27"/>
      <c r="AH103" s="30">
        <v>0.40880000000000005</v>
      </c>
      <c r="AI103" s="27">
        <v>3500</v>
      </c>
      <c r="AJ103" s="27"/>
      <c r="AK103" s="30">
        <v>0.40880000000000005</v>
      </c>
      <c r="AL103" s="27">
        <v>4500</v>
      </c>
      <c r="AM103" s="27"/>
      <c r="AN103" s="35">
        <f t="shared" si="34"/>
        <v>849293</v>
      </c>
      <c r="AO103" s="35">
        <v>200000</v>
      </c>
      <c r="AP103" s="35"/>
      <c r="AQ103" s="35">
        <v>208000</v>
      </c>
      <c r="AR103" s="35"/>
      <c r="AS103" s="35">
        <v>216320</v>
      </c>
      <c r="AT103" s="35"/>
      <c r="AU103" s="35">
        <v>224973</v>
      </c>
      <c r="AV103" s="171"/>
      <c r="AW103" s="171" t="s">
        <v>758</v>
      </c>
      <c r="AX103" s="171"/>
      <c r="AY103" s="171"/>
      <c r="AZ103" s="171"/>
      <c r="BA103" s="171">
        <f>+AO103</f>
        <v>200000</v>
      </c>
      <c r="BB103" s="171"/>
      <c r="BC103" s="171"/>
      <c r="BD103" s="171"/>
      <c r="BE103" s="171"/>
      <c r="BF103" s="171"/>
      <c r="BG103" s="171"/>
      <c r="BH103" s="171"/>
      <c r="BI103" s="171"/>
      <c r="BJ103" s="171"/>
      <c r="BK103" s="171"/>
      <c r="BL103" s="171">
        <f t="shared" si="35"/>
        <v>200000</v>
      </c>
      <c r="BM103" s="171"/>
      <c r="BN103" s="171"/>
      <c r="BO103" s="171"/>
      <c r="BP103" s="171">
        <f>+AQ103</f>
        <v>208000</v>
      </c>
      <c r="BQ103" s="171"/>
      <c r="BR103" s="171"/>
      <c r="BS103" s="171"/>
      <c r="BT103" s="171"/>
      <c r="BU103" s="171"/>
      <c r="BV103" s="171"/>
      <c r="BW103" s="171"/>
      <c r="BX103" s="171"/>
      <c r="BY103" s="171"/>
      <c r="BZ103" s="171"/>
      <c r="CA103" s="171">
        <f t="shared" si="36"/>
        <v>208000</v>
      </c>
      <c r="CB103" s="171"/>
      <c r="CC103" s="171"/>
      <c r="CD103" s="171"/>
      <c r="CE103" s="171">
        <f>+AS103</f>
        <v>216320</v>
      </c>
      <c r="CF103" s="171"/>
      <c r="CG103" s="171"/>
      <c r="CH103" s="171"/>
      <c r="CI103" s="171"/>
      <c r="CJ103" s="171"/>
      <c r="CK103" s="171"/>
      <c r="CL103" s="171"/>
      <c r="CM103" s="171"/>
      <c r="CN103" s="171"/>
      <c r="CO103" s="171"/>
      <c r="CP103" s="171">
        <f t="shared" si="37"/>
        <v>216320</v>
      </c>
      <c r="CQ103" s="171"/>
      <c r="CR103" s="171">
        <f>+AU103</f>
        <v>224973</v>
      </c>
      <c r="CS103" s="171"/>
      <c r="CT103" s="171"/>
      <c r="CU103" s="171"/>
      <c r="CV103" s="171"/>
      <c r="CW103" s="171"/>
      <c r="CX103" s="171"/>
      <c r="CY103" s="171"/>
      <c r="CZ103" s="171"/>
      <c r="DA103" s="171"/>
      <c r="DB103" s="171">
        <f t="shared" si="38"/>
        <v>224973</v>
      </c>
      <c r="DC103" s="27"/>
      <c r="DD103" s="27"/>
      <c r="DE103" s="27"/>
      <c r="DF103" s="27"/>
      <c r="DG103" s="27" t="s">
        <v>1008</v>
      </c>
      <c r="DH103" s="27">
        <v>1000</v>
      </c>
      <c r="DI103" s="27"/>
      <c r="DJ103" s="29">
        <f t="shared" si="32"/>
        <v>0</v>
      </c>
      <c r="DK103" s="27"/>
      <c r="DL103" s="27"/>
      <c r="DM103" s="27" t="s">
        <v>793</v>
      </c>
      <c r="DN103" s="163"/>
      <c r="DO103" s="163"/>
      <c r="DP103" s="163"/>
      <c r="DQ103" s="29" t="e">
        <f t="shared" si="33"/>
        <v>#DIV/0!</v>
      </c>
      <c r="DR103" s="27" t="s">
        <v>873</v>
      </c>
      <c r="DS103" s="27" t="s">
        <v>952</v>
      </c>
    </row>
    <row r="104" spans="1:123" s="33" customFormat="1" ht="165" customHeight="1">
      <c r="A104" s="26">
        <v>349</v>
      </c>
      <c r="B104" s="26" t="s">
        <v>780</v>
      </c>
      <c r="C104" s="139" t="s">
        <v>468</v>
      </c>
      <c r="D104" s="57">
        <v>4</v>
      </c>
      <c r="E104" s="34">
        <v>0.7</v>
      </c>
      <c r="F104" s="27" t="s">
        <v>748</v>
      </c>
      <c r="G104" s="62">
        <v>9.1999999999999993</v>
      </c>
      <c r="H104" s="175">
        <v>0.73</v>
      </c>
      <c r="I104" s="681"/>
      <c r="J104" s="681"/>
      <c r="K104" s="51">
        <v>0.4</v>
      </c>
      <c r="L104" s="104" t="s">
        <v>943</v>
      </c>
      <c r="M104" s="104" t="s">
        <v>943</v>
      </c>
      <c r="N104" s="104" t="s">
        <v>944</v>
      </c>
      <c r="O104" s="104" t="s">
        <v>945</v>
      </c>
      <c r="P104" s="681"/>
      <c r="Q104" s="681"/>
      <c r="R104" s="29">
        <v>0.1</v>
      </c>
      <c r="S104" s="681"/>
      <c r="T104" s="681"/>
      <c r="U104" s="27" t="s">
        <v>1009</v>
      </c>
      <c r="V104" s="27" t="s">
        <v>1009</v>
      </c>
      <c r="W104" s="27" t="s">
        <v>553</v>
      </c>
      <c r="X104" s="27" t="s">
        <v>581</v>
      </c>
      <c r="Y104" s="164">
        <v>50</v>
      </c>
      <c r="Z104" s="27" t="s">
        <v>1010</v>
      </c>
      <c r="AA104" s="29">
        <v>0.2</v>
      </c>
      <c r="AB104" s="30">
        <f t="shared" si="22"/>
        <v>0.40880000000000005</v>
      </c>
      <c r="AC104" s="27">
        <v>55</v>
      </c>
      <c r="AD104" s="176"/>
      <c r="AE104" s="30">
        <v>0.40880000000000005</v>
      </c>
      <c r="AF104" s="27">
        <v>111</v>
      </c>
      <c r="AG104" s="27"/>
      <c r="AH104" s="30">
        <v>0.40880000000000005</v>
      </c>
      <c r="AI104" s="27">
        <v>167</v>
      </c>
      <c r="AJ104" s="27"/>
      <c r="AK104" s="30">
        <v>0.40880000000000005</v>
      </c>
      <c r="AL104" s="27">
        <v>223</v>
      </c>
      <c r="AM104" s="27"/>
      <c r="AN104" s="35">
        <f t="shared" si="34"/>
        <v>212323</v>
      </c>
      <c r="AO104" s="35">
        <v>50000</v>
      </c>
      <c r="AP104" s="35"/>
      <c r="AQ104" s="35">
        <v>52000</v>
      </c>
      <c r="AR104" s="35"/>
      <c r="AS104" s="35">
        <v>54080</v>
      </c>
      <c r="AT104" s="35"/>
      <c r="AU104" s="35">
        <v>56243</v>
      </c>
      <c r="AV104" s="171"/>
      <c r="AW104" s="171" t="s">
        <v>758</v>
      </c>
      <c r="AX104" s="171"/>
      <c r="AY104" s="171"/>
      <c r="AZ104" s="171"/>
      <c r="BA104" s="171">
        <f>+AO104</f>
        <v>50000</v>
      </c>
      <c r="BB104" s="171"/>
      <c r="BC104" s="171"/>
      <c r="BD104" s="171"/>
      <c r="BE104" s="171"/>
      <c r="BF104" s="171"/>
      <c r="BG104" s="171"/>
      <c r="BH104" s="171"/>
      <c r="BI104" s="171"/>
      <c r="BJ104" s="171"/>
      <c r="BK104" s="171"/>
      <c r="BL104" s="171">
        <f t="shared" si="35"/>
        <v>50000</v>
      </c>
      <c r="BM104" s="171"/>
      <c r="BN104" s="171"/>
      <c r="BO104" s="171"/>
      <c r="BP104" s="171">
        <f>+AQ104</f>
        <v>52000</v>
      </c>
      <c r="BQ104" s="171"/>
      <c r="BR104" s="171"/>
      <c r="BS104" s="171"/>
      <c r="BT104" s="171"/>
      <c r="BU104" s="171"/>
      <c r="BV104" s="171"/>
      <c r="BW104" s="171"/>
      <c r="BX104" s="171"/>
      <c r="BY104" s="171"/>
      <c r="BZ104" s="171"/>
      <c r="CA104" s="171">
        <f t="shared" si="36"/>
        <v>52000</v>
      </c>
      <c r="CB104" s="171"/>
      <c r="CC104" s="171"/>
      <c r="CD104" s="171"/>
      <c r="CE104" s="171">
        <f>+AS104</f>
        <v>54080</v>
      </c>
      <c r="CF104" s="171"/>
      <c r="CG104" s="171"/>
      <c r="CH104" s="171"/>
      <c r="CI104" s="171"/>
      <c r="CJ104" s="171"/>
      <c r="CK104" s="171"/>
      <c r="CL104" s="171"/>
      <c r="CM104" s="171"/>
      <c r="CN104" s="171"/>
      <c r="CO104" s="171"/>
      <c r="CP104" s="171">
        <f t="shared" si="37"/>
        <v>54080</v>
      </c>
      <c r="CQ104" s="171"/>
      <c r="CR104" s="171">
        <f>+AU104</f>
        <v>56243</v>
      </c>
      <c r="CS104" s="171"/>
      <c r="CT104" s="171"/>
      <c r="CU104" s="171"/>
      <c r="CV104" s="171"/>
      <c r="CW104" s="171"/>
      <c r="CX104" s="171"/>
      <c r="CY104" s="171"/>
      <c r="CZ104" s="171"/>
      <c r="DA104" s="171"/>
      <c r="DB104" s="171">
        <f t="shared" si="38"/>
        <v>56243</v>
      </c>
      <c r="DC104" s="27"/>
      <c r="DD104" s="27"/>
      <c r="DE104" s="27"/>
      <c r="DF104" s="27"/>
      <c r="DG104" s="165" t="s">
        <v>1011</v>
      </c>
      <c r="DH104" s="27">
        <v>55</v>
      </c>
      <c r="DI104" s="176"/>
      <c r="DJ104" s="29">
        <f t="shared" si="32"/>
        <v>0</v>
      </c>
      <c r="DK104" s="27" t="s">
        <v>1012</v>
      </c>
      <c r="DL104" s="27"/>
      <c r="DM104" s="27"/>
      <c r="DN104" s="163"/>
      <c r="DO104" s="163"/>
      <c r="DP104" s="27"/>
      <c r="DQ104" s="29" t="e">
        <f t="shared" si="33"/>
        <v>#DIV/0!</v>
      </c>
      <c r="DR104" s="27" t="s">
        <v>873</v>
      </c>
      <c r="DS104" s="27" t="s">
        <v>952</v>
      </c>
    </row>
    <row r="105" spans="1:123" s="33" customFormat="1" ht="171" customHeight="1">
      <c r="A105" s="26">
        <v>350</v>
      </c>
      <c r="B105" s="26" t="s">
        <v>780</v>
      </c>
      <c r="C105" s="139" t="s">
        <v>468</v>
      </c>
      <c r="D105" s="57">
        <v>4</v>
      </c>
      <c r="E105" s="34">
        <v>0.7</v>
      </c>
      <c r="F105" s="27" t="s">
        <v>748</v>
      </c>
      <c r="G105" s="62">
        <v>9.1999999999999993</v>
      </c>
      <c r="H105" s="175">
        <v>0.73</v>
      </c>
      <c r="I105" s="681"/>
      <c r="J105" s="681"/>
      <c r="K105" s="51">
        <v>0.4</v>
      </c>
      <c r="L105" s="104" t="s">
        <v>943</v>
      </c>
      <c r="M105" s="104" t="s">
        <v>943</v>
      </c>
      <c r="N105" s="104" t="s">
        <v>944</v>
      </c>
      <c r="O105" s="104" t="s">
        <v>945</v>
      </c>
      <c r="P105" s="681" t="s">
        <v>1013</v>
      </c>
      <c r="Q105" s="681"/>
      <c r="R105" s="29">
        <v>0.2</v>
      </c>
      <c r="S105" s="681" t="s">
        <v>1013</v>
      </c>
      <c r="T105" s="681" t="s">
        <v>1014</v>
      </c>
      <c r="U105" s="27" t="s">
        <v>1015</v>
      </c>
      <c r="V105" s="27" t="s">
        <v>1015</v>
      </c>
      <c r="W105" s="27" t="s">
        <v>70</v>
      </c>
      <c r="X105" s="27" t="s">
        <v>581</v>
      </c>
      <c r="Y105" s="164">
        <v>0</v>
      </c>
      <c r="Z105" s="27" t="s">
        <v>1016</v>
      </c>
      <c r="AA105" s="29">
        <v>0.4</v>
      </c>
      <c r="AB105" s="30">
        <f t="shared" si="22"/>
        <v>1.6352000000000002</v>
      </c>
      <c r="AC105" s="27">
        <v>250</v>
      </c>
      <c r="AD105" s="27"/>
      <c r="AE105" s="30">
        <v>1.6352000000000002</v>
      </c>
      <c r="AF105" s="27">
        <v>500</v>
      </c>
      <c r="AG105" s="27"/>
      <c r="AH105" s="30">
        <v>1.6352000000000002</v>
      </c>
      <c r="AI105" s="27">
        <v>750</v>
      </c>
      <c r="AJ105" s="27"/>
      <c r="AK105" s="30">
        <v>1.6352000000000002</v>
      </c>
      <c r="AL105" s="27">
        <v>1000</v>
      </c>
      <c r="AM105" s="27"/>
      <c r="AN105" s="35">
        <f t="shared" si="34"/>
        <v>891757.44</v>
      </c>
      <c r="AO105" s="35">
        <v>210000</v>
      </c>
      <c r="AP105" s="35"/>
      <c r="AQ105" s="35">
        <f>+AO105*1.04</f>
        <v>218400</v>
      </c>
      <c r="AR105" s="35"/>
      <c r="AS105" s="35">
        <f>+AQ105*1.04</f>
        <v>227136</v>
      </c>
      <c r="AT105" s="35"/>
      <c r="AU105" s="35">
        <f>+AS105*1.04</f>
        <v>236221.44</v>
      </c>
      <c r="AV105" s="171"/>
      <c r="AW105" s="171" t="s">
        <v>758</v>
      </c>
      <c r="AX105" s="171"/>
      <c r="AY105" s="171"/>
      <c r="AZ105" s="171"/>
      <c r="BA105" s="171">
        <v>150000</v>
      </c>
      <c r="BB105" s="171"/>
      <c r="BC105" s="171"/>
      <c r="BD105" s="171"/>
      <c r="BE105" s="171"/>
      <c r="BF105" s="171">
        <v>60000</v>
      </c>
      <c r="BG105" s="171"/>
      <c r="BH105" s="171"/>
      <c r="BI105" s="171"/>
      <c r="BJ105" s="171"/>
      <c r="BK105" s="171"/>
      <c r="BL105" s="171">
        <f t="shared" si="35"/>
        <v>210000</v>
      </c>
      <c r="BM105" s="171"/>
      <c r="BN105" s="171"/>
      <c r="BO105" s="171"/>
      <c r="BP105" s="171">
        <f>+BA105*1.04</f>
        <v>156000</v>
      </c>
      <c r="BQ105" s="171"/>
      <c r="BR105" s="171"/>
      <c r="BS105" s="171"/>
      <c r="BT105" s="171"/>
      <c r="BU105" s="171">
        <f>+BF105*1.04</f>
        <v>62400</v>
      </c>
      <c r="BV105" s="171"/>
      <c r="BW105" s="171"/>
      <c r="BX105" s="171"/>
      <c r="BY105" s="171"/>
      <c r="BZ105" s="171"/>
      <c r="CA105" s="171">
        <f t="shared" si="36"/>
        <v>218400</v>
      </c>
      <c r="CB105" s="171"/>
      <c r="CC105" s="171"/>
      <c r="CD105" s="171"/>
      <c r="CE105" s="171">
        <f>+BP105*1.04</f>
        <v>162240</v>
      </c>
      <c r="CF105" s="171"/>
      <c r="CG105" s="171"/>
      <c r="CH105" s="171"/>
      <c r="CI105" s="171"/>
      <c r="CJ105" s="171">
        <f>+BU105*1.04</f>
        <v>64896</v>
      </c>
      <c r="CK105" s="171"/>
      <c r="CL105" s="171"/>
      <c r="CM105" s="171"/>
      <c r="CN105" s="171"/>
      <c r="CO105" s="171"/>
      <c r="CP105" s="171">
        <f t="shared" si="37"/>
        <v>227136</v>
      </c>
      <c r="CQ105" s="171"/>
      <c r="CR105" s="171">
        <f>+CE105*1.04</f>
        <v>168729.60000000001</v>
      </c>
      <c r="CS105" s="171"/>
      <c r="CT105" s="171"/>
      <c r="CU105" s="171"/>
      <c r="CV105" s="171">
        <f>+CJ105*1.04</f>
        <v>67491.839999999997</v>
      </c>
      <c r="CW105" s="171"/>
      <c r="CX105" s="171"/>
      <c r="CY105" s="171"/>
      <c r="CZ105" s="171"/>
      <c r="DA105" s="171"/>
      <c r="DB105" s="171">
        <f t="shared" si="38"/>
        <v>236221.44</v>
      </c>
      <c r="DC105" s="27"/>
      <c r="DD105" s="27"/>
      <c r="DE105" s="27"/>
      <c r="DF105" s="27"/>
      <c r="DG105" s="27" t="s">
        <v>1017</v>
      </c>
      <c r="DH105" s="27">
        <v>250</v>
      </c>
      <c r="DI105" s="27"/>
      <c r="DJ105" s="29">
        <f t="shared" si="32"/>
        <v>0</v>
      </c>
      <c r="DK105" s="27" t="s">
        <v>1018</v>
      </c>
      <c r="DL105" s="27"/>
      <c r="DM105" s="27" t="s">
        <v>793</v>
      </c>
      <c r="DN105" s="163"/>
      <c r="DO105" s="163">
        <v>210000</v>
      </c>
      <c r="DP105" s="163"/>
      <c r="DQ105" s="29">
        <f t="shared" si="33"/>
        <v>0</v>
      </c>
      <c r="DR105" s="27" t="s">
        <v>873</v>
      </c>
      <c r="DS105" s="27" t="s">
        <v>952</v>
      </c>
    </row>
    <row r="106" spans="1:123" s="33" customFormat="1" ht="241.5" customHeight="1">
      <c r="A106" s="26">
        <v>351</v>
      </c>
      <c r="B106" s="26" t="s">
        <v>780</v>
      </c>
      <c r="C106" s="139" t="s">
        <v>468</v>
      </c>
      <c r="D106" s="57">
        <v>4</v>
      </c>
      <c r="E106" s="34">
        <v>0.7</v>
      </c>
      <c r="F106" s="27" t="s">
        <v>748</v>
      </c>
      <c r="G106" s="62">
        <v>9.1999999999999993</v>
      </c>
      <c r="H106" s="175">
        <v>0.73</v>
      </c>
      <c r="I106" s="681"/>
      <c r="J106" s="681"/>
      <c r="K106" s="51">
        <v>0.4</v>
      </c>
      <c r="L106" s="104" t="s">
        <v>943</v>
      </c>
      <c r="M106" s="104" t="s">
        <v>943</v>
      </c>
      <c r="N106" s="104" t="s">
        <v>944</v>
      </c>
      <c r="O106" s="104" t="s">
        <v>945</v>
      </c>
      <c r="P106" s="681"/>
      <c r="Q106" s="681"/>
      <c r="R106" s="29">
        <v>0.2</v>
      </c>
      <c r="S106" s="681"/>
      <c r="T106" s="681"/>
      <c r="U106" s="27" t="s">
        <v>1019</v>
      </c>
      <c r="V106" s="27" t="s">
        <v>1019</v>
      </c>
      <c r="W106" s="27" t="s">
        <v>553</v>
      </c>
      <c r="X106" s="27" t="s">
        <v>581</v>
      </c>
      <c r="Y106" s="164">
        <v>223</v>
      </c>
      <c r="Z106" s="27" t="s">
        <v>1020</v>
      </c>
      <c r="AA106" s="29">
        <v>0.2</v>
      </c>
      <c r="AB106" s="30">
        <f t="shared" si="22"/>
        <v>0.8176000000000001</v>
      </c>
      <c r="AC106" s="27">
        <v>55</v>
      </c>
      <c r="AD106" s="27"/>
      <c r="AE106" s="30">
        <v>0.8176000000000001</v>
      </c>
      <c r="AF106" s="27">
        <v>111</v>
      </c>
      <c r="AG106" s="27"/>
      <c r="AH106" s="30">
        <v>0.8176000000000001</v>
      </c>
      <c r="AI106" s="27">
        <v>167</v>
      </c>
      <c r="AJ106" s="27"/>
      <c r="AK106" s="30">
        <v>0.8176000000000001</v>
      </c>
      <c r="AL106" s="27">
        <v>223</v>
      </c>
      <c r="AM106" s="27"/>
      <c r="AN106" s="35">
        <f t="shared" si="34"/>
        <v>0</v>
      </c>
      <c r="AO106" s="35">
        <v>0</v>
      </c>
      <c r="AP106" s="35"/>
      <c r="AQ106" s="35">
        <v>0</v>
      </c>
      <c r="AR106" s="35"/>
      <c r="AS106" s="35">
        <v>0</v>
      </c>
      <c r="AT106" s="35"/>
      <c r="AU106" s="35"/>
      <c r="AV106" s="171"/>
      <c r="AW106" s="171" t="s">
        <v>758</v>
      </c>
      <c r="AX106" s="171"/>
      <c r="AY106" s="171"/>
      <c r="AZ106" s="171"/>
      <c r="BA106" s="171"/>
      <c r="BB106" s="171"/>
      <c r="BC106" s="171"/>
      <c r="BD106" s="171"/>
      <c r="BE106" s="171"/>
      <c r="BF106" s="171"/>
      <c r="BG106" s="171"/>
      <c r="BH106" s="171"/>
      <c r="BI106" s="171"/>
      <c r="BJ106" s="171"/>
      <c r="BK106" s="171"/>
      <c r="BL106" s="171">
        <f t="shared" si="35"/>
        <v>0</v>
      </c>
      <c r="BM106" s="171"/>
      <c r="BN106" s="171"/>
      <c r="BO106" s="171"/>
      <c r="BP106" s="171"/>
      <c r="BQ106" s="171"/>
      <c r="BR106" s="171"/>
      <c r="BS106" s="171"/>
      <c r="BT106" s="171"/>
      <c r="BU106" s="171"/>
      <c r="BV106" s="171"/>
      <c r="BW106" s="171"/>
      <c r="BX106" s="171"/>
      <c r="BY106" s="171"/>
      <c r="BZ106" s="171"/>
      <c r="CA106" s="171">
        <f t="shared" si="36"/>
        <v>0</v>
      </c>
      <c r="CB106" s="171"/>
      <c r="CC106" s="171"/>
      <c r="CD106" s="171"/>
      <c r="CE106" s="171"/>
      <c r="CF106" s="171"/>
      <c r="CG106" s="171"/>
      <c r="CH106" s="171"/>
      <c r="CI106" s="171"/>
      <c r="CJ106" s="171"/>
      <c r="CK106" s="171"/>
      <c r="CL106" s="171"/>
      <c r="CM106" s="171"/>
      <c r="CN106" s="171"/>
      <c r="CO106" s="171"/>
      <c r="CP106" s="171">
        <f t="shared" si="37"/>
        <v>0</v>
      </c>
      <c r="CQ106" s="171"/>
      <c r="CR106" s="171"/>
      <c r="CS106" s="171"/>
      <c r="CT106" s="171"/>
      <c r="CU106" s="171"/>
      <c r="CV106" s="171"/>
      <c r="CW106" s="171"/>
      <c r="CX106" s="171"/>
      <c r="CY106" s="171"/>
      <c r="CZ106" s="171"/>
      <c r="DA106" s="171"/>
      <c r="DB106" s="171">
        <f t="shared" si="38"/>
        <v>0</v>
      </c>
      <c r="DC106" s="27"/>
      <c r="DD106" s="27"/>
      <c r="DE106" s="27"/>
      <c r="DF106" s="27"/>
      <c r="DG106" s="27" t="s">
        <v>1021</v>
      </c>
      <c r="DH106" s="27">
        <v>55</v>
      </c>
      <c r="DI106" s="27"/>
      <c r="DJ106" s="29">
        <f t="shared" si="32"/>
        <v>0</v>
      </c>
      <c r="DK106" s="27" t="s">
        <v>1022</v>
      </c>
      <c r="DL106" s="27"/>
      <c r="DM106" s="27"/>
      <c r="DN106" s="163"/>
      <c r="DO106" s="163">
        <v>0</v>
      </c>
      <c r="DP106" s="27"/>
      <c r="DQ106" s="29" t="e">
        <f t="shared" si="33"/>
        <v>#DIV/0!</v>
      </c>
      <c r="DR106" s="27" t="s">
        <v>873</v>
      </c>
      <c r="DS106" s="27" t="s">
        <v>952</v>
      </c>
    </row>
    <row r="107" spans="1:123" s="33" customFormat="1" ht="225" customHeight="1">
      <c r="A107" s="26">
        <v>352</v>
      </c>
      <c r="B107" s="26" t="s">
        <v>780</v>
      </c>
      <c r="C107" s="139" t="s">
        <v>468</v>
      </c>
      <c r="D107" s="57">
        <v>4</v>
      </c>
      <c r="E107" s="34">
        <v>0.7</v>
      </c>
      <c r="F107" s="27" t="s">
        <v>748</v>
      </c>
      <c r="G107" s="62">
        <v>9.1999999999999993</v>
      </c>
      <c r="H107" s="175">
        <v>0.73</v>
      </c>
      <c r="I107" s="681"/>
      <c r="J107" s="681"/>
      <c r="K107" s="51">
        <v>0.4</v>
      </c>
      <c r="L107" s="104" t="s">
        <v>943</v>
      </c>
      <c r="M107" s="104" t="s">
        <v>943</v>
      </c>
      <c r="N107" s="104" t="s">
        <v>944</v>
      </c>
      <c r="O107" s="104" t="s">
        <v>945</v>
      </c>
      <c r="P107" s="681"/>
      <c r="Q107" s="681"/>
      <c r="R107" s="29">
        <v>0.2</v>
      </c>
      <c r="S107" s="681"/>
      <c r="T107" s="681"/>
      <c r="U107" s="27" t="s">
        <v>1023</v>
      </c>
      <c r="V107" s="27" t="s">
        <v>1023</v>
      </c>
      <c r="W107" s="27" t="s">
        <v>70</v>
      </c>
      <c r="X107" s="27" t="s">
        <v>581</v>
      </c>
      <c r="Y107" s="164">
        <v>223</v>
      </c>
      <c r="Z107" s="27" t="s">
        <v>1024</v>
      </c>
      <c r="AA107" s="29">
        <v>0.2</v>
      </c>
      <c r="AB107" s="30">
        <f t="shared" si="22"/>
        <v>0.8176000000000001</v>
      </c>
      <c r="AC107" s="27">
        <v>223</v>
      </c>
      <c r="AD107" s="27"/>
      <c r="AE107" s="30">
        <v>0.8176000000000001</v>
      </c>
      <c r="AF107" s="27">
        <v>111</v>
      </c>
      <c r="AG107" s="27"/>
      <c r="AH107" s="30">
        <v>0.8176000000000001</v>
      </c>
      <c r="AI107" s="27">
        <v>167</v>
      </c>
      <c r="AJ107" s="27"/>
      <c r="AK107" s="30">
        <v>0.8176000000000001</v>
      </c>
      <c r="AL107" s="27">
        <v>223</v>
      </c>
      <c r="AM107" s="27"/>
      <c r="AN107" s="35">
        <f t="shared" si="34"/>
        <v>0</v>
      </c>
      <c r="AO107" s="35">
        <v>0</v>
      </c>
      <c r="AP107" s="35"/>
      <c r="AQ107" s="35">
        <v>0</v>
      </c>
      <c r="AR107" s="35"/>
      <c r="AS107" s="35">
        <v>0</v>
      </c>
      <c r="AT107" s="35"/>
      <c r="AU107" s="35">
        <v>0</v>
      </c>
      <c r="AV107" s="171"/>
      <c r="AW107" s="171" t="s">
        <v>758</v>
      </c>
      <c r="AX107" s="171"/>
      <c r="AY107" s="171"/>
      <c r="AZ107" s="171"/>
      <c r="BA107" s="171"/>
      <c r="BB107" s="171"/>
      <c r="BC107" s="171"/>
      <c r="BD107" s="171"/>
      <c r="BE107" s="171"/>
      <c r="BF107" s="171"/>
      <c r="BG107" s="171"/>
      <c r="BH107" s="171"/>
      <c r="BI107" s="171"/>
      <c r="BJ107" s="171"/>
      <c r="BK107" s="171"/>
      <c r="BL107" s="171">
        <f t="shared" si="35"/>
        <v>0</v>
      </c>
      <c r="BM107" s="171"/>
      <c r="BN107" s="171"/>
      <c r="BO107" s="171"/>
      <c r="BP107" s="171"/>
      <c r="BQ107" s="171"/>
      <c r="BR107" s="171"/>
      <c r="BS107" s="171"/>
      <c r="BT107" s="171"/>
      <c r="BU107" s="171"/>
      <c r="BV107" s="171"/>
      <c r="BW107" s="171"/>
      <c r="BX107" s="171"/>
      <c r="BY107" s="171"/>
      <c r="BZ107" s="171"/>
      <c r="CA107" s="171">
        <f t="shared" si="36"/>
        <v>0</v>
      </c>
      <c r="CB107" s="171"/>
      <c r="CC107" s="171"/>
      <c r="CD107" s="171"/>
      <c r="CE107" s="171"/>
      <c r="CF107" s="171"/>
      <c r="CG107" s="171"/>
      <c r="CH107" s="171"/>
      <c r="CI107" s="171"/>
      <c r="CJ107" s="171"/>
      <c r="CK107" s="171"/>
      <c r="CL107" s="171"/>
      <c r="CM107" s="171"/>
      <c r="CN107" s="171"/>
      <c r="CO107" s="171"/>
      <c r="CP107" s="171">
        <f t="shared" si="37"/>
        <v>0</v>
      </c>
      <c r="CQ107" s="171"/>
      <c r="CR107" s="171"/>
      <c r="CS107" s="171"/>
      <c r="CT107" s="171"/>
      <c r="CU107" s="171"/>
      <c r="CV107" s="171"/>
      <c r="CW107" s="171"/>
      <c r="CX107" s="171"/>
      <c r="CY107" s="171"/>
      <c r="CZ107" s="171"/>
      <c r="DA107" s="171"/>
      <c r="DB107" s="171">
        <f t="shared" si="38"/>
        <v>0</v>
      </c>
      <c r="DC107" s="27"/>
      <c r="DD107" s="27"/>
      <c r="DE107" s="27"/>
      <c r="DF107" s="27"/>
      <c r="DG107" s="27" t="s">
        <v>1025</v>
      </c>
      <c r="DH107" s="27">
        <v>223</v>
      </c>
      <c r="DI107" s="27"/>
      <c r="DJ107" s="29">
        <f t="shared" si="32"/>
        <v>0</v>
      </c>
      <c r="DK107" s="27" t="s">
        <v>1026</v>
      </c>
      <c r="DL107" s="27"/>
      <c r="DM107" s="27" t="s">
        <v>793</v>
      </c>
      <c r="DN107" s="163"/>
      <c r="DO107" s="163">
        <v>0</v>
      </c>
      <c r="DP107" s="27"/>
      <c r="DQ107" s="29" t="e">
        <f t="shared" si="33"/>
        <v>#DIV/0!</v>
      </c>
      <c r="DR107" s="177">
        <v>41974</v>
      </c>
      <c r="DS107" s="27" t="s">
        <v>890</v>
      </c>
    </row>
    <row r="108" spans="1:123" s="33" customFormat="1" ht="204" customHeight="1">
      <c r="A108" s="26">
        <v>353</v>
      </c>
      <c r="B108" s="26" t="s">
        <v>780</v>
      </c>
      <c r="C108" s="139" t="s">
        <v>468</v>
      </c>
      <c r="D108" s="57">
        <v>4</v>
      </c>
      <c r="E108" s="34">
        <v>0.7</v>
      </c>
      <c r="F108" s="27" t="s">
        <v>748</v>
      </c>
      <c r="G108" s="62">
        <v>9.1999999999999993</v>
      </c>
      <c r="H108" s="175">
        <v>0.73</v>
      </c>
      <c r="I108" s="681"/>
      <c r="J108" s="681"/>
      <c r="K108" s="51">
        <v>0.4</v>
      </c>
      <c r="L108" s="104" t="s">
        <v>943</v>
      </c>
      <c r="M108" s="104" t="s">
        <v>943</v>
      </c>
      <c r="N108" s="104" t="s">
        <v>944</v>
      </c>
      <c r="O108" s="104" t="s">
        <v>945</v>
      </c>
      <c r="P108" s="681"/>
      <c r="Q108" s="681"/>
      <c r="R108" s="29">
        <v>0.2</v>
      </c>
      <c r="S108" s="681"/>
      <c r="T108" s="681"/>
      <c r="U108" s="27" t="s">
        <v>1027</v>
      </c>
      <c r="V108" s="27" t="s">
        <v>1027</v>
      </c>
      <c r="W108" s="27" t="s">
        <v>70</v>
      </c>
      <c r="X108" s="27" t="s">
        <v>581</v>
      </c>
      <c r="Y108" s="164">
        <v>223</v>
      </c>
      <c r="Z108" s="27" t="s">
        <v>1028</v>
      </c>
      <c r="AA108" s="29">
        <v>0.2</v>
      </c>
      <c r="AB108" s="30">
        <f t="shared" si="22"/>
        <v>0.8176000000000001</v>
      </c>
      <c r="AC108" s="27">
        <v>55</v>
      </c>
      <c r="AD108" s="176"/>
      <c r="AE108" s="30">
        <v>0.8176000000000001</v>
      </c>
      <c r="AF108" s="27">
        <v>111</v>
      </c>
      <c r="AG108" s="27"/>
      <c r="AH108" s="30">
        <v>0.8176000000000001</v>
      </c>
      <c r="AI108" s="27">
        <v>167</v>
      </c>
      <c r="AJ108" s="27"/>
      <c r="AK108" s="30">
        <v>0.8176000000000001</v>
      </c>
      <c r="AL108" s="27">
        <v>223</v>
      </c>
      <c r="AM108" s="27"/>
      <c r="AN108" s="35">
        <f t="shared" si="34"/>
        <v>0</v>
      </c>
      <c r="AO108" s="35">
        <v>0</v>
      </c>
      <c r="AP108" s="35"/>
      <c r="AQ108" s="35">
        <v>0</v>
      </c>
      <c r="AR108" s="35"/>
      <c r="AS108" s="35">
        <v>0</v>
      </c>
      <c r="AT108" s="35"/>
      <c r="AU108" s="35">
        <v>0</v>
      </c>
      <c r="AV108" s="171"/>
      <c r="AW108" s="171" t="s">
        <v>758</v>
      </c>
      <c r="AX108" s="171"/>
      <c r="AY108" s="171"/>
      <c r="AZ108" s="171"/>
      <c r="BA108" s="171"/>
      <c r="BB108" s="171"/>
      <c r="BC108" s="171"/>
      <c r="BD108" s="171"/>
      <c r="BE108" s="171"/>
      <c r="BF108" s="171"/>
      <c r="BG108" s="171"/>
      <c r="BH108" s="171"/>
      <c r="BI108" s="171"/>
      <c r="BJ108" s="171"/>
      <c r="BK108" s="171"/>
      <c r="BL108" s="171">
        <f t="shared" si="35"/>
        <v>0</v>
      </c>
      <c r="BM108" s="171"/>
      <c r="BN108" s="171"/>
      <c r="BO108" s="171"/>
      <c r="BP108" s="171"/>
      <c r="BQ108" s="171"/>
      <c r="BR108" s="171"/>
      <c r="BS108" s="171"/>
      <c r="BT108" s="171"/>
      <c r="BU108" s="171"/>
      <c r="BV108" s="171"/>
      <c r="BW108" s="171"/>
      <c r="BX108" s="171"/>
      <c r="BY108" s="171"/>
      <c r="BZ108" s="171"/>
      <c r="CA108" s="171">
        <f t="shared" si="36"/>
        <v>0</v>
      </c>
      <c r="CB108" s="171"/>
      <c r="CC108" s="171"/>
      <c r="CD108" s="171"/>
      <c r="CE108" s="171"/>
      <c r="CF108" s="171"/>
      <c r="CG108" s="171"/>
      <c r="CH108" s="171"/>
      <c r="CI108" s="171"/>
      <c r="CJ108" s="171"/>
      <c r="CK108" s="171"/>
      <c r="CL108" s="171"/>
      <c r="CM108" s="171"/>
      <c r="CN108" s="171"/>
      <c r="CO108" s="171"/>
      <c r="CP108" s="171">
        <f t="shared" si="37"/>
        <v>0</v>
      </c>
      <c r="CQ108" s="171"/>
      <c r="CR108" s="171"/>
      <c r="CS108" s="171"/>
      <c r="CT108" s="171"/>
      <c r="CU108" s="171"/>
      <c r="CV108" s="171"/>
      <c r="CW108" s="171"/>
      <c r="CX108" s="171"/>
      <c r="CY108" s="171"/>
      <c r="CZ108" s="171"/>
      <c r="DA108" s="171"/>
      <c r="DB108" s="171">
        <f t="shared" si="38"/>
        <v>0</v>
      </c>
      <c r="DC108" s="27"/>
      <c r="DD108" s="27"/>
      <c r="DE108" s="27"/>
      <c r="DF108" s="27"/>
      <c r="DG108" s="27" t="s">
        <v>1029</v>
      </c>
      <c r="DH108" s="27">
        <v>55</v>
      </c>
      <c r="DI108" s="176"/>
      <c r="DJ108" s="29">
        <f t="shared" si="32"/>
        <v>0</v>
      </c>
      <c r="DK108" s="27" t="s">
        <v>1030</v>
      </c>
      <c r="DL108" s="27"/>
      <c r="DM108" s="27"/>
      <c r="DN108" s="163"/>
      <c r="DO108" s="163"/>
      <c r="DP108" s="27"/>
      <c r="DQ108" s="29" t="e">
        <f t="shared" si="33"/>
        <v>#DIV/0!</v>
      </c>
      <c r="DR108" s="27" t="s">
        <v>873</v>
      </c>
      <c r="DS108" s="27" t="s">
        <v>952</v>
      </c>
    </row>
    <row r="109" spans="1:123" s="33" customFormat="1" ht="135">
      <c r="A109" s="26">
        <v>354</v>
      </c>
      <c r="B109" s="26" t="s">
        <v>780</v>
      </c>
      <c r="C109" s="139" t="s">
        <v>468</v>
      </c>
      <c r="D109" s="57">
        <v>4</v>
      </c>
      <c r="E109" s="34">
        <v>0.7</v>
      </c>
      <c r="F109" s="27" t="s">
        <v>748</v>
      </c>
      <c r="G109" s="62">
        <v>9.1999999999999993</v>
      </c>
      <c r="H109" s="175">
        <v>0.73</v>
      </c>
      <c r="I109" s="681"/>
      <c r="J109" s="681"/>
      <c r="K109" s="51">
        <v>0.4</v>
      </c>
      <c r="L109" s="104" t="s">
        <v>1031</v>
      </c>
      <c r="M109" s="104" t="s">
        <v>1031</v>
      </c>
      <c r="N109" s="104">
        <v>0</v>
      </c>
      <c r="O109" s="104">
        <v>1</v>
      </c>
      <c r="P109" s="681" t="s">
        <v>1032</v>
      </c>
      <c r="Q109" s="681"/>
      <c r="R109" s="29">
        <v>0.1</v>
      </c>
      <c r="S109" s="681" t="s">
        <v>1032</v>
      </c>
      <c r="T109" s="681" t="s">
        <v>1033</v>
      </c>
      <c r="U109" s="27" t="s">
        <v>1034</v>
      </c>
      <c r="V109" s="27" t="s">
        <v>1034</v>
      </c>
      <c r="W109" s="27" t="s">
        <v>553</v>
      </c>
      <c r="X109" s="27" t="s">
        <v>1035</v>
      </c>
      <c r="Y109" s="164">
        <v>0</v>
      </c>
      <c r="Z109" s="27" t="s">
        <v>1036</v>
      </c>
      <c r="AA109" s="29">
        <v>0.3</v>
      </c>
      <c r="AB109" s="30">
        <f t="shared" si="22"/>
        <v>0.61320000000000008</v>
      </c>
      <c r="AC109" s="27">
        <v>223</v>
      </c>
      <c r="AD109" s="178"/>
      <c r="AE109" s="30">
        <v>0.61320000000000008</v>
      </c>
      <c r="AF109" s="27">
        <v>111</v>
      </c>
      <c r="AG109" s="27"/>
      <c r="AH109" s="30">
        <v>0.61320000000000008</v>
      </c>
      <c r="AI109" s="27">
        <v>167</v>
      </c>
      <c r="AJ109" s="27"/>
      <c r="AK109" s="30">
        <v>0.61320000000000008</v>
      </c>
      <c r="AL109" s="27">
        <v>223</v>
      </c>
      <c r="AM109" s="27"/>
      <c r="AN109" s="35">
        <f t="shared" si="34"/>
        <v>84929.279999999999</v>
      </c>
      <c r="AO109" s="35">
        <v>20000</v>
      </c>
      <c r="AP109" s="35"/>
      <c r="AQ109" s="35">
        <f>+AO109*1.04</f>
        <v>20800</v>
      </c>
      <c r="AR109" s="35"/>
      <c r="AS109" s="35">
        <f>+AQ109*1.04</f>
        <v>21632</v>
      </c>
      <c r="AT109" s="35"/>
      <c r="AU109" s="35">
        <f>+AS109*1.04</f>
        <v>22497.280000000002</v>
      </c>
      <c r="AV109" s="171"/>
      <c r="AW109" s="171" t="s">
        <v>758</v>
      </c>
      <c r="AX109" s="171"/>
      <c r="AY109" s="171"/>
      <c r="AZ109" s="171"/>
      <c r="BA109" s="171">
        <f>+AO109</f>
        <v>20000</v>
      </c>
      <c r="BB109" s="171"/>
      <c r="BC109" s="171"/>
      <c r="BD109" s="171"/>
      <c r="BE109" s="171"/>
      <c r="BF109" s="171"/>
      <c r="BG109" s="171"/>
      <c r="BH109" s="171"/>
      <c r="BI109" s="171"/>
      <c r="BJ109" s="171"/>
      <c r="BK109" s="171"/>
      <c r="BL109" s="171">
        <f t="shared" si="35"/>
        <v>20000</v>
      </c>
      <c r="BM109" s="171"/>
      <c r="BN109" s="171"/>
      <c r="BO109" s="171"/>
      <c r="BP109" s="171">
        <f>+AQ109</f>
        <v>20800</v>
      </c>
      <c r="BQ109" s="171"/>
      <c r="BR109" s="171"/>
      <c r="BS109" s="171"/>
      <c r="BT109" s="171"/>
      <c r="BU109" s="171"/>
      <c r="BV109" s="171"/>
      <c r="BW109" s="171"/>
      <c r="BX109" s="171"/>
      <c r="BY109" s="171"/>
      <c r="BZ109" s="171"/>
      <c r="CA109" s="171">
        <f t="shared" si="36"/>
        <v>20800</v>
      </c>
      <c r="CB109" s="171"/>
      <c r="CC109" s="171"/>
      <c r="CD109" s="171"/>
      <c r="CE109" s="171">
        <f t="shared" ref="CE109:CE114" si="43">+AS109</f>
        <v>21632</v>
      </c>
      <c r="CF109" s="171"/>
      <c r="CG109" s="171"/>
      <c r="CH109" s="171"/>
      <c r="CI109" s="171"/>
      <c r="CJ109" s="171"/>
      <c r="CK109" s="171"/>
      <c r="CL109" s="171"/>
      <c r="CM109" s="171"/>
      <c r="CN109" s="171"/>
      <c r="CO109" s="171"/>
      <c r="CP109" s="171">
        <f t="shared" si="37"/>
        <v>21632</v>
      </c>
      <c r="CQ109" s="171"/>
      <c r="CR109" s="171">
        <f>+AU109</f>
        <v>22497.280000000002</v>
      </c>
      <c r="CS109" s="171"/>
      <c r="CT109" s="171"/>
      <c r="CU109" s="171"/>
      <c r="CV109" s="171"/>
      <c r="CW109" s="171"/>
      <c r="CX109" s="171"/>
      <c r="CY109" s="171"/>
      <c r="CZ109" s="171"/>
      <c r="DA109" s="171"/>
      <c r="DB109" s="171">
        <f t="shared" si="38"/>
        <v>22497.280000000002</v>
      </c>
      <c r="DC109" s="27"/>
      <c r="DD109" s="27"/>
      <c r="DE109" s="27"/>
      <c r="DF109" s="27"/>
      <c r="DG109" s="27" t="s">
        <v>1037</v>
      </c>
      <c r="DH109" s="27">
        <v>223</v>
      </c>
      <c r="DI109" s="165"/>
      <c r="DJ109" s="29">
        <f t="shared" si="32"/>
        <v>0</v>
      </c>
      <c r="DK109" s="27" t="s">
        <v>1038</v>
      </c>
      <c r="DL109" s="27"/>
      <c r="DM109" s="27"/>
      <c r="DN109" s="163"/>
      <c r="DO109" s="163"/>
      <c r="DP109" s="27"/>
      <c r="DQ109" s="29" t="e">
        <f t="shared" si="33"/>
        <v>#DIV/0!</v>
      </c>
      <c r="DR109" s="27" t="s">
        <v>873</v>
      </c>
      <c r="DS109" s="27" t="s">
        <v>952</v>
      </c>
    </row>
    <row r="110" spans="1:123" s="33" customFormat="1" ht="135">
      <c r="A110" s="26">
        <v>355</v>
      </c>
      <c r="B110" s="26" t="s">
        <v>780</v>
      </c>
      <c r="C110" s="139" t="s">
        <v>468</v>
      </c>
      <c r="D110" s="57">
        <v>4</v>
      </c>
      <c r="E110" s="34">
        <v>0.7</v>
      </c>
      <c r="F110" s="27" t="s">
        <v>748</v>
      </c>
      <c r="G110" s="62">
        <v>9.1999999999999993</v>
      </c>
      <c r="H110" s="175">
        <v>0.73</v>
      </c>
      <c r="I110" s="681"/>
      <c r="J110" s="681"/>
      <c r="K110" s="51">
        <v>0.4</v>
      </c>
      <c r="L110" s="104" t="s">
        <v>1031</v>
      </c>
      <c r="M110" s="104" t="s">
        <v>1031</v>
      </c>
      <c r="N110" s="104">
        <v>0</v>
      </c>
      <c r="O110" s="104">
        <v>1</v>
      </c>
      <c r="P110" s="681"/>
      <c r="Q110" s="681"/>
      <c r="R110" s="29">
        <v>0.1</v>
      </c>
      <c r="S110" s="681"/>
      <c r="T110" s="681"/>
      <c r="U110" s="27" t="s">
        <v>1039</v>
      </c>
      <c r="V110" s="27" t="s">
        <v>1039</v>
      </c>
      <c r="W110" s="27" t="s">
        <v>553</v>
      </c>
      <c r="X110" s="27" t="s">
        <v>1035</v>
      </c>
      <c r="Y110" s="164">
        <v>0</v>
      </c>
      <c r="Z110" s="27" t="s">
        <v>1040</v>
      </c>
      <c r="AA110" s="29">
        <v>0.3</v>
      </c>
      <c r="AB110" s="30">
        <f t="shared" si="22"/>
        <v>0.61320000000000008</v>
      </c>
      <c r="AC110" s="27">
        <v>223</v>
      </c>
      <c r="AD110" s="139"/>
      <c r="AE110" s="30">
        <v>0.61320000000000008</v>
      </c>
      <c r="AF110" s="27">
        <v>111</v>
      </c>
      <c r="AG110" s="27"/>
      <c r="AH110" s="30">
        <v>0.61320000000000008</v>
      </c>
      <c r="AI110" s="27">
        <v>167</v>
      </c>
      <c r="AJ110" s="27"/>
      <c r="AK110" s="30">
        <v>0.61320000000000008</v>
      </c>
      <c r="AL110" s="27">
        <v>223</v>
      </c>
      <c r="AM110" s="27"/>
      <c r="AN110" s="35">
        <f t="shared" si="34"/>
        <v>127393.92</v>
      </c>
      <c r="AO110" s="35">
        <v>30000</v>
      </c>
      <c r="AP110" s="35"/>
      <c r="AQ110" s="35">
        <f t="shared" ref="AQ110:AQ111" si="44">+AO110*1.04</f>
        <v>31200</v>
      </c>
      <c r="AR110" s="35"/>
      <c r="AS110" s="35">
        <f t="shared" ref="AS110:AS111" si="45">+AQ110*1.04</f>
        <v>32448</v>
      </c>
      <c r="AT110" s="35"/>
      <c r="AU110" s="35">
        <f t="shared" ref="AU110:AU111" si="46">+AS110*1.04</f>
        <v>33745.919999999998</v>
      </c>
      <c r="AV110" s="171"/>
      <c r="AW110" s="171" t="s">
        <v>758</v>
      </c>
      <c r="AX110" s="171"/>
      <c r="AY110" s="171"/>
      <c r="AZ110" s="171"/>
      <c r="BA110" s="171">
        <f t="shared" ref="BA110:BA111" si="47">+AO110</f>
        <v>30000</v>
      </c>
      <c r="BB110" s="171"/>
      <c r="BC110" s="171"/>
      <c r="BD110" s="171"/>
      <c r="BE110" s="171"/>
      <c r="BF110" s="171"/>
      <c r="BG110" s="171"/>
      <c r="BH110" s="171"/>
      <c r="BI110" s="171"/>
      <c r="BJ110" s="171"/>
      <c r="BK110" s="171"/>
      <c r="BL110" s="171">
        <f t="shared" si="35"/>
        <v>30000</v>
      </c>
      <c r="BM110" s="171"/>
      <c r="BN110" s="171"/>
      <c r="BO110" s="171"/>
      <c r="BP110" s="171">
        <f t="shared" ref="BP110:BP111" si="48">+AQ110</f>
        <v>31200</v>
      </c>
      <c r="BQ110" s="171"/>
      <c r="BR110" s="171"/>
      <c r="BS110" s="171"/>
      <c r="BT110" s="171"/>
      <c r="BU110" s="171"/>
      <c r="BV110" s="171"/>
      <c r="BW110" s="171"/>
      <c r="BX110" s="171"/>
      <c r="BY110" s="171"/>
      <c r="BZ110" s="171"/>
      <c r="CA110" s="171">
        <f t="shared" si="36"/>
        <v>31200</v>
      </c>
      <c r="CB110" s="171"/>
      <c r="CC110" s="171"/>
      <c r="CD110" s="171"/>
      <c r="CE110" s="171">
        <f t="shared" si="43"/>
        <v>32448</v>
      </c>
      <c r="CF110" s="171"/>
      <c r="CG110" s="171"/>
      <c r="CH110" s="171"/>
      <c r="CI110" s="171"/>
      <c r="CJ110" s="171"/>
      <c r="CK110" s="171"/>
      <c r="CL110" s="171"/>
      <c r="CM110" s="171"/>
      <c r="CN110" s="171"/>
      <c r="CO110" s="171"/>
      <c r="CP110" s="171">
        <f t="shared" si="37"/>
        <v>32448</v>
      </c>
      <c r="CQ110" s="171"/>
      <c r="CR110" s="171">
        <f t="shared" ref="CR110:CR111" si="49">+AU110</f>
        <v>33745.919999999998</v>
      </c>
      <c r="CS110" s="171"/>
      <c r="CT110" s="171"/>
      <c r="CU110" s="171"/>
      <c r="CV110" s="171"/>
      <c r="CW110" s="171"/>
      <c r="CX110" s="171"/>
      <c r="CY110" s="171"/>
      <c r="CZ110" s="171"/>
      <c r="DA110" s="171"/>
      <c r="DB110" s="171">
        <f t="shared" si="38"/>
        <v>33745.919999999998</v>
      </c>
      <c r="DC110" s="27"/>
      <c r="DD110" s="27"/>
      <c r="DE110" s="27"/>
      <c r="DF110" s="27"/>
      <c r="DG110" s="27" t="s">
        <v>1041</v>
      </c>
      <c r="DH110" s="27">
        <v>223</v>
      </c>
      <c r="DI110" s="27"/>
      <c r="DJ110" s="29">
        <f t="shared" si="32"/>
        <v>0</v>
      </c>
      <c r="DK110" s="27" t="s">
        <v>1042</v>
      </c>
      <c r="DL110" s="27"/>
      <c r="DM110" s="27"/>
      <c r="DN110" s="163"/>
      <c r="DO110" s="163"/>
      <c r="DP110" s="27"/>
      <c r="DQ110" s="29" t="e">
        <f t="shared" si="33"/>
        <v>#DIV/0!</v>
      </c>
      <c r="DR110" s="27" t="s">
        <v>873</v>
      </c>
      <c r="DS110" s="27" t="s">
        <v>952</v>
      </c>
    </row>
    <row r="111" spans="1:123" s="33" customFormat="1" ht="135">
      <c r="A111" s="26">
        <v>356</v>
      </c>
      <c r="B111" s="26" t="s">
        <v>780</v>
      </c>
      <c r="C111" s="139" t="s">
        <v>468</v>
      </c>
      <c r="D111" s="57">
        <v>4</v>
      </c>
      <c r="E111" s="34">
        <v>0.7</v>
      </c>
      <c r="F111" s="27" t="s">
        <v>748</v>
      </c>
      <c r="G111" s="62">
        <v>9.1999999999999993</v>
      </c>
      <c r="H111" s="175">
        <v>0.73</v>
      </c>
      <c r="I111" s="681"/>
      <c r="J111" s="681"/>
      <c r="K111" s="51">
        <v>0.4</v>
      </c>
      <c r="L111" s="104" t="s">
        <v>1031</v>
      </c>
      <c r="M111" s="104" t="s">
        <v>1031</v>
      </c>
      <c r="N111" s="104">
        <v>0</v>
      </c>
      <c r="O111" s="104">
        <v>1</v>
      </c>
      <c r="P111" s="681"/>
      <c r="Q111" s="681"/>
      <c r="R111" s="29">
        <v>0.1</v>
      </c>
      <c r="S111" s="681"/>
      <c r="T111" s="681"/>
      <c r="U111" s="27" t="s">
        <v>1043</v>
      </c>
      <c r="V111" s="27" t="s">
        <v>1043</v>
      </c>
      <c r="W111" s="27" t="s">
        <v>553</v>
      </c>
      <c r="X111" s="27" t="s">
        <v>1035</v>
      </c>
      <c r="Y111" s="164">
        <v>0</v>
      </c>
      <c r="Z111" s="27" t="s">
        <v>1044</v>
      </c>
      <c r="AA111" s="29">
        <v>0.4</v>
      </c>
      <c r="AB111" s="30">
        <f t="shared" si="22"/>
        <v>0.8176000000000001</v>
      </c>
      <c r="AC111" s="27">
        <v>55</v>
      </c>
      <c r="AD111" s="139"/>
      <c r="AE111" s="30">
        <v>0.8176000000000001</v>
      </c>
      <c r="AF111" s="27">
        <v>111</v>
      </c>
      <c r="AG111" s="27"/>
      <c r="AH111" s="30">
        <v>0.8176000000000001</v>
      </c>
      <c r="AI111" s="27">
        <v>167</v>
      </c>
      <c r="AJ111" s="27"/>
      <c r="AK111" s="30">
        <v>0.8176000000000001</v>
      </c>
      <c r="AL111" s="27">
        <v>223</v>
      </c>
      <c r="AM111" s="27"/>
      <c r="AN111" s="35">
        <f t="shared" si="34"/>
        <v>212323.20000000001</v>
      </c>
      <c r="AO111" s="35">
        <v>50000</v>
      </c>
      <c r="AP111" s="35"/>
      <c r="AQ111" s="35">
        <f t="shared" si="44"/>
        <v>52000</v>
      </c>
      <c r="AR111" s="35"/>
      <c r="AS111" s="35">
        <f t="shared" si="45"/>
        <v>54080</v>
      </c>
      <c r="AT111" s="35"/>
      <c r="AU111" s="35">
        <f t="shared" si="46"/>
        <v>56243.200000000004</v>
      </c>
      <c r="AV111" s="171"/>
      <c r="AW111" s="171" t="s">
        <v>758</v>
      </c>
      <c r="AX111" s="171"/>
      <c r="AY111" s="171"/>
      <c r="AZ111" s="171"/>
      <c r="BA111" s="171">
        <f t="shared" si="47"/>
        <v>50000</v>
      </c>
      <c r="BB111" s="171"/>
      <c r="BC111" s="171"/>
      <c r="BD111" s="171"/>
      <c r="BE111" s="171"/>
      <c r="BF111" s="171"/>
      <c r="BG111" s="171"/>
      <c r="BH111" s="171"/>
      <c r="BI111" s="171"/>
      <c r="BJ111" s="171"/>
      <c r="BK111" s="171"/>
      <c r="BL111" s="171">
        <f t="shared" si="35"/>
        <v>50000</v>
      </c>
      <c r="BM111" s="171"/>
      <c r="BN111" s="171"/>
      <c r="BO111" s="171"/>
      <c r="BP111" s="171">
        <f t="shared" si="48"/>
        <v>52000</v>
      </c>
      <c r="BQ111" s="171"/>
      <c r="BR111" s="171"/>
      <c r="BS111" s="171"/>
      <c r="BT111" s="171"/>
      <c r="BU111" s="171"/>
      <c r="BV111" s="171"/>
      <c r="BW111" s="171"/>
      <c r="BX111" s="171"/>
      <c r="BY111" s="171"/>
      <c r="BZ111" s="171"/>
      <c r="CA111" s="171">
        <f t="shared" si="36"/>
        <v>52000</v>
      </c>
      <c r="CB111" s="171"/>
      <c r="CC111" s="171"/>
      <c r="CD111" s="171"/>
      <c r="CE111" s="171">
        <f t="shared" si="43"/>
        <v>54080</v>
      </c>
      <c r="CF111" s="171"/>
      <c r="CG111" s="171"/>
      <c r="CH111" s="171"/>
      <c r="CI111" s="171"/>
      <c r="CJ111" s="171"/>
      <c r="CK111" s="171"/>
      <c r="CL111" s="171"/>
      <c r="CM111" s="171"/>
      <c r="CN111" s="171"/>
      <c r="CO111" s="171"/>
      <c r="CP111" s="171">
        <f t="shared" si="37"/>
        <v>54080</v>
      </c>
      <c r="CQ111" s="171"/>
      <c r="CR111" s="171">
        <f t="shared" si="49"/>
        <v>56243.200000000004</v>
      </c>
      <c r="CS111" s="171"/>
      <c r="CT111" s="171"/>
      <c r="CU111" s="171"/>
      <c r="CV111" s="171"/>
      <c r="CW111" s="171"/>
      <c r="CX111" s="171"/>
      <c r="CY111" s="171"/>
      <c r="CZ111" s="171"/>
      <c r="DA111" s="171"/>
      <c r="DB111" s="171">
        <f t="shared" si="38"/>
        <v>56243.200000000004</v>
      </c>
      <c r="DC111" s="27"/>
      <c r="DD111" s="27"/>
      <c r="DE111" s="27"/>
      <c r="DF111" s="27"/>
      <c r="DG111" s="27" t="s">
        <v>1045</v>
      </c>
      <c r="DH111" s="27">
        <v>55</v>
      </c>
      <c r="DI111" s="27"/>
      <c r="DJ111" s="29">
        <f t="shared" si="32"/>
        <v>0</v>
      </c>
      <c r="DK111" s="27" t="s">
        <v>1046</v>
      </c>
      <c r="DL111" s="27"/>
      <c r="DM111" s="27"/>
      <c r="DN111" s="163"/>
      <c r="DO111" s="163"/>
      <c r="DP111" s="27"/>
      <c r="DQ111" s="29" t="e">
        <f t="shared" si="33"/>
        <v>#DIV/0!</v>
      </c>
      <c r="DR111" s="27" t="s">
        <v>873</v>
      </c>
      <c r="DS111" s="27" t="s">
        <v>952</v>
      </c>
    </row>
    <row r="112" spans="1:123" s="33" customFormat="1" ht="146.25">
      <c r="A112" s="26">
        <v>357</v>
      </c>
      <c r="B112" s="26" t="s">
        <v>780</v>
      </c>
      <c r="C112" s="139" t="s">
        <v>468</v>
      </c>
      <c r="D112" s="57">
        <v>4</v>
      </c>
      <c r="E112" s="34">
        <v>0.7</v>
      </c>
      <c r="F112" s="27" t="s">
        <v>748</v>
      </c>
      <c r="G112" s="62">
        <v>9.1999999999999993</v>
      </c>
      <c r="H112" s="175">
        <v>0.73</v>
      </c>
      <c r="I112" s="681"/>
      <c r="J112" s="681"/>
      <c r="K112" s="51">
        <v>0.4</v>
      </c>
      <c r="L112" s="104" t="s">
        <v>1047</v>
      </c>
      <c r="M112" s="104" t="s">
        <v>1047</v>
      </c>
      <c r="N112" s="104">
        <v>30</v>
      </c>
      <c r="O112" s="104">
        <v>150</v>
      </c>
      <c r="P112" s="681" t="s">
        <v>1048</v>
      </c>
      <c r="Q112" s="681"/>
      <c r="R112" s="29">
        <v>0.1</v>
      </c>
      <c r="S112" s="681" t="s">
        <v>1048</v>
      </c>
      <c r="T112" s="681" t="s">
        <v>1049</v>
      </c>
      <c r="U112" s="27" t="s">
        <v>1050</v>
      </c>
      <c r="V112" s="27" t="s">
        <v>1050</v>
      </c>
      <c r="W112" s="27" t="s">
        <v>553</v>
      </c>
      <c r="X112" s="27" t="s">
        <v>829</v>
      </c>
      <c r="Y112" s="164">
        <v>1</v>
      </c>
      <c r="Z112" s="27" t="s">
        <v>1051</v>
      </c>
      <c r="AA112" s="29">
        <v>0.4</v>
      </c>
      <c r="AB112" s="30">
        <f t="shared" si="22"/>
        <v>0.8176000000000001</v>
      </c>
      <c r="AC112" s="27">
        <v>1</v>
      </c>
      <c r="AD112" s="27"/>
      <c r="AE112" s="30">
        <v>0.8176000000000001</v>
      </c>
      <c r="AF112" s="27">
        <v>1</v>
      </c>
      <c r="AG112" s="27"/>
      <c r="AH112" s="30">
        <v>0.8176000000000001</v>
      </c>
      <c r="AI112" s="27">
        <v>1</v>
      </c>
      <c r="AJ112" s="27"/>
      <c r="AK112" s="30">
        <v>0.8176000000000001</v>
      </c>
      <c r="AL112" s="27">
        <v>1</v>
      </c>
      <c r="AM112" s="27"/>
      <c r="AN112" s="35">
        <f t="shared" si="34"/>
        <v>169858.56</v>
      </c>
      <c r="AO112" s="35">
        <v>40000</v>
      </c>
      <c r="AP112" s="35"/>
      <c r="AQ112" s="35">
        <f>+AO112*1.04</f>
        <v>41600</v>
      </c>
      <c r="AR112" s="35"/>
      <c r="AS112" s="35">
        <f>+AQ112*1.04</f>
        <v>43264</v>
      </c>
      <c r="AT112" s="35"/>
      <c r="AU112" s="35">
        <f>+AS112*1.04</f>
        <v>44994.560000000005</v>
      </c>
      <c r="AV112" s="171"/>
      <c r="AW112" s="171" t="s">
        <v>758</v>
      </c>
      <c r="AX112" s="171"/>
      <c r="AY112" s="171"/>
      <c r="AZ112" s="171"/>
      <c r="BA112" s="171">
        <f>+AO112</f>
        <v>40000</v>
      </c>
      <c r="BB112" s="171"/>
      <c r="BC112" s="171"/>
      <c r="BD112" s="171"/>
      <c r="BE112" s="171"/>
      <c r="BF112" s="171"/>
      <c r="BG112" s="171"/>
      <c r="BH112" s="171"/>
      <c r="BI112" s="171"/>
      <c r="BJ112" s="171"/>
      <c r="BK112" s="171"/>
      <c r="BL112" s="171">
        <f t="shared" si="35"/>
        <v>40000</v>
      </c>
      <c r="BM112" s="171"/>
      <c r="BN112" s="171"/>
      <c r="BO112" s="171"/>
      <c r="BP112" s="171">
        <f>+AQ112</f>
        <v>41600</v>
      </c>
      <c r="BQ112" s="171"/>
      <c r="BR112" s="171"/>
      <c r="BS112" s="171"/>
      <c r="BT112" s="171"/>
      <c r="BU112" s="171"/>
      <c r="BV112" s="171"/>
      <c r="BW112" s="171"/>
      <c r="BX112" s="171"/>
      <c r="BY112" s="171"/>
      <c r="BZ112" s="171"/>
      <c r="CA112" s="171">
        <f t="shared" si="36"/>
        <v>41600</v>
      </c>
      <c r="CB112" s="171"/>
      <c r="CC112" s="171"/>
      <c r="CD112" s="171"/>
      <c r="CE112" s="171">
        <f t="shared" si="43"/>
        <v>43264</v>
      </c>
      <c r="CF112" s="171"/>
      <c r="CG112" s="171"/>
      <c r="CH112" s="171"/>
      <c r="CI112" s="171"/>
      <c r="CJ112" s="171"/>
      <c r="CK112" s="171"/>
      <c r="CL112" s="171"/>
      <c r="CM112" s="171"/>
      <c r="CN112" s="171"/>
      <c r="CO112" s="171"/>
      <c r="CP112" s="171">
        <f t="shared" si="37"/>
        <v>43264</v>
      </c>
      <c r="CQ112" s="171"/>
      <c r="CR112" s="171">
        <f>+AU112</f>
        <v>44994.560000000005</v>
      </c>
      <c r="CS112" s="171"/>
      <c r="CT112" s="171"/>
      <c r="CU112" s="171"/>
      <c r="CV112" s="171"/>
      <c r="CW112" s="171"/>
      <c r="CX112" s="171"/>
      <c r="CY112" s="171"/>
      <c r="CZ112" s="171"/>
      <c r="DA112" s="171"/>
      <c r="DB112" s="171">
        <f t="shared" si="38"/>
        <v>44994.560000000005</v>
      </c>
      <c r="DC112" s="27"/>
      <c r="DD112" s="27"/>
      <c r="DE112" s="27"/>
      <c r="DF112" s="27"/>
      <c r="DG112" s="27" t="s">
        <v>1052</v>
      </c>
      <c r="DH112" s="27">
        <v>1</v>
      </c>
      <c r="DI112" s="27"/>
      <c r="DJ112" s="29">
        <f t="shared" si="32"/>
        <v>0</v>
      </c>
      <c r="DK112" s="27" t="s">
        <v>1053</v>
      </c>
      <c r="DL112" s="27"/>
      <c r="DM112" s="27"/>
      <c r="DN112" s="163"/>
      <c r="DO112" s="163"/>
      <c r="DP112" s="27"/>
      <c r="DQ112" s="29" t="e">
        <f t="shared" si="33"/>
        <v>#DIV/0!</v>
      </c>
      <c r="DR112" s="27" t="s">
        <v>1054</v>
      </c>
      <c r="DS112" s="27" t="s">
        <v>890</v>
      </c>
    </row>
    <row r="113" spans="1:123" s="33" customFormat="1" ht="146.25">
      <c r="A113" s="26">
        <v>358</v>
      </c>
      <c r="B113" s="26" t="s">
        <v>780</v>
      </c>
      <c r="C113" s="139" t="s">
        <v>468</v>
      </c>
      <c r="D113" s="57">
        <v>4</v>
      </c>
      <c r="E113" s="34">
        <v>0.7</v>
      </c>
      <c r="F113" s="27" t="s">
        <v>748</v>
      </c>
      <c r="G113" s="62">
        <v>9.1999999999999993</v>
      </c>
      <c r="H113" s="175">
        <v>0.73</v>
      </c>
      <c r="I113" s="681"/>
      <c r="J113" s="681"/>
      <c r="K113" s="51">
        <v>0.4</v>
      </c>
      <c r="L113" s="104" t="s">
        <v>1047</v>
      </c>
      <c r="M113" s="104" t="s">
        <v>1047</v>
      </c>
      <c r="N113" s="104">
        <v>30</v>
      </c>
      <c r="O113" s="104">
        <v>150</v>
      </c>
      <c r="P113" s="681"/>
      <c r="Q113" s="681"/>
      <c r="R113" s="29">
        <v>0.1</v>
      </c>
      <c r="S113" s="681"/>
      <c r="T113" s="681"/>
      <c r="U113" s="27" t="s">
        <v>1055</v>
      </c>
      <c r="V113" s="27" t="s">
        <v>1055</v>
      </c>
      <c r="W113" s="27" t="s">
        <v>70</v>
      </c>
      <c r="X113" s="27" t="s">
        <v>829</v>
      </c>
      <c r="Y113" s="164">
        <v>25</v>
      </c>
      <c r="Z113" s="27" t="s">
        <v>1056</v>
      </c>
      <c r="AA113" s="29">
        <v>0.35</v>
      </c>
      <c r="AB113" s="30">
        <f t="shared" si="22"/>
        <v>0.71540000000000004</v>
      </c>
      <c r="AC113" s="27">
        <v>50</v>
      </c>
      <c r="AD113" s="27"/>
      <c r="AE113" s="30">
        <v>0.71540000000000004</v>
      </c>
      <c r="AF113" s="27">
        <v>100</v>
      </c>
      <c r="AG113" s="27"/>
      <c r="AH113" s="30">
        <v>0.71540000000000004</v>
      </c>
      <c r="AI113" s="27">
        <v>125</v>
      </c>
      <c r="AJ113" s="27"/>
      <c r="AK113" s="30">
        <v>0.71540000000000004</v>
      </c>
      <c r="AL113" s="27">
        <v>150</v>
      </c>
      <c r="AM113" s="27"/>
      <c r="AN113" s="35">
        <f t="shared" si="34"/>
        <v>254787.84</v>
      </c>
      <c r="AO113" s="35">
        <v>60000</v>
      </c>
      <c r="AP113" s="35"/>
      <c r="AQ113" s="35">
        <f>+AO113*1.04</f>
        <v>62400</v>
      </c>
      <c r="AR113" s="35"/>
      <c r="AS113" s="35">
        <f>+AQ113*1.04</f>
        <v>64896</v>
      </c>
      <c r="AT113" s="35"/>
      <c r="AU113" s="35">
        <f>+AS113*1.04</f>
        <v>67491.839999999997</v>
      </c>
      <c r="AV113" s="171"/>
      <c r="AW113" s="171" t="s">
        <v>758</v>
      </c>
      <c r="AX113" s="171"/>
      <c r="AY113" s="171"/>
      <c r="AZ113" s="171"/>
      <c r="BA113" s="171">
        <f>+AO113</f>
        <v>60000</v>
      </c>
      <c r="BB113" s="171"/>
      <c r="BC113" s="171"/>
      <c r="BD113" s="171"/>
      <c r="BE113" s="171"/>
      <c r="BF113" s="171"/>
      <c r="BG113" s="171"/>
      <c r="BH113" s="171"/>
      <c r="BI113" s="171"/>
      <c r="BJ113" s="171"/>
      <c r="BK113" s="171"/>
      <c r="BL113" s="171">
        <f t="shared" si="35"/>
        <v>60000</v>
      </c>
      <c r="BM113" s="171"/>
      <c r="BN113" s="171"/>
      <c r="BO113" s="171"/>
      <c r="BP113" s="171">
        <f>+AQ113</f>
        <v>62400</v>
      </c>
      <c r="BQ113" s="171"/>
      <c r="BR113" s="171"/>
      <c r="BS113" s="171"/>
      <c r="BT113" s="171"/>
      <c r="BU113" s="171"/>
      <c r="BV113" s="171"/>
      <c r="BW113" s="171"/>
      <c r="BX113" s="171"/>
      <c r="BY113" s="171"/>
      <c r="BZ113" s="171"/>
      <c r="CA113" s="171">
        <f t="shared" si="36"/>
        <v>62400</v>
      </c>
      <c r="CB113" s="171"/>
      <c r="CC113" s="171"/>
      <c r="CD113" s="171"/>
      <c r="CE113" s="171">
        <f t="shared" si="43"/>
        <v>64896</v>
      </c>
      <c r="CF113" s="171"/>
      <c r="CG113" s="171"/>
      <c r="CH113" s="171"/>
      <c r="CI113" s="171"/>
      <c r="CJ113" s="171"/>
      <c r="CK113" s="171"/>
      <c r="CL113" s="171"/>
      <c r="CM113" s="171"/>
      <c r="CN113" s="171"/>
      <c r="CO113" s="171"/>
      <c r="CP113" s="171">
        <f t="shared" si="37"/>
        <v>64896</v>
      </c>
      <c r="CQ113" s="171"/>
      <c r="CR113" s="171">
        <f>+AU113</f>
        <v>67491.839999999997</v>
      </c>
      <c r="CS113" s="171"/>
      <c r="CT113" s="171"/>
      <c r="CU113" s="171"/>
      <c r="CV113" s="171"/>
      <c r="CW113" s="171"/>
      <c r="CX113" s="171"/>
      <c r="CY113" s="171"/>
      <c r="CZ113" s="171"/>
      <c r="DA113" s="171"/>
      <c r="DB113" s="171">
        <f t="shared" si="38"/>
        <v>67491.839999999997</v>
      </c>
      <c r="DC113" s="839"/>
      <c r="DD113" s="27"/>
      <c r="DE113" s="27"/>
      <c r="DF113" s="27"/>
      <c r="DG113" s="27" t="s">
        <v>1057</v>
      </c>
      <c r="DH113" s="27">
        <v>50</v>
      </c>
      <c r="DI113" s="27"/>
      <c r="DJ113" s="29">
        <f t="shared" si="32"/>
        <v>0</v>
      </c>
      <c r="DK113" s="27" t="s">
        <v>1058</v>
      </c>
      <c r="DL113" s="27"/>
      <c r="DM113" s="27" t="s">
        <v>853</v>
      </c>
      <c r="DN113" s="163"/>
      <c r="DO113" s="163"/>
      <c r="DP113" s="27"/>
      <c r="DQ113" s="29" t="e">
        <f t="shared" si="33"/>
        <v>#DIV/0!</v>
      </c>
      <c r="DR113" s="27" t="s">
        <v>1059</v>
      </c>
      <c r="DS113" s="27" t="s">
        <v>890</v>
      </c>
    </row>
    <row r="114" spans="1:123" s="33" customFormat="1" ht="146.25">
      <c r="A114" s="26">
        <v>359</v>
      </c>
      <c r="B114" s="26" t="s">
        <v>780</v>
      </c>
      <c r="C114" s="139" t="s">
        <v>468</v>
      </c>
      <c r="D114" s="57">
        <v>4</v>
      </c>
      <c r="E114" s="34">
        <v>0.7</v>
      </c>
      <c r="F114" s="27" t="s">
        <v>748</v>
      </c>
      <c r="G114" s="62">
        <v>9.1999999999999993</v>
      </c>
      <c r="H114" s="175">
        <v>0.73</v>
      </c>
      <c r="I114" s="681"/>
      <c r="J114" s="681"/>
      <c r="K114" s="51">
        <v>0.4</v>
      </c>
      <c r="L114" s="104" t="s">
        <v>1047</v>
      </c>
      <c r="M114" s="104" t="s">
        <v>1047</v>
      </c>
      <c r="N114" s="104">
        <v>30</v>
      </c>
      <c r="O114" s="104">
        <v>150</v>
      </c>
      <c r="P114" s="681"/>
      <c r="Q114" s="681"/>
      <c r="R114" s="29">
        <v>0.1</v>
      </c>
      <c r="S114" s="681"/>
      <c r="T114" s="681"/>
      <c r="U114" s="27" t="s">
        <v>1060</v>
      </c>
      <c r="V114" s="27" t="s">
        <v>1060</v>
      </c>
      <c r="W114" s="27" t="s">
        <v>70</v>
      </c>
      <c r="X114" s="27" t="s">
        <v>829</v>
      </c>
      <c r="Y114" s="164">
        <v>0</v>
      </c>
      <c r="Z114" s="27" t="s">
        <v>1061</v>
      </c>
      <c r="AA114" s="29">
        <v>0.25</v>
      </c>
      <c r="AB114" s="30">
        <f t="shared" si="22"/>
        <v>0.51100000000000012</v>
      </c>
      <c r="AC114" s="27">
        <v>100</v>
      </c>
      <c r="AD114" s="27"/>
      <c r="AE114" s="30">
        <v>0.51100000000000012</v>
      </c>
      <c r="AF114" s="27">
        <v>100</v>
      </c>
      <c r="AG114" s="27"/>
      <c r="AH114" s="30">
        <v>0.51100000000000012</v>
      </c>
      <c r="AI114" s="27">
        <v>200</v>
      </c>
      <c r="AJ114" s="27"/>
      <c r="AK114" s="30">
        <v>0.51100000000000012</v>
      </c>
      <c r="AL114" s="27">
        <v>3000</v>
      </c>
      <c r="AM114" s="27"/>
      <c r="AN114" s="35">
        <f t="shared" si="34"/>
        <v>0</v>
      </c>
      <c r="AO114" s="35">
        <v>0</v>
      </c>
      <c r="AP114" s="35"/>
      <c r="AQ114" s="35">
        <f>+AO114*1.04</f>
        <v>0</v>
      </c>
      <c r="AR114" s="35"/>
      <c r="AS114" s="35">
        <f>+AQ114*1.04</f>
        <v>0</v>
      </c>
      <c r="AT114" s="35"/>
      <c r="AU114" s="35">
        <f>+AS114*1.04</f>
        <v>0</v>
      </c>
      <c r="AV114" s="171"/>
      <c r="AW114" s="171" t="s">
        <v>758</v>
      </c>
      <c r="AX114" s="171"/>
      <c r="AY114" s="171"/>
      <c r="AZ114" s="171"/>
      <c r="BA114" s="171">
        <f>+AO114</f>
        <v>0</v>
      </c>
      <c r="BB114" s="171"/>
      <c r="BC114" s="171"/>
      <c r="BD114" s="171"/>
      <c r="BE114" s="171"/>
      <c r="BF114" s="171"/>
      <c r="BG114" s="171"/>
      <c r="BH114" s="171"/>
      <c r="BI114" s="171"/>
      <c r="BJ114" s="171"/>
      <c r="BK114" s="171"/>
      <c r="BL114" s="171">
        <f t="shared" si="35"/>
        <v>0</v>
      </c>
      <c r="BM114" s="171"/>
      <c r="BN114" s="171"/>
      <c r="BO114" s="171"/>
      <c r="BP114" s="171">
        <f>+AQ114</f>
        <v>0</v>
      </c>
      <c r="BQ114" s="171"/>
      <c r="BR114" s="171"/>
      <c r="BS114" s="171"/>
      <c r="BT114" s="171"/>
      <c r="BU114" s="171"/>
      <c r="BV114" s="171"/>
      <c r="BW114" s="171"/>
      <c r="BX114" s="171"/>
      <c r="BY114" s="171"/>
      <c r="BZ114" s="171"/>
      <c r="CA114" s="171">
        <f t="shared" si="36"/>
        <v>0</v>
      </c>
      <c r="CB114" s="171"/>
      <c r="CC114" s="171"/>
      <c r="CD114" s="171"/>
      <c r="CE114" s="171">
        <f t="shared" si="43"/>
        <v>0</v>
      </c>
      <c r="CF114" s="171"/>
      <c r="CG114" s="171"/>
      <c r="CH114" s="171"/>
      <c r="CI114" s="171"/>
      <c r="CJ114" s="171"/>
      <c r="CK114" s="171"/>
      <c r="CL114" s="171"/>
      <c r="CM114" s="171"/>
      <c r="CN114" s="171"/>
      <c r="CO114" s="171"/>
      <c r="CP114" s="171">
        <f t="shared" si="37"/>
        <v>0</v>
      </c>
      <c r="CQ114" s="171"/>
      <c r="CR114" s="171">
        <f>+AU114</f>
        <v>0</v>
      </c>
      <c r="CS114" s="171"/>
      <c r="CT114" s="171"/>
      <c r="CU114" s="171"/>
      <c r="CV114" s="171"/>
      <c r="CW114" s="171"/>
      <c r="CX114" s="171"/>
      <c r="CY114" s="171"/>
      <c r="CZ114" s="171"/>
      <c r="DA114" s="171"/>
      <c r="DB114" s="171">
        <f t="shared" si="38"/>
        <v>0</v>
      </c>
      <c r="DC114" s="839"/>
      <c r="DD114" s="27"/>
      <c r="DE114" s="27"/>
      <c r="DF114" s="27"/>
      <c r="DG114" s="27" t="s">
        <v>1062</v>
      </c>
      <c r="DH114" s="27">
        <v>100</v>
      </c>
      <c r="DI114" s="27"/>
      <c r="DJ114" s="29">
        <f t="shared" si="32"/>
        <v>0</v>
      </c>
      <c r="DK114" s="27" t="s">
        <v>1063</v>
      </c>
      <c r="DL114" s="27"/>
      <c r="DM114" s="27" t="s">
        <v>1064</v>
      </c>
      <c r="DN114" s="163"/>
      <c r="DO114" s="163"/>
      <c r="DP114" s="27"/>
      <c r="DQ114" s="29" t="e">
        <f t="shared" si="33"/>
        <v>#DIV/0!</v>
      </c>
      <c r="DR114" s="27" t="s">
        <v>1065</v>
      </c>
      <c r="DS114" s="27" t="s">
        <v>890</v>
      </c>
    </row>
    <row r="115" spans="1:123" s="33" customFormat="1" ht="191.25">
      <c r="A115" s="26">
        <v>360</v>
      </c>
      <c r="B115" s="26" t="s">
        <v>780</v>
      </c>
      <c r="C115" s="139" t="s">
        <v>468</v>
      </c>
      <c r="D115" s="57">
        <v>4</v>
      </c>
      <c r="E115" s="34">
        <v>0.7</v>
      </c>
      <c r="F115" s="27" t="s">
        <v>748</v>
      </c>
      <c r="G115" s="62">
        <v>9.1999999999999993</v>
      </c>
      <c r="H115" s="175">
        <v>0.73</v>
      </c>
      <c r="I115" s="681"/>
      <c r="J115" s="681"/>
      <c r="K115" s="51">
        <v>0.4</v>
      </c>
      <c r="L115" s="104" t="s">
        <v>1066</v>
      </c>
      <c r="M115" s="104" t="s">
        <v>1066</v>
      </c>
      <c r="N115" s="29">
        <v>0</v>
      </c>
      <c r="O115" s="29">
        <v>0.2</v>
      </c>
      <c r="P115" s="681" t="s">
        <v>1067</v>
      </c>
      <c r="Q115" s="681"/>
      <c r="R115" s="29">
        <v>0.15</v>
      </c>
      <c r="S115" s="681" t="s">
        <v>1067</v>
      </c>
      <c r="T115" s="681" t="s">
        <v>1068</v>
      </c>
      <c r="U115" s="27" t="s">
        <v>1069</v>
      </c>
      <c r="V115" s="27" t="s">
        <v>1069</v>
      </c>
      <c r="W115" s="27" t="s">
        <v>553</v>
      </c>
      <c r="X115" s="27" t="s">
        <v>829</v>
      </c>
      <c r="Y115" s="164">
        <v>1</v>
      </c>
      <c r="Z115" s="27" t="s">
        <v>1070</v>
      </c>
      <c r="AA115" s="29">
        <v>0.1</v>
      </c>
      <c r="AB115" s="30">
        <f t="shared" si="22"/>
        <v>0.30660000000000004</v>
      </c>
      <c r="AC115" s="27">
        <v>1</v>
      </c>
      <c r="AD115" s="27"/>
      <c r="AE115" s="30">
        <v>0.30660000000000004</v>
      </c>
      <c r="AF115" s="27">
        <v>1</v>
      </c>
      <c r="AG115" s="27"/>
      <c r="AH115" s="30">
        <v>0.30660000000000004</v>
      </c>
      <c r="AI115" s="27">
        <v>1</v>
      </c>
      <c r="AJ115" s="27"/>
      <c r="AK115" s="30">
        <v>0.30660000000000004</v>
      </c>
      <c r="AL115" s="27">
        <v>1</v>
      </c>
      <c r="AM115" s="27"/>
      <c r="AN115" s="35">
        <f t="shared" si="34"/>
        <v>0</v>
      </c>
      <c r="AO115" s="35">
        <v>0</v>
      </c>
      <c r="AP115" s="35"/>
      <c r="AQ115" s="35">
        <v>0</v>
      </c>
      <c r="AR115" s="35"/>
      <c r="AS115" s="35">
        <v>0</v>
      </c>
      <c r="AT115" s="35"/>
      <c r="AU115" s="35">
        <v>0</v>
      </c>
      <c r="AV115" s="171"/>
      <c r="AW115" s="171" t="s">
        <v>758</v>
      </c>
      <c r="AX115" s="171"/>
      <c r="AY115" s="171"/>
      <c r="AZ115" s="171"/>
      <c r="BA115" s="171"/>
      <c r="BB115" s="171"/>
      <c r="BC115" s="171"/>
      <c r="BD115" s="171"/>
      <c r="BE115" s="171"/>
      <c r="BF115" s="171"/>
      <c r="BG115" s="171"/>
      <c r="BH115" s="171"/>
      <c r="BI115" s="171"/>
      <c r="BJ115" s="171"/>
      <c r="BK115" s="171"/>
      <c r="BL115" s="171">
        <f t="shared" si="35"/>
        <v>0</v>
      </c>
      <c r="BM115" s="171"/>
      <c r="BN115" s="171"/>
      <c r="BO115" s="171"/>
      <c r="BP115" s="171"/>
      <c r="BQ115" s="171"/>
      <c r="BR115" s="171"/>
      <c r="BS115" s="171"/>
      <c r="BT115" s="171"/>
      <c r="BU115" s="171"/>
      <c r="BV115" s="171"/>
      <c r="BW115" s="171"/>
      <c r="BX115" s="171"/>
      <c r="BY115" s="171"/>
      <c r="BZ115" s="171"/>
      <c r="CA115" s="171">
        <f t="shared" si="36"/>
        <v>0</v>
      </c>
      <c r="CB115" s="171"/>
      <c r="CC115" s="171"/>
      <c r="CD115" s="171"/>
      <c r="CE115" s="171"/>
      <c r="CF115" s="171"/>
      <c r="CG115" s="171"/>
      <c r="CH115" s="171"/>
      <c r="CI115" s="171"/>
      <c r="CJ115" s="171"/>
      <c r="CK115" s="171"/>
      <c r="CL115" s="171"/>
      <c r="CM115" s="171"/>
      <c r="CN115" s="171"/>
      <c r="CO115" s="171"/>
      <c r="CP115" s="171">
        <f t="shared" si="37"/>
        <v>0</v>
      </c>
      <c r="CQ115" s="171"/>
      <c r="CR115" s="171"/>
      <c r="CS115" s="171"/>
      <c r="CT115" s="171"/>
      <c r="CU115" s="171"/>
      <c r="CV115" s="171"/>
      <c r="CW115" s="171"/>
      <c r="CX115" s="171"/>
      <c r="CY115" s="171"/>
      <c r="CZ115" s="171"/>
      <c r="DA115" s="171"/>
      <c r="DB115" s="171">
        <f t="shared" si="38"/>
        <v>0</v>
      </c>
      <c r="DC115" s="839"/>
      <c r="DD115" s="27"/>
      <c r="DE115" s="27"/>
      <c r="DF115" s="27"/>
      <c r="DG115" s="27" t="s">
        <v>1071</v>
      </c>
      <c r="DH115" s="27">
        <v>1</v>
      </c>
      <c r="DI115" s="27"/>
      <c r="DJ115" s="29">
        <f t="shared" si="32"/>
        <v>0</v>
      </c>
      <c r="DK115" s="27" t="s">
        <v>1072</v>
      </c>
      <c r="DL115" s="27"/>
      <c r="DM115" s="27"/>
      <c r="DN115" s="163"/>
      <c r="DO115" s="163"/>
      <c r="DP115" s="27"/>
      <c r="DQ115" s="29" t="e">
        <f t="shared" si="33"/>
        <v>#DIV/0!</v>
      </c>
      <c r="DR115" s="27" t="s">
        <v>1073</v>
      </c>
      <c r="DS115" s="27" t="s">
        <v>890</v>
      </c>
    </row>
    <row r="116" spans="1:123" s="33" customFormat="1" ht="191.25">
      <c r="A116" s="26">
        <v>361</v>
      </c>
      <c r="B116" s="26" t="s">
        <v>780</v>
      </c>
      <c r="C116" s="139" t="s">
        <v>468</v>
      </c>
      <c r="D116" s="57">
        <v>4</v>
      </c>
      <c r="E116" s="34">
        <v>0.7</v>
      </c>
      <c r="F116" s="27" t="s">
        <v>748</v>
      </c>
      <c r="G116" s="62">
        <v>9.1999999999999993</v>
      </c>
      <c r="H116" s="175">
        <v>0.73</v>
      </c>
      <c r="I116" s="681"/>
      <c r="J116" s="681"/>
      <c r="K116" s="51">
        <v>0.4</v>
      </c>
      <c r="L116" s="104" t="s">
        <v>1066</v>
      </c>
      <c r="M116" s="104" t="s">
        <v>1066</v>
      </c>
      <c r="N116" s="29">
        <v>0</v>
      </c>
      <c r="O116" s="29">
        <v>0.2</v>
      </c>
      <c r="P116" s="681"/>
      <c r="Q116" s="681"/>
      <c r="R116" s="29">
        <v>0.15</v>
      </c>
      <c r="S116" s="681"/>
      <c r="T116" s="681"/>
      <c r="U116" s="27" t="s">
        <v>1074</v>
      </c>
      <c r="V116" s="27" t="s">
        <v>1074</v>
      </c>
      <c r="W116" s="27" t="s">
        <v>70</v>
      </c>
      <c r="X116" s="27" t="s">
        <v>829</v>
      </c>
      <c r="Y116" s="164">
        <v>60</v>
      </c>
      <c r="Z116" s="27" t="s">
        <v>1075</v>
      </c>
      <c r="AA116" s="29">
        <v>0.2</v>
      </c>
      <c r="AB116" s="30">
        <f t="shared" si="22"/>
        <v>0.61320000000000008</v>
      </c>
      <c r="AC116" s="27">
        <v>1000</v>
      </c>
      <c r="AD116" s="27"/>
      <c r="AE116" s="30">
        <v>0.61320000000000008</v>
      </c>
      <c r="AF116" s="27">
        <v>2500</v>
      </c>
      <c r="AG116" s="27"/>
      <c r="AH116" s="30">
        <v>0.61320000000000008</v>
      </c>
      <c r="AI116" s="27">
        <v>4500</v>
      </c>
      <c r="AJ116" s="27"/>
      <c r="AK116" s="30">
        <v>0.61320000000000008</v>
      </c>
      <c r="AL116" s="27">
        <v>5500</v>
      </c>
      <c r="AM116" s="27"/>
      <c r="AN116" s="35">
        <f t="shared" si="34"/>
        <v>849293</v>
      </c>
      <c r="AO116" s="35">
        <v>200000</v>
      </c>
      <c r="AP116" s="35">
        <v>0</v>
      </c>
      <c r="AQ116" s="35">
        <v>208000</v>
      </c>
      <c r="AR116" s="35"/>
      <c r="AS116" s="35">
        <v>216320</v>
      </c>
      <c r="AT116" s="35"/>
      <c r="AU116" s="35">
        <v>224973</v>
      </c>
      <c r="AV116" s="171"/>
      <c r="AW116" s="171" t="s">
        <v>758</v>
      </c>
      <c r="AX116" s="171"/>
      <c r="AY116" s="171"/>
      <c r="AZ116" s="171"/>
      <c r="BA116" s="171">
        <v>200000</v>
      </c>
      <c r="BB116" s="171"/>
      <c r="BC116" s="171"/>
      <c r="BD116" s="171"/>
      <c r="BE116" s="171"/>
      <c r="BF116" s="171"/>
      <c r="BG116" s="171"/>
      <c r="BH116" s="171"/>
      <c r="BI116" s="171"/>
      <c r="BJ116" s="171"/>
      <c r="BK116" s="171"/>
      <c r="BL116" s="171">
        <f t="shared" si="35"/>
        <v>200000</v>
      </c>
      <c r="BM116" s="171"/>
      <c r="BN116" s="171"/>
      <c r="BO116" s="171"/>
      <c r="BP116" s="171">
        <v>208000</v>
      </c>
      <c r="BQ116" s="171"/>
      <c r="BR116" s="171"/>
      <c r="BS116" s="171"/>
      <c r="BT116" s="171"/>
      <c r="BU116" s="171"/>
      <c r="BV116" s="171"/>
      <c r="BW116" s="171"/>
      <c r="BX116" s="171"/>
      <c r="BY116" s="171"/>
      <c r="BZ116" s="171"/>
      <c r="CA116" s="171">
        <f t="shared" si="36"/>
        <v>208000</v>
      </c>
      <c r="CB116" s="171"/>
      <c r="CC116" s="171"/>
      <c r="CD116" s="171"/>
      <c r="CE116" s="171">
        <v>216320</v>
      </c>
      <c r="CF116" s="171"/>
      <c r="CG116" s="171"/>
      <c r="CH116" s="171"/>
      <c r="CI116" s="171"/>
      <c r="CJ116" s="171"/>
      <c r="CK116" s="171"/>
      <c r="CL116" s="171"/>
      <c r="CM116" s="171"/>
      <c r="CN116" s="171"/>
      <c r="CO116" s="171"/>
      <c r="CP116" s="171">
        <f t="shared" si="37"/>
        <v>216320</v>
      </c>
      <c r="CQ116" s="171"/>
      <c r="CR116" s="171">
        <v>224973</v>
      </c>
      <c r="CS116" s="171"/>
      <c r="CT116" s="171"/>
      <c r="CU116" s="171"/>
      <c r="CV116" s="171"/>
      <c r="CW116" s="171"/>
      <c r="CX116" s="171"/>
      <c r="CY116" s="171"/>
      <c r="CZ116" s="171"/>
      <c r="DA116" s="171"/>
      <c r="DB116" s="171">
        <f t="shared" si="38"/>
        <v>224973</v>
      </c>
      <c r="DC116" s="839"/>
      <c r="DD116" s="27"/>
      <c r="DE116" s="27"/>
      <c r="DF116" s="27"/>
      <c r="DG116" s="27" t="s">
        <v>1076</v>
      </c>
      <c r="DH116" s="27">
        <v>1000</v>
      </c>
      <c r="DI116" s="27"/>
      <c r="DJ116" s="29">
        <f t="shared" si="32"/>
        <v>0</v>
      </c>
      <c r="DK116" s="27" t="s">
        <v>1077</v>
      </c>
      <c r="DL116" s="27"/>
      <c r="DM116" s="27"/>
      <c r="DN116" s="163"/>
      <c r="DO116" s="163"/>
      <c r="DP116" s="27"/>
      <c r="DQ116" s="29" t="e">
        <f t="shared" si="33"/>
        <v>#DIV/0!</v>
      </c>
      <c r="DR116" s="27" t="s">
        <v>1078</v>
      </c>
      <c r="DS116" s="27" t="s">
        <v>890</v>
      </c>
    </row>
    <row r="117" spans="1:123" s="33" customFormat="1" ht="191.25">
      <c r="A117" s="26">
        <v>362</v>
      </c>
      <c r="B117" s="26" t="s">
        <v>780</v>
      </c>
      <c r="C117" s="139" t="s">
        <v>468</v>
      </c>
      <c r="D117" s="57">
        <v>4</v>
      </c>
      <c r="E117" s="34">
        <v>0.7</v>
      </c>
      <c r="F117" s="27" t="s">
        <v>748</v>
      </c>
      <c r="G117" s="62">
        <v>9.1999999999999993</v>
      </c>
      <c r="H117" s="175">
        <v>0.73</v>
      </c>
      <c r="I117" s="681"/>
      <c r="J117" s="681"/>
      <c r="K117" s="51">
        <v>0.4</v>
      </c>
      <c r="L117" s="104" t="s">
        <v>1066</v>
      </c>
      <c r="M117" s="104" t="s">
        <v>1066</v>
      </c>
      <c r="N117" s="29">
        <v>0</v>
      </c>
      <c r="O117" s="29">
        <v>0.2</v>
      </c>
      <c r="P117" s="681"/>
      <c r="Q117" s="681"/>
      <c r="R117" s="29">
        <v>0.15</v>
      </c>
      <c r="S117" s="681"/>
      <c r="T117" s="681"/>
      <c r="U117" s="27" t="s">
        <v>1079</v>
      </c>
      <c r="V117" s="27" t="s">
        <v>1079</v>
      </c>
      <c r="W117" s="27" t="s">
        <v>553</v>
      </c>
      <c r="X117" s="27" t="s">
        <v>829</v>
      </c>
      <c r="Y117" s="164">
        <v>0</v>
      </c>
      <c r="Z117" s="27" t="s">
        <v>1080</v>
      </c>
      <c r="AA117" s="29">
        <v>0.1</v>
      </c>
      <c r="AB117" s="30">
        <f t="shared" si="22"/>
        <v>0.30660000000000004</v>
      </c>
      <c r="AC117" s="27">
        <v>180</v>
      </c>
      <c r="AD117" s="27"/>
      <c r="AE117" s="30">
        <v>0.30660000000000004</v>
      </c>
      <c r="AF117" s="27">
        <v>223</v>
      </c>
      <c r="AG117" s="27"/>
      <c r="AH117" s="30">
        <v>0.30660000000000004</v>
      </c>
      <c r="AI117" s="27">
        <v>223</v>
      </c>
      <c r="AJ117" s="27"/>
      <c r="AK117" s="30">
        <v>0.30660000000000004</v>
      </c>
      <c r="AL117" s="27">
        <v>223</v>
      </c>
      <c r="AM117" s="27"/>
      <c r="AN117" s="35">
        <f>+AO117+AQ117+AS117+AU117</f>
        <v>599347.19999999995</v>
      </c>
      <c r="AO117" s="35">
        <v>0</v>
      </c>
      <c r="AP117" s="35">
        <v>0</v>
      </c>
      <c r="AQ117" s="35">
        <v>192000</v>
      </c>
      <c r="AR117" s="35"/>
      <c r="AS117" s="35">
        <f>+AQ117*1.04</f>
        <v>199680</v>
      </c>
      <c r="AT117" s="35"/>
      <c r="AU117" s="35">
        <f>+AS117*1.04</f>
        <v>207667.20000000001</v>
      </c>
      <c r="AV117" s="171"/>
      <c r="AW117" s="171" t="s">
        <v>758</v>
      </c>
      <c r="AX117" s="171"/>
      <c r="AY117" s="171"/>
      <c r="AZ117" s="171"/>
      <c r="BA117" s="171"/>
      <c r="BB117" s="171"/>
      <c r="BC117" s="171"/>
      <c r="BD117" s="171"/>
      <c r="BE117" s="171"/>
      <c r="BF117" s="171"/>
      <c r="BG117" s="171"/>
      <c r="BH117" s="171"/>
      <c r="BI117" s="171"/>
      <c r="BJ117" s="171"/>
      <c r="BK117" s="171"/>
      <c r="BL117" s="171">
        <f t="shared" si="35"/>
        <v>0</v>
      </c>
      <c r="BM117" s="171"/>
      <c r="BN117" s="171"/>
      <c r="BO117" s="171"/>
      <c r="BP117" s="171">
        <v>192000</v>
      </c>
      <c r="BQ117" s="171"/>
      <c r="BR117" s="171"/>
      <c r="BS117" s="171"/>
      <c r="BT117" s="171"/>
      <c r="BU117" s="171"/>
      <c r="BV117" s="171"/>
      <c r="BW117" s="171"/>
      <c r="BX117" s="171"/>
      <c r="BY117" s="171"/>
      <c r="BZ117" s="171"/>
      <c r="CA117" s="171">
        <f t="shared" si="36"/>
        <v>192000</v>
      </c>
      <c r="CB117" s="171"/>
      <c r="CC117" s="171"/>
      <c r="CD117" s="171"/>
      <c r="CE117" s="171">
        <f>+AS117</f>
        <v>199680</v>
      </c>
      <c r="CF117" s="171"/>
      <c r="CG117" s="171"/>
      <c r="CH117" s="171"/>
      <c r="CI117" s="171"/>
      <c r="CJ117" s="171"/>
      <c r="CK117" s="171"/>
      <c r="CL117" s="171"/>
      <c r="CM117" s="171"/>
      <c r="CN117" s="171"/>
      <c r="CO117" s="171"/>
      <c r="CP117" s="171">
        <f t="shared" si="37"/>
        <v>199680</v>
      </c>
      <c r="CQ117" s="171"/>
      <c r="CR117" s="171">
        <f>+AU117</f>
        <v>207667.20000000001</v>
      </c>
      <c r="CS117" s="171"/>
      <c r="CT117" s="171"/>
      <c r="CU117" s="171"/>
      <c r="CV117" s="171"/>
      <c r="CW117" s="171"/>
      <c r="CX117" s="171"/>
      <c r="CY117" s="171"/>
      <c r="CZ117" s="171"/>
      <c r="DA117" s="171"/>
      <c r="DB117" s="171">
        <f t="shared" si="38"/>
        <v>207667.20000000001</v>
      </c>
      <c r="DC117" s="839"/>
      <c r="DD117" s="27"/>
      <c r="DE117" s="27"/>
      <c r="DF117" s="27"/>
      <c r="DG117" s="27" t="s">
        <v>1081</v>
      </c>
      <c r="DH117" s="27">
        <v>2</v>
      </c>
      <c r="DI117" s="27"/>
      <c r="DJ117" s="29">
        <f t="shared" si="32"/>
        <v>0</v>
      </c>
      <c r="DK117" s="165" t="s">
        <v>1082</v>
      </c>
      <c r="DL117" s="27"/>
      <c r="DM117" s="27"/>
      <c r="DN117" s="163"/>
      <c r="DO117" s="163"/>
      <c r="DP117" s="27"/>
      <c r="DQ117" s="29" t="e">
        <f t="shared" si="33"/>
        <v>#DIV/0!</v>
      </c>
      <c r="DR117" s="177" t="s">
        <v>1078</v>
      </c>
      <c r="DS117" s="27" t="s">
        <v>890</v>
      </c>
    </row>
    <row r="118" spans="1:123" s="33" customFormat="1" ht="191.25">
      <c r="A118" s="26">
        <v>363</v>
      </c>
      <c r="B118" s="26" t="s">
        <v>780</v>
      </c>
      <c r="C118" s="139" t="s">
        <v>468</v>
      </c>
      <c r="D118" s="57">
        <v>4</v>
      </c>
      <c r="E118" s="34">
        <v>0.7</v>
      </c>
      <c r="F118" s="27" t="s">
        <v>748</v>
      </c>
      <c r="G118" s="62">
        <v>9.1999999999999993</v>
      </c>
      <c r="H118" s="175">
        <v>0.73</v>
      </c>
      <c r="I118" s="681"/>
      <c r="J118" s="681"/>
      <c r="K118" s="51">
        <v>0.4</v>
      </c>
      <c r="L118" s="104" t="s">
        <v>1066</v>
      </c>
      <c r="M118" s="104" t="s">
        <v>1066</v>
      </c>
      <c r="N118" s="29">
        <v>0</v>
      </c>
      <c r="O118" s="29">
        <v>0.2</v>
      </c>
      <c r="P118" s="681"/>
      <c r="Q118" s="681"/>
      <c r="R118" s="29">
        <v>0.15</v>
      </c>
      <c r="S118" s="681"/>
      <c r="T118" s="681"/>
      <c r="U118" s="27" t="s">
        <v>1083</v>
      </c>
      <c r="V118" s="27" t="s">
        <v>1083</v>
      </c>
      <c r="W118" s="27" t="s">
        <v>553</v>
      </c>
      <c r="X118" s="27" t="s">
        <v>829</v>
      </c>
      <c r="Y118" s="164">
        <v>0</v>
      </c>
      <c r="Z118" s="104" t="s">
        <v>1084</v>
      </c>
      <c r="AA118" s="29">
        <v>0.1</v>
      </c>
      <c r="AB118" s="30">
        <f t="shared" si="22"/>
        <v>0.30660000000000004</v>
      </c>
      <c r="AC118" s="104">
        <v>1</v>
      </c>
      <c r="AD118" s="104"/>
      <c r="AE118" s="30">
        <v>0.30660000000000004</v>
      </c>
      <c r="AF118" s="104">
        <v>1</v>
      </c>
      <c r="AG118" s="104"/>
      <c r="AH118" s="30">
        <v>0.30660000000000004</v>
      </c>
      <c r="AI118" s="104">
        <v>1</v>
      </c>
      <c r="AJ118" s="104"/>
      <c r="AK118" s="30">
        <v>0.30660000000000004</v>
      </c>
      <c r="AL118" s="104">
        <v>1</v>
      </c>
      <c r="AM118" s="104"/>
      <c r="AN118" s="35">
        <f t="shared" si="34"/>
        <v>0</v>
      </c>
      <c r="AO118" s="35">
        <v>0</v>
      </c>
      <c r="AP118" s="35">
        <v>0</v>
      </c>
      <c r="AQ118" s="35">
        <v>0</v>
      </c>
      <c r="AR118" s="35"/>
      <c r="AS118" s="35">
        <v>0</v>
      </c>
      <c r="AT118" s="35"/>
      <c r="AU118" s="35">
        <v>0</v>
      </c>
      <c r="AV118" s="171"/>
      <c r="AW118" s="171" t="s">
        <v>758</v>
      </c>
      <c r="AX118" s="171"/>
      <c r="AY118" s="171"/>
      <c r="AZ118" s="171"/>
      <c r="BA118" s="171"/>
      <c r="BB118" s="171"/>
      <c r="BC118" s="171"/>
      <c r="BD118" s="171"/>
      <c r="BE118" s="171"/>
      <c r="BF118" s="171"/>
      <c r="BG118" s="171"/>
      <c r="BH118" s="171"/>
      <c r="BI118" s="171"/>
      <c r="BJ118" s="171"/>
      <c r="BK118" s="171"/>
      <c r="BL118" s="171">
        <f t="shared" si="35"/>
        <v>0</v>
      </c>
      <c r="BM118" s="171"/>
      <c r="BN118" s="171"/>
      <c r="BO118" s="171"/>
      <c r="BP118" s="171"/>
      <c r="BQ118" s="171"/>
      <c r="BR118" s="171"/>
      <c r="BS118" s="171"/>
      <c r="BT118" s="171"/>
      <c r="BU118" s="171"/>
      <c r="BV118" s="171"/>
      <c r="BW118" s="171"/>
      <c r="BX118" s="171"/>
      <c r="BY118" s="171"/>
      <c r="BZ118" s="171"/>
      <c r="CA118" s="171">
        <f t="shared" si="36"/>
        <v>0</v>
      </c>
      <c r="CB118" s="171"/>
      <c r="CC118" s="171"/>
      <c r="CD118" s="171"/>
      <c r="CE118" s="171"/>
      <c r="CF118" s="171"/>
      <c r="CG118" s="171"/>
      <c r="CH118" s="171"/>
      <c r="CI118" s="171"/>
      <c r="CJ118" s="171"/>
      <c r="CK118" s="171"/>
      <c r="CL118" s="171"/>
      <c r="CM118" s="171"/>
      <c r="CN118" s="171"/>
      <c r="CO118" s="171"/>
      <c r="CP118" s="171">
        <f t="shared" si="37"/>
        <v>0</v>
      </c>
      <c r="CQ118" s="171"/>
      <c r="CR118" s="171"/>
      <c r="CS118" s="171"/>
      <c r="CT118" s="171"/>
      <c r="CU118" s="171"/>
      <c r="CV118" s="171"/>
      <c r="CW118" s="171"/>
      <c r="CX118" s="171"/>
      <c r="CY118" s="171"/>
      <c r="CZ118" s="171"/>
      <c r="DA118" s="171"/>
      <c r="DB118" s="171">
        <f t="shared" si="38"/>
        <v>0</v>
      </c>
      <c r="DC118" s="839"/>
      <c r="DD118" s="27"/>
      <c r="DE118" s="27"/>
      <c r="DF118" s="27"/>
      <c r="DG118" s="104" t="s">
        <v>1085</v>
      </c>
      <c r="DH118" s="104">
        <v>1</v>
      </c>
      <c r="DI118" s="104"/>
      <c r="DJ118" s="29">
        <f t="shared" si="32"/>
        <v>0</v>
      </c>
      <c r="DK118" s="27" t="s">
        <v>1086</v>
      </c>
      <c r="DL118" s="27"/>
      <c r="DM118" s="27"/>
      <c r="DN118" s="163"/>
      <c r="DO118" s="163"/>
      <c r="DP118" s="37"/>
      <c r="DQ118" s="29" t="e">
        <f t="shared" si="33"/>
        <v>#DIV/0!</v>
      </c>
      <c r="DR118" s="177" t="s">
        <v>1078</v>
      </c>
      <c r="DS118" s="27" t="s">
        <v>890</v>
      </c>
    </row>
    <row r="119" spans="1:123" s="33" customFormat="1" ht="191.25">
      <c r="A119" s="26">
        <v>364</v>
      </c>
      <c r="B119" s="26" t="s">
        <v>780</v>
      </c>
      <c r="C119" s="139" t="s">
        <v>468</v>
      </c>
      <c r="D119" s="57">
        <v>4</v>
      </c>
      <c r="E119" s="34">
        <v>0.7</v>
      </c>
      <c r="F119" s="27" t="s">
        <v>748</v>
      </c>
      <c r="G119" s="62">
        <v>9.1999999999999993</v>
      </c>
      <c r="H119" s="175">
        <v>0.73</v>
      </c>
      <c r="I119" s="681"/>
      <c r="J119" s="681"/>
      <c r="K119" s="51">
        <v>0.4</v>
      </c>
      <c r="L119" s="104" t="s">
        <v>1066</v>
      </c>
      <c r="M119" s="104" t="s">
        <v>1066</v>
      </c>
      <c r="N119" s="29">
        <v>0</v>
      </c>
      <c r="O119" s="29">
        <v>0.2</v>
      </c>
      <c r="P119" s="681"/>
      <c r="Q119" s="681"/>
      <c r="R119" s="29">
        <v>0.15</v>
      </c>
      <c r="S119" s="681"/>
      <c r="T119" s="681"/>
      <c r="U119" s="27" t="s">
        <v>1087</v>
      </c>
      <c r="V119" s="27" t="s">
        <v>1087</v>
      </c>
      <c r="W119" s="27" t="s">
        <v>553</v>
      </c>
      <c r="X119" s="27" t="s">
        <v>829</v>
      </c>
      <c r="Y119" s="164">
        <v>0</v>
      </c>
      <c r="Z119" s="104" t="s">
        <v>1088</v>
      </c>
      <c r="AA119" s="29">
        <v>0.2</v>
      </c>
      <c r="AB119" s="30">
        <f t="shared" si="22"/>
        <v>0.61320000000000008</v>
      </c>
      <c r="AC119" s="104">
        <v>55</v>
      </c>
      <c r="AD119" s="104"/>
      <c r="AE119" s="30">
        <v>0.61320000000000008</v>
      </c>
      <c r="AF119" s="104">
        <v>111</v>
      </c>
      <c r="AG119" s="104"/>
      <c r="AH119" s="30">
        <v>0.61320000000000008</v>
      </c>
      <c r="AI119" s="104">
        <v>167</v>
      </c>
      <c r="AJ119" s="104"/>
      <c r="AK119" s="30">
        <v>0.61320000000000008</v>
      </c>
      <c r="AL119" s="104">
        <v>223</v>
      </c>
      <c r="AM119" s="104"/>
      <c r="AN119" s="35">
        <f t="shared" si="34"/>
        <v>849293</v>
      </c>
      <c r="AO119" s="35">
        <v>200000</v>
      </c>
      <c r="AP119" s="35"/>
      <c r="AQ119" s="35">
        <v>208000</v>
      </c>
      <c r="AR119" s="35"/>
      <c r="AS119" s="35">
        <v>216320</v>
      </c>
      <c r="AT119" s="35"/>
      <c r="AU119" s="35">
        <v>224973</v>
      </c>
      <c r="AV119" s="171"/>
      <c r="AW119" s="171" t="s">
        <v>758</v>
      </c>
      <c r="AX119" s="171"/>
      <c r="AY119" s="171"/>
      <c r="AZ119" s="171"/>
      <c r="BA119" s="171">
        <v>200000</v>
      </c>
      <c r="BB119" s="171"/>
      <c r="BC119" s="171"/>
      <c r="BD119" s="171"/>
      <c r="BE119" s="171"/>
      <c r="BF119" s="171"/>
      <c r="BG119" s="171"/>
      <c r="BH119" s="171"/>
      <c r="BI119" s="171"/>
      <c r="BJ119" s="171"/>
      <c r="BK119" s="171"/>
      <c r="BL119" s="171">
        <f t="shared" si="35"/>
        <v>200000</v>
      </c>
      <c r="BM119" s="171"/>
      <c r="BN119" s="171"/>
      <c r="BO119" s="171"/>
      <c r="BP119" s="171">
        <v>208000</v>
      </c>
      <c r="BQ119" s="171"/>
      <c r="BR119" s="171"/>
      <c r="BS119" s="171"/>
      <c r="BT119" s="171"/>
      <c r="BU119" s="171"/>
      <c r="BV119" s="171"/>
      <c r="BW119" s="171"/>
      <c r="BX119" s="171"/>
      <c r="BY119" s="171"/>
      <c r="BZ119" s="171"/>
      <c r="CA119" s="171">
        <f t="shared" si="36"/>
        <v>208000</v>
      </c>
      <c r="CB119" s="171"/>
      <c r="CC119" s="171"/>
      <c r="CD119" s="171"/>
      <c r="CE119" s="171">
        <v>216320</v>
      </c>
      <c r="CF119" s="171"/>
      <c r="CG119" s="171"/>
      <c r="CH119" s="171"/>
      <c r="CI119" s="171"/>
      <c r="CJ119" s="171"/>
      <c r="CK119" s="171"/>
      <c r="CL119" s="171"/>
      <c r="CM119" s="171"/>
      <c r="CN119" s="171"/>
      <c r="CO119" s="171"/>
      <c r="CP119" s="171">
        <f t="shared" si="37"/>
        <v>216320</v>
      </c>
      <c r="CQ119" s="171"/>
      <c r="CR119" s="171">
        <v>224973</v>
      </c>
      <c r="CS119" s="171"/>
      <c r="CT119" s="171"/>
      <c r="CU119" s="171"/>
      <c r="CV119" s="171"/>
      <c r="CW119" s="171"/>
      <c r="CX119" s="171"/>
      <c r="CY119" s="171"/>
      <c r="CZ119" s="171"/>
      <c r="DA119" s="171"/>
      <c r="DB119" s="171">
        <f t="shared" si="38"/>
        <v>224973</v>
      </c>
      <c r="DC119" s="839"/>
      <c r="DD119" s="27"/>
      <c r="DE119" s="27"/>
      <c r="DF119" s="27"/>
      <c r="DG119" s="104" t="s">
        <v>1089</v>
      </c>
      <c r="DH119" s="104">
        <v>55</v>
      </c>
      <c r="DI119" s="104"/>
      <c r="DJ119" s="29">
        <f t="shared" si="32"/>
        <v>0</v>
      </c>
      <c r="DK119" s="27" t="s">
        <v>1090</v>
      </c>
      <c r="DL119" s="27"/>
      <c r="DM119" s="27"/>
      <c r="DN119" s="163"/>
      <c r="DO119" s="163">
        <v>2000000</v>
      </c>
      <c r="DP119" s="37"/>
      <c r="DQ119" s="29">
        <f t="shared" si="33"/>
        <v>0</v>
      </c>
      <c r="DR119" s="27" t="s">
        <v>805</v>
      </c>
      <c r="DS119" s="27" t="s">
        <v>952</v>
      </c>
    </row>
    <row r="120" spans="1:123" s="33" customFormat="1" ht="191.25">
      <c r="A120" s="26">
        <v>365</v>
      </c>
      <c r="B120" s="26" t="s">
        <v>780</v>
      </c>
      <c r="C120" s="139" t="s">
        <v>468</v>
      </c>
      <c r="D120" s="57">
        <v>4</v>
      </c>
      <c r="E120" s="34">
        <v>0.7</v>
      </c>
      <c r="F120" s="27" t="s">
        <v>748</v>
      </c>
      <c r="G120" s="62">
        <v>9.1999999999999993</v>
      </c>
      <c r="H120" s="175">
        <v>0.73</v>
      </c>
      <c r="I120" s="681"/>
      <c r="J120" s="681"/>
      <c r="K120" s="51">
        <v>0.4</v>
      </c>
      <c r="L120" s="104" t="s">
        <v>1066</v>
      </c>
      <c r="M120" s="104" t="s">
        <v>1066</v>
      </c>
      <c r="N120" s="29">
        <v>0</v>
      </c>
      <c r="O120" s="29">
        <v>0.2</v>
      </c>
      <c r="P120" s="681"/>
      <c r="Q120" s="681"/>
      <c r="R120" s="29">
        <v>0.15</v>
      </c>
      <c r="S120" s="681"/>
      <c r="T120" s="681"/>
      <c r="U120" s="27" t="s">
        <v>1091</v>
      </c>
      <c r="V120" s="27" t="s">
        <v>1091</v>
      </c>
      <c r="W120" s="27" t="s">
        <v>70</v>
      </c>
      <c r="X120" s="27" t="s">
        <v>71</v>
      </c>
      <c r="Y120" s="164">
        <v>0</v>
      </c>
      <c r="Z120" s="104" t="s">
        <v>1092</v>
      </c>
      <c r="AA120" s="29">
        <v>0.1</v>
      </c>
      <c r="AB120" s="30">
        <f t="shared" si="22"/>
        <v>0.30660000000000004</v>
      </c>
      <c r="AC120" s="104">
        <v>0</v>
      </c>
      <c r="AD120" s="104"/>
      <c r="AE120" s="30">
        <v>0.30660000000000004</v>
      </c>
      <c r="AF120" s="104">
        <v>1</v>
      </c>
      <c r="AG120" s="104"/>
      <c r="AH120" s="30">
        <v>0.30660000000000004</v>
      </c>
      <c r="AI120" s="104">
        <v>1</v>
      </c>
      <c r="AJ120" s="104"/>
      <c r="AK120" s="30">
        <v>0.30660000000000004</v>
      </c>
      <c r="AL120" s="104">
        <v>1</v>
      </c>
      <c r="AM120" s="104"/>
      <c r="AN120" s="35">
        <f t="shared" si="34"/>
        <v>510000</v>
      </c>
      <c r="AO120" s="35">
        <v>0</v>
      </c>
      <c r="AP120" s="35"/>
      <c r="AQ120" s="35">
        <v>450000</v>
      </c>
      <c r="AR120" s="35"/>
      <c r="AS120" s="35">
        <v>30000</v>
      </c>
      <c r="AT120" s="35"/>
      <c r="AU120" s="35">
        <v>30000</v>
      </c>
      <c r="AV120" s="171"/>
      <c r="AW120" s="171" t="s">
        <v>758</v>
      </c>
      <c r="AX120" s="171"/>
      <c r="AY120" s="171"/>
      <c r="AZ120" s="171"/>
      <c r="BA120" s="171"/>
      <c r="BB120" s="171"/>
      <c r="BC120" s="171"/>
      <c r="BD120" s="171"/>
      <c r="BE120" s="171"/>
      <c r="BF120" s="171"/>
      <c r="BG120" s="171"/>
      <c r="BH120" s="171"/>
      <c r="BI120" s="171"/>
      <c r="BJ120" s="171"/>
      <c r="BK120" s="171"/>
      <c r="BL120" s="171">
        <f t="shared" si="35"/>
        <v>0</v>
      </c>
      <c r="BM120" s="171"/>
      <c r="BN120" s="171"/>
      <c r="BO120" s="171"/>
      <c r="BP120" s="171"/>
      <c r="BQ120" s="171"/>
      <c r="BR120" s="171"/>
      <c r="BS120" s="171"/>
      <c r="BT120" s="171"/>
      <c r="BU120" s="171">
        <f>+AQ120</f>
        <v>450000</v>
      </c>
      <c r="BV120" s="171"/>
      <c r="BW120" s="171"/>
      <c r="BX120" s="171"/>
      <c r="BY120" s="171"/>
      <c r="BZ120" s="171"/>
      <c r="CA120" s="171">
        <f t="shared" si="36"/>
        <v>450000</v>
      </c>
      <c r="CB120" s="171"/>
      <c r="CC120" s="171"/>
      <c r="CD120" s="171"/>
      <c r="CE120" s="171"/>
      <c r="CF120" s="171"/>
      <c r="CG120" s="171"/>
      <c r="CH120" s="171"/>
      <c r="CI120" s="171"/>
      <c r="CJ120" s="171">
        <f>+AS120</f>
        <v>30000</v>
      </c>
      <c r="CK120" s="171"/>
      <c r="CL120" s="171"/>
      <c r="CM120" s="171"/>
      <c r="CN120" s="171"/>
      <c r="CO120" s="171"/>
      <c r="CP120" s="171">
        <f t="shared" si="37"/>
        <v>30000</v>
      </c>
      <c r="CQ120" s="171"/>
      <c r="CR120" s="171"/>
      <c r="CS120" s="171"/>
      <c r="CT120" s="171"/>
      <c r="CU120" s="171"/>
      <c r="CV120" s="171">
        <f>+AU120</f>
        <v>30000</v>
      </c>
      <c r="CW120" s="171"/>
      <c r="CX120" s="171"/>
      <c r="CY120" s="171"/>
      <c r="CZ120" s="171"/>
      <c r="DA120" s="171"/>
      <c r="DB120" s="171">
        <f t="shared" si="38"/>
        <v>30000</v>
      </c>
      <c r="DC120" s="839"/>
      <c r="DD120" s="27"/>
      <c r="DE120" s="27"/>
      <c r="DF120" s="27"/>
      <c r="DG120" s="104" t="s">
        <v>1093</v>
      </c>
      <c r="DH120" s="104">
        <v>0</v>
      </c>
      <c r="DI120" s="104"/>
      <c r="DJ120" s="29" t="e">
        <f t="shared" si="32"/>
        <v>#DIV/0!</v>
      </c>
      <c r="DK120" s="27" t="s">
        <v>1094</v>
      </c>
      <c r="DL120" s="27"/>
      <c r="DM120" s="27"/>
      <c r="DN120" s="163"/>
      <c r="DO120" s="163"/>
      <c r="DP120" s="27"/>
      <c r="DQ120" s="29" t="e">
        <f t="shared" si="33"/>
        <v>#DIV/0!</v>
      </c>
      <c r="DR120" s="27" t="s">
        <v>805</v>
      </c>
      <c r="DS120" s="27" t="s">
        <v>952</v>
      </c>
    </row>
    <row r="121" spans="1:123" s="33" customFormat="1" ht="191.25">
      <c r="A121" s="26">
        <v>366</v>
      </c>
      <c r="B121" s="26" t="s">
        <v>780</v>
      </c>
      <c r="C121" s="139" t="s">
        <v>468</v>
      </c>
      <c r="D121" s="57">
        <v>4</v>
      </c>
      <c r="E121" s="34">
        <v>0.7</v>
      </c>
      <c r="F121" s="27" t="s">
        <v>748</v>
      </c>
      <c r="G121" s="62">
        <v>9.1999999999999993</v>
      </c>
      <c r="H121" s="175">
        <v>0.73</v>
      </c>
      <c r="I121" s="681"/>
      <c r="J121" s="681"/>
      <c r="K121" s="51">
        <v>0.4</v>
      </c>
      <c r="L121" s="104" t="s">
        <v>1066</v>
      </c>
      <c r="M121" s="104" t="s">
        <v>1066</v>
      </c>
      <c r="N121" s="29">
        <v>0</v>
      </c>
      <c r="O121" s="29">
        <v>0.2</v>
      </c>
      <c r="P121" s="681"/>
      <c r="Q121" s="681"/>
      <c r="R121" s="29">
        <v>0.15</v>
      </c>
      <c r="S121" s="681"/>
      <c r="T121" s="681"/>
      <c r="U121" s="27" t="s">
        <v>1095</v>
      </c>
      <c r="V121" s="27" t="s">
        <v>1095</v>
      </c>
      <c r="W121" s="27" t="s">
        <v>553</v>
      </c>
      <c r="X121" s="27" t="s">
        <v>1035</v>
      </c>
      <c r="Y121" s="29">
        <v>0.28000000000000003</v>
      </c>
      <c r="Z121" s="104" t="s">
        <v>1096</v>
      </c>
      <c r="AA121" s="29">
        <v>0.1</v>
      </c>
      <c r="AB121" s="30">
        <f t="shared" si="22"/>
        <v>0.30660000000000004</v>
      </c>
      <c r="AC121" s="34">
        <v>0.4</v>
      </c>
      <c r="AD121" s="179"/>
      <c r="AE121" s="30">
        <v>0.30660000000000004</v>
      </c>
      <c r="AF121" s="34">
        <v>0.6</v>
      </c>
      <c r="AG121" s="104"/>
      <c r="AH121" s="30">
        <v>0.30660000000000004</v>
      </c>
      <c r="AI121" s="34">
        <v>0.7</v>
      </c>
      <c r="AJ121" s="104"/>
      <c r="AK121" s="30">
        <v>0.30660000000000004</v>
      </c>
      <c r="AL121" s="34">
        <v>0.8</v>
      </c>
      <c r="AM121" s="104"/>
      <c r="AN121" s="35">
        <f t="shared" si="34"/>
        <v>9600000</v>
      </c>
      <c r="AO121" s="35">
        <v>2700000</v>
      </c>
      <c r="AP121" s="35"/>
      <c r="AQ121" s="35">
        <v>2500000</v>
      </c>
      <c r="AR121" s="35"/>
      <c r="AS121" s="35">
        <v>2400000</v>
      </c>
      <c r="AT121" s="35"/>
      <c r="AU121" s="35">
        <v>2000000</v>
      </c>
      <c r="AV121" s="171"/>
      <c r="AW121" s="171" t="s">
        <v>758</v>
      </c>
      <c r="AX121" s="171"/>
      <c r="AY121" s="171"/>
      <c r="AZ121" s="171"/>
      <c r="BA121" s="171"/>
      <c r="BB121" s="171"/>
      <c r="BC121" s="171"/>
      <c r="BD121" s="171"/>
      <c r="BE121" s="171">
        <f>+AO121</f>
        <v>2700000</v>
      </c>
      <c r="BF121" s="171"/>
      <c r="BG121" s="171"/>
      <c r="BH121" s="171"/>
      <c r="BI121" s="171"/>
      <c r="BJ121" s="171"/>
      <c r="BK121" s="171"/>
      <c r="BL121" s="171">
        <f t="shared" si="35"/>
        <v>2700000</v>
      </c>
      <c r="BM121" s="171"/>
      <c r="BN121" s="171"/>
      <c r="BO121" s="171"/>
      <c r="BP121" s="171"/>
      <c r="BQ121" s="171"/>
      <c r="BR121" s="171"/>
      <c r="BS121" s="171"/>
      <c r="BT121" s="171">
        <f>+AQ121</f>
        <v>2500000</v>
      </c>
      <c r="BU121" s="171"/>
      <c r="BV121" s="171"/>
      <c r="BW121" s="171"/>
      <c r="BX121" s="171"/>
      <c r="BY121" s="171"/>
      <c r="BZ121" s="171"/>
      <c r="CA121" s="171">
        <f t="shared" si="36"/>
        <v>2500000</v>
      </c>
      <c r="CB121" s="171"/>
      <c r="CC121" s="171"/>
      <c r="CD121" s="171"/>
      <c r="CE121" s="171"/>
      <c r="CF121" s="171"/>
      <c r="CG121" s="171"/>
      <c r="CH121" s="171"/>
      <c r="CI121" s="171">
        <f>+AS121</f>
        <v>2400000</v>
      </c>
      <c r="CJ121" s="171"/>
      <c r="CK121" s="171"/>
      <c r="CL121" s="171"/>
      <c r="CM121" s="171"/>
      <c r="CN121" s="171"/>
      <c r="CO121" s="171"/>
      <c r="CP121" s="171">
        <f t="shared" si="37"/>
        <v>2400000</v>
      </c>
      <c r="CQ121" s="171"/>
      <c r="CR121" s="171"/>
      <c r="CS121" s="171"/>
      <c r="CT121" s="171"/>
      <c r="CU121" s="171">
        <f>+AU121</f>
        <v>2000000</v>
      </c>
      <c r="CV121" s="171"/>
      <c r="CW121" s="171"/>
      <c r="CX121" s="171"/>
      <c r="CY121" s="171"/>
      <c r="CZ121" s="171"/>
      <c r="DA121" s="171"/>
      <c r="DB121" s="171">
        <f t="shared" si="38"/>
        <v>2000000</v>
      </c>
      <c r="DC121" s="839"/>
      <c r="DD121" s="27"/>
      <c r="DE121" s="27"/>
      <c r="DF121" s="27"/>
      <c r="DG121" s="104" t="s">
        <v>1097</v>
      </c>
      <c r="DH121" s="104"/>
      <c r="DI121" s="104"/>
      <c r="DJ121" s="29" t="e">
        <f t="shared" si="32"/>
        <v>#DIV/0!</v>
      </c>
      <c r="DK121" s="165" t="s">
        <v>1098</v>
      </c>
      <c r="DL121" s="27"/>
      <c r="DM121" s="27"/>
      <c r="DN121" s="163"/>
      <c r="DO121" s="163"/>
      <c r="DP121" s="27"/>
      <c r="DQ121" s="29" t="e">
        <f t="shared" si="33"/>
        <v>#DIV/0!</v>
      </c>
      <c r="DR121" s="27" t="s">
        <v>805</v>
      </c>
      <c r="DS121" s="27" t="s">
        <v>952</v>
      </c>
    </row>
    <row r="122" spans="1:123" s="33" customFormat="1" ht="191.25">
      <c r="A122" s="26">
        <v>367</v>
      </c>
      <c r="B122" s="26" t="s">
        <v>780</v>
      </c>
      <c r="C122" s="139" t="s">
        <v>468</v>
      </c>
      <c r="D122" s="57">
        <v>4</v>
      </c>
      <c r="E122" s="34">
        <v>0.7</v>
      </c>
      <c r="F122" s="27" t="s">
        <v>748</v>
      </c>
      <c r="G122" s="62">
        <v>9.1999999999999993</v>
      </c>
      <c r="H122" s="175">
        <v>0.73</v>
      </c>
      <c r="I122" s="681"/>
      <c r="J122" s="681"/>
      <c r="K122" s="51">
        <v>0.4</v>
      </c>
      <c r="L122" s="104" t="s">
        <v>1066</v>
      </c>
      <c r="M122" s="104" t="s">
        <v>1066</v>
      </c>
      <c r="N122" s="29">
        <v>0</v>
      </c>
      <c r="O122" s="29">
        <v>0.2</v>
      </c>
      <c r="P122" s="681"/>
      <c r="Q122" s="681"/>
      <c r="R122" s="29">
        <v>0.15</v>
      </c>
      <c r="S122" s="681"/>
      <c r="T122" s="681"/>
      <c r="U122" s="27" t="s">
        <v>1099</v>
      </c>
      <c r="V122" s="27" t="s">
        <v>1099</v>
      </c>
      <c r="W122" s="27" t="s">
        <v>251</v>
      </c>
      <c r="X122" s="27" t="s">
        <v>1035</v>
      </c>
      <c r="Y122" s="164">
        <v>27</v>
      </c>
      <c r="Z122" s="104" t="s">
        <v>1100</v>
      </c>
      <c r="AA122" s="29">
        <v>0.1</v>
      </c>
      <c r="AB122" s="30">
        <f t="shared" si="22"/>
        <v>0.30660000000000004</v>
      </c>
      <c r="AC122" s="104">
        <v>24</v>
      </c>
      <c r="AD122" s="179"/>
      <c r="AE122" s="30">
        <v>0.30660000000000004</v>
      </c>
      <c r="AF122" s="104">
        <v>21</v>
      </c>
      <c r="AG122" s="104"/>
      <c r="AH122" s="30">
        <v>0.30660000000000004</v>
      </c>
      <c r="AI122" s="104">
        <v>18</v>
      </c>
      <c r="AJ122" s="104"/>
      <c r="AK122" s="30">
        <v>0.30660000000000004</v>
      </c>
      <c r="AL122" s="104">
        <v>18</v>
      </c>
      <c r="AM122" s="104"/>
      <c r="AN122" s="35">
        <f t="shared" si="34"/>
        <v>0</v>
      </c>
      <c r="AO122" s="35">
        <v>0</v>
      </c>
      <c r="AP122" s="35"/>
      <c r="AQ122" s="35">
        <v>0</v>
      </c>
      <c r="AR122" s="35"/>
      <c r="AS122" s="35">
        <v>0</v>
      </c>
      <c r="AT122" s="35"/>
      <c r="AU122" s="35">
        <v>0</v>
      </c>
      <c r="AV122" s="171"/>
      <c r="AW122" s="171" t="s">
        <v>758</v>
      </c>
      <c r="AX122" s="171"/>
      <c r="AY122" s="171"/>
      <c r="AZ122" s="171"/>
      <c r="BA122" s="171"/>
      <c r="BB122" s="171"/>
      <c r="BC122" s="171"/>
      <c r="BD122" s="171"/>
      <c r="BE122" s="171"/>
      <c r="BF122" s="171"/>
      <c r="BG122" s="171"/>
      <c r="BH122" s="171"/>
      <c r="BI122" s="171"/>
      <c r="BJ122" s="171"/>
      <c r="BK122" s="171"/>
      <c r="BL122" s="171">
        <f t="shared" si="35"/>
        <v>0</v>
      </c>
      <c r="BM122" s="171"/>
      <c r="BN122" s="171"/>
      <c r="BO122" s="171"/>
      <c r="BP122" s="171"/>
      <c r="BQ122" s="171"/>
      <c r="BR122" s="171"/>
      <c r="BS122" s="171"/>
      <c r="BT122" s="171"/>
      <c r="BU122" s="171"/>
      <c r="BV122" s="171"/>
      <c r="BW122" s="171"/>
      <c r="BX122" s="171"/>
      <c r="BY122" s="171"/>
      <c r="BZ122" s="171"/>
      <c r="CA122" s="171">
        <f t="shared" si="36"/>
        <v>0</v>
      </c>
      <c r="CB122" s="171"/>
      <c r="CC122" s="171"/>
      <c r="CD122" s="171"/>
      <c r="CE122" s="171"/>
      <c r="CF122" s="171"/>
      <c r="CG122" s="171"/>
      <c r="CH122" s="171"/>
      <c r="CI122" s="171"/>
      <c r="CJ122" s="171"/>
      <c r="CK122" s="171"/>
      <c r="CL122" s="171"/>
      <c r="CM122" s="171"/>
      <c r="CN122" s="171"/>
      <c r="CO122" s="171"/>
      <c r="CP122" s="171">
        <f t="shared" si="37"/>
        <v>0</v>
      </c>
      <c r="CQ122" s="171"/>
      <c r="CR122" s="171"/>
      <c r="CS122" s="171"/>
      <c r="CT122" s="171"/>
      <c r="CU122" s="171"/>
      <c r="CV122" s="171"/>
      <c r="CW122" s="171"/>
      <c r="CX122" s="171"/>
      <c r="CY122" s="171"/>
      <c r="CZ122" s="171"/>
      <c r="DA122" s="171"/>
      <c r="DB122" s="171">
        <f t="shared" si="38"/>
        <v>0</v>
      </c>
      <c r="DC122" s="839"/>
      <c r="DD122" s="27"/>
      <c r="DE122" s="27"/>
      <c r="DF122" s="27"/>
      <c r="DG122" s="104" t="s">
        <v>1101</v>
      </c>
      <c r="DH122" s="104"/>
      <c r="DI122" s="104"/>
      <c r="DJ122" s="29" t="e">
        <f t="shared" si="32"/>
        <v>#DIV/0!</v>
      </c>
      <c r="DK122" s="165" t="s">
        <v>1102</v>
      </c>
      <c r="DL122" s="27"/>
      <c r="DM122" s="27"/>
      <c r="DN122" s="163"/>
      <c r="DO122" s="163"/>
      <c r="DP122" s="27"/>
      <c r="DQ122" s="29" t="e">
        <f t="shared" si="33"/>
        <v>#DIV/0!</v>
      </c>
      <c r="DR122" s="27" t="s">
        <v>805</v>
      </c>
      <c r="DS122" s="27" t="s">
        <v>952</v>
      </c>
    </row>
    <row r="123" spans="1:123" s="33" customFormat="1" ht="135">
      <c r="A123" s="26">
        <v>368</v>
      </c>
      <c r="B123" s="26" t="s">
        <v>780</v>
      </c>
      <c r="C123" s="139" t="s">
        <v>468</v>
      </c>
      <c r="D123" s="57">
        <v>4</v>
      </c>
      <c r="E123" s="34">
        <v>0.7</v>
      </c>
      <c r="F123" s="27" t="s">
        <v>748</v>
      </c>
      <c r="G123" s="62">
        <v>9.1999999999999993</v>
      </c>
      <c r="H123" s="175">
        <v>0.73</v>
      </c>
      <c r="I123" s="681"/>
      <c r="J123" s="681"/>
      <c r="K123" s="51">
        <v>0.4</v>
      </c>
      <c r="L123" s="104" t="s">
        <v>1103</v>
      </c>
      <c r="M123" s="104" t="s">
        <v>1103</v>
      </c>
      <c r="N123" s="34">
        <v>0.62</v>
      </c>
      <c r="O123" s="34">
        <v>0.75</v>
      </c>
      <c r="P123" s="681" t="s">
        <v>1104</v>
      </c>
      <c r="Q123" s="681"/>
      <c r="R123" s="29">
        <v>0.1</v>
      </c>
      <c r="S123" s="681" t="s">
        <v>1104</v>
      </c>
      <c r="T123" s="681" t="s">
        <v>1105</v>
      </c>
      <c r="U123" s="27" t="s">
        <v>1106</v>
      </c>
      <c r="V123" s="27" t="s">
        <v>1106</v>
      </c>
      <c r="W123" s="27" t="s">
        <v>70</v>
      </c>
      <c r="X123" s="27" t="s">
        <v>72</v>
      </c>
      <c r="Y123" s="164">
        <v>80</v>
      </c>
      <c r="Z123" s="104" t="s">
        <v>1107</v>
      </c>
      <c r="AA123" s="29">
        <v>0.15</v>
      </c>
      <c r="AB123" s="30">
        <f t="shared" si="22"/>
        <v>0.30660000000000004</v>
      </c>
      <c r="AC123" s="104">
        <v>95</v>
      </c>
      <c r="AD123" s="104"/>
      <c r="AE123" s="30">
        <v>0.30660000000000004</v>
      </c>
      <c r="AF123" s="104">
        <v>100</v>
      </c>
      <c r="AG123" s="104"/>
      <c r="AH123" s="30">
        <v>0.30660000000000004</v>
      </c>
      <c r="AI123" s="104">
        <v>105</v>
      </c>
      <c r="AJ123" s="104"/>
      <c r="AK123" s="30">
        <v>0.30660000000000004</v>
      </c>
      <c r="AL123" s="104">
        <v>110</v>
      </c>
      <c r="AM123" s="104"/>
      <c r="AN123" s="35">
        <f t="shared" si="34"/>
        <v>0</v>
      </c>
      <c r="AO123" s="35">
        <v>0</v>
      </c>
      <c r="AP123" s="35"/>
      <c r="AQ123" s="35">
        <v>0</v>
      </c>
      <c r="AR123" s="35"/>
      <c r="AS123" s="35">
        <v>0</v>
      </c>
      <c r="AT123" s="35"/>
      <c r="AU123" s="35">
        <v>0</v>
      </c>
      <c r="AV123" s="171"/>
      <c r="AW123" s="171" t="s">
        <v>758</v>
      </c>
      <c r="AX123" s="171"/>
      <c r="AY123" s="171"/>
      <c r="AZ123" s="171"/>
      <c r="BA123" s="171"/>
      <c r="BB123" s="171"/>
      <c r="BC123" s="171"/>
      <c r="BD123" s="171"/>
      <c r="BE123" s="171"/>
      <c r="BF123" s="171"/>
      <c r="BG123" s="171"/>
      <c r="BH123" s="171"/>
      <c r="BI123" s="171"/>
      <c r="BJ123" s="171"/>
      <c r="BK123" s="171"/>
      <c r="BL123" s="171">
        <f t="shared" si="35"/>
        <v>0</v>
      </c>
      <c r="BM123" s="171"/>
      <c r="BN123" s="171"/>
      <c r="BO123" s="171"/>
      <c r="BP123" s="171"/>
      <c r="BQ123" s="171"/>
      <c r="BR123" s="171"/>
      <c r="BS123" s="171"/>
      <c r="BT123" s="171"/>
      <c r="BU123" s="171"/>
      <c r="BV123" s="171"/>
      <c r="BW123" s="171"/>
      <c r="BX123" s="171"/>
      <c r="BY123" s="171"/>
      <c r="BZ123" s="171"/>
      <c r="CA123" s="171">
        <f t="shared" si="36"/>
        <v>0</v>
      </c>
      <c r="CB123" s="171"/>
      <c r="CC123" s="171"/>
      <c r="CD123" s="171"/>
      <c r="CE123" s="171"/>
      <c r="CF123" s="171"/>
      <c r="CG123" s="171"/>
      <c r="CH123" s="171"/>
      <c r="CI123" s="171"/>
      <c r="CJ123" s="171"/>
      <c r="CK123" s="171"/>
      <c r="CL123" s="171"/>
      <c r="CM123" s="171"/>
      <c r="CN123" s="171"/>
      <c r="CO123" s="171"/>
      <c r="CP123" s="171">
        <f t="shared" si="37"/>
        <v>0</v>
      </c>
      <c r="CQ123" s="171"/>
      <c r="CR123" s="171"/>
      <c r="CS123" s="171"/>
      <c r="CT123" s="171"/>
      <c r="CU123" s="171"/>
      <c r="CV123" s="171"/>
      <c r="CW123" s="171"/>
      <c r="CX123" s="171"/>
      <c r="CY123" s="171"/>
      <c r="CZ123" s="171"/>
      <c r="DA123" s="171"/>
      <c r="DB123" s="171">
        <f t="shared" si="38"/>
        <v>0</v>
      </c>
      <c r="DC123" s="839"/>
      <c r="DD123" s="27"/>
      <c r="DE123" s="27"/>
      <c r="DF123" s="27"/>
      <c r="DG123" s="104" t="s">
        <v>1108</v>
      </c>
      <c r="DH123" s="104">
        <v>95</v>
      </c>
      <c r="DI123" s="104"/>
      <c r="DJ123" s="29">
        <f t="shared" si="32"/>
        <v>0</v>
      </c>
      <c r="DK123" s="27" t="s">
        <v>1109</v>
      </c>
      <c r="DL123" s="27"/>
      <c r="DM123" s="27"/>
      <c r="DN123" s="163"/>
      <c r="DO123" s="163"/>
      <c r="DP123" s="27"/>
      <c r="DQ123" s="29" t="e">
        <f t="shared" si="33"/>
        <v>#DIV/0!</v>
      </c>
      <c r="DR123" s="27" t="s">
        <v>805</v>
      </c>
      <c r="DS123" s="27" t="s">
        <v>952</v>
      </c>
    </row>
    <row r="124" spans="1:123" s="33" customFormat="1" ht="135">
      <c r="A124" s="26">
        <v>369</v>
      </c>
      <c r="B124" s="26" t="s">
        <v>780</v>
      </c>
      <c r="C124" s="139" t="s">
        <v>468</v>
      </c>
      <c r="D124" s="57">
        <v>4</v>
      </c>
      <c r="E124" s="34">
        <v>0.7</v>
      </c>
      <c r="F124" s="27" t="s">
        <v>748</v>
      </c>
      <c r="G124" s="62">
        <v>9.1999999999999993</v>
      </c>
      <c r="H124" s="175">
        <v>0.73</v>
      </c>
      <c r="I124" s="681"/>
      <c r="J124" s="681"/>
      <c r="K124" s="51">
        <v>0.4</v>
      </c>
      <c r="L124" s="104" t="s">
        <v>1103</v>
      </c>
      <c r="M124" s="104" t="s">
        <v>1103</v>
      </c>
      <c r="N124" s="34">
        <v>0.62</v>
      </c>
      <c r="O124" s="34">
        <v>0.75</v>
      </c>
      <c r="P124" s="681"/>
      <c r="Q124" s="681"/>
      <c r="R124" s="29">
        <v>0.1</v>
      </c>
      <c r="S124" s="681"/>
      <c r="T124" s="681"/>
      <c r="U124" s="27" t="s">
        <v>1110</v>
      </c>
      <c r="V124" s="27" t="s">
        <v>1110</v>
      </c>
      <c r="W124" s="27" t="s">
        <v>70</v>
      </c>
      <c r="X124" s="27" t="s">
        <v>72</v>
      </c>
      <c r="Y124" s="164">
        <v>80</v>
      </c>
      <c r="Z124" s="104" t="s">
        <v>1111</v>
      </c>
      <c r="AA124" s="29">
        <v>0.2</v>
      </c>
      <c r="AB124" s="30">
        <f t="shared" si="22"/>
        <v>0.40880000000000005</v>
      </c>
      <c r="AC124" s="104">
        <v>95</v>
      </c>
      <c r="AD124" s="104"/>
      <c r="AE124" s="30">
        <v>0.40880000000000005</v>
      </c>
      <c r="AF124" s="104">
        <v>100</v>
      </c>
      <c r="AG124" s="104"/>
      <c r="AH124" s="30">
        <v>0.40880000000000005</v>
      </c>
      <c r="AI124" s="104">
        <v>105</v>
      </c>
      <c r="AJ124" s="104"/>
      <c r="AK124" s="30">
        <v>0.40880000000000005</v>
      </c>
      <c r="AL124" s="104">
        <v>110</v>
      </c>
      <c r="AM124" s="104"/>
      <c r="AN124" s="35">
        <f t="shared" si="34"/>
        <v>212323</v>
      </c>
      <c r="AO124" s="35">
        <v>50000</v>
      </c>
      <c r="AP124" s="35"/>
      <c r="AQ124" s="35">
        <v>52000</v>
      </c>
      <c r="AR124" s="35"/>
      <c r="AS124" s="35">
        <v>54080</v>
      </c>
      <c r="AT124" s="35"/>
      <c r="AU124" s="35">
        <v>56243</v>
      </c>
      <c r="AV124" s="171"/>
      <c r="AW124" s="171" t="s">
        <v>758</v>
      </c>
      <c r="AX124" s="171"/>
      <c r="AY124" s="171"/>
      <c r="AZ124" s="171"/>
      <c r="BA124" s="171">
        <f>+AO124</f>
        <v>50000</v>
      </c>
      <c r="BB124" s="171"/>
      <c r="BC124" s="171"/>
      <c r="BD124" s="171"/>
      <c r="BE124" s="171"/>
      <c r="BF124" s="171"/>
      <c r="BG124" s="171"/>
      <c r="BH124" s="171"/>
      <c r="BI124" s="171"/>
      <c r="BJ124" s="171"/>
      <c r="BK124" s="171"/>
      <c r="BL124" s="171">
        <f t="shared" si="35"/>
        <v>50000</v>
      </c>
      <c r="BM124" s="171"/>
      <c r="BN124" s="171"/>
      <c r="BO124" s="171"/>
      <c r="BP124" s="171">
        <f>+AQ124</f>
        <v>52000</v>
      </c>
      <c r="BQ124" s="171"/>
      <c r="BR124" s="171"/>
      <c r="BS124" s="171"/>
      <c r="BT124" s="171"/>
      <c r="BU124" s="171"/>
      <c r="BV124" s="171"/>
      <c r="BW124" s="171"/>
      <c r="BX124" s="171"/>
      <c r="BY124" s="171"/>
      <c r="BZ124" s="171"/>
      <c r="CA124" s="171">
        <f t="shared" si="36"/>
        <v>52000</v>
      </c>
      <c r="CB124" s="171"/>
      <c r="CC124" s="171"/>
      <c r="CD124" s="171"/>
      <c r="CE124" s="171">
        <f>+AS124</f>
        <v>54080</v>
      </c>
      <c r="CF124" s="171"/>
      <c r="CG124" s="171"/>
      <c r="CH124" s="171"/>
      <c r="CI124" s="171"/>
      <c r="CJ124" s="171"/>
      <c r="CK124" s="171"/>
      <c r="CL124" s="171"/>
      <c r="CM124" s="171"/>
      <c r="CN124" s="171"/>
      <c r="CO124" s="171"/>
      <c r="CP124" s="171">
        <f t="shared" si="37"/>
        <v>54080</v>
      </c>
      <c r="CQ124" s="171"/>
      <c r="CR124" s="171">
        <f>+AU124</f>
        <v>56243</v>
      </c>
      <c r="CS124" s="171"/>
      <c r="CT124" s="171"/>
      <c r="CU124" s="171"/>
      <c r="CV124" s="171"/>
      <c r="CW124" s="171"/>
      <c r="CX124" s="171"/>
      <c r="CY124" s="171"/>
      <c r="CZ124" s="171"/>
      <c r="DA124" s="171"/>
      <c r="DB124" s="171">
        <f t="shared" si="38"/>
        <v>56243</v>
      </c>
      <c r="DC124" s="839"/>
      <c r="DD124" s="27"/>
      <c r="DE124" s="27"/>
      <c r="DF124" s="27"/>
      <c r="DG124" s="104" t="s">
        <v>1112</v>
      </c>
      <c r="DH124" s="104">
        <v>95</v>
      </c>
      <c r="DI124" s="104"/>
      <c r="DJ124" s="29">
        <f t="shared" si="32"/>
        <v>0</v>
      </c>
      <c r="DK124" s="27" t="s">
        <v>1113</v>
      </c>
      <c r="DL124" s="27"/>
      <c r="DM124" s="27"/>
      <c r="DN124" s="163"/>
      <c r="DO124" s="163"/>
      <c r="DP124" s="27"/>
      <c r="DQ124" s="29" t="e">
        <f t="shared" si="33"/>
        <v>#DIV/0!</v>
      </c>
      <c r="DR124" s="27" t="s">
        <v>805</v>
      </c>
      <c r="DS124" s="27" t="s">
        <v>952</v>
      </c>
    </row>
    <row r="125" spans="1:123" s="33" customFormat="1" ht="70.5" customHeight="1">
      <c r="A125" s="26">
        <v>370</v>
      </c>
      <c r="B125" s="26" t="s">
        <v>780</v>
      </c>
      <c r="C125" s="139" t="s">
        <v>468</v>
      </c>
      <c r="D125" s="57">
        <v>4</v>
      </c>
      <c r="E125" s="34">
        <v>0.7</v>
      </c>
      <c r="F125" s="27" t="s">
        <v>748</v>
      </c>
      <c r="G125" s="62">
        <v>9.1999999999999993</v>
      </c>
      <c r="H125" s="175">
        <v>0.73</v>
      </c>
      <c r="I125" s="681"/>
      <c r="J125" s="681"/>
      <c r="K125" s="51">
        <v>0.4</v>
      </c>
      <c r="L125" s="104" t="s">
        <v>1103</v>
      </c>
      <c r="M125" s="104" t="s">
        <v>1103</v>
      </c>
      <c r="N125" s="34">
        <v>0.62</v>
      </c>
      <c r="O125" s="34">
        <v>0.75</v>
      </c>
      <c r="P125" s="681"/>
      <c r="Q125" s="681"/>
      <c r="R125" s="29">
        <v>0.1</v>
      </c>
      <c r="S125" s="681"/>
      <c r="T125" s="681"/>
      <c r="U125" s="27" t="s">
        <v>1114</v>
      </c>
      <c r="V125" s="27" t="s">
        <v>1114</v>
      </c>
      <c r="W125" s="27" t="s">
        <v>70</v>
      </c>
      <c r="X125" s="27" t="s">
        <v>72</v>
      </c>
      <c r="Y125" s="164">
        <v>0</v>
      </c>
      <c r="Z125" s="840" t="s">
        <v>1115</v>
      </c>
      <c r="AA125" s="29">
        <v>0.35</v>
      </c>
      <c r="AB125" s="30">
        <f t="shared" si="22"/>
        <v>0.71540000000000004</v>
      </c>
      <c r="AC125" s="840">
        <v>10</v>
      </c>
      <c r="AD125" s="840"/>
      <c r="AE125" s="30">
        <v>0.71540000000000004</v>
      </c>
      <c r="AF125" s="104">
        <v>20</v>
      </c>
      <c r="AG125" s="104"/>
      <c r="AH125" s="30">
        <v>0.71540000000000004</v>
      </c>
      <c r="AI125" s="104">
        <v>35</v>
      </c>
      <c r="AJ125" s="104"/>
      <c r="AK125" s="30">
        <v>0.71540000000000004</v>
      </c>
      <c r="AL125" s="104">
        <v>50</v>
      </c>
      <c r="AM125" s="104"/>
      <c r="AN125" s="35">
        <f t="shared" si="34"/>
        <v>849293</v>
      </c>
      <c r="AO125" s="35">
        <v>200000</v>
      </c>
      <c r="AP125" s="35"/>
      <c r="AQ125" s="35">
        <v>208000</v>
      </c>
      <c r="AR125" s="35"/>
      <c r="AS125" s="35">
        <v>216320</v>
      </c>
      <c r="AT125" s="35"/>
      <c r="AU125" s="35">
        <v>224973</v>
      </c>
      <c r="AV125" s="171"/>
      <c r="AW125" s="171" t="s">
        <v>758</v>
      </c>
      <c r="AX125" s="171"/>
      <c r="AY125" s="171"/>
      <c r="AZ125" s="171"/>
      <c r="BA125" s="171">
        <f>+AO125</f>
        <v>200000</v>
      </c>
      <c r="BB125" s="171"/>
      <c r="BC125" s="171"/>
      <c r="BD125" s="171"/>
      <c r="BE125" s="171"/>
      <c r="BF125" s="171"/>
      <c r="BG125" s="171"/>
      <c r="BH125" s="171"/>
      <c r="BI125" s="171"/>
      <c r="BJ125" s="171"/>
      <c r="BK125" s="171"/>
      <c r="BL125" s="171">
        <f t="shared" si="35"/>
        <v>200000</v>
      </c>
      <c r="BM125" s="171"/>
      <c r="BN125" s="171"/>
      <c r="BO125" s="171"/>
      <c r="BP125" s="171">
        <f>+AQ125</f>
        <v>208000</v>
      </c>
      <c r="BQ125" s="171"/>
      <c r="BR125" s="171"/>
      <c r="BS125" s="171"/>
      <c r="BT125" s="171"/>
      <c r="BU125" s="171"/>
      <c r="BV125" s="171"/>
      <c r="BW125" s="171"/>
      <c r="BX125" s="171"/>
      <c r="BY125" s="171"/>
      <c r="BZ125" s="171"/>
      <c r="CA125" s="171">
        <f t="shared" si="36"/>
        <v>208000</v>
      </c>
      <c r="CB125" s="171"/>
      <c r="CC125" s="171"/>
      <c r="CD125" s="171"/>
      <c r="CE125" s="171">
        <f>+AS125</f>
        <v>216320</v>
      </c>
      <c r="CF125" s="171"/>
      <c r="CG125" s="171"/>
      <c r="CH125" s="171"/>
      <c r="CI125" s="171"/>
      <c r="CJ125" s="171"/>
      <c r="CK125" s="171"/>
      <c r="CL125" s="171"/>
      <c r="CM125" s="171"/>
      <c r="CN125" s="171"/>
      <c r="CO125" s="171"/>
      <c r="CP125" s="171">
        <f t="shared" si="37"/>
        <v>216320</v>
      </c>
      <c r="CQ125" s="171"/>
      <c r="CR125" s="171">
        <f>+AU125</f>
        <v>224973</v>
      </c>
      <c r="CS125" s="171"/>
      <c r="CT125" s="171"/>
      <c r="CU125" s="171"/>
      <c r="CV125" s="171"/>
      <c r="CW125" s="171"/>
      <c r="CX125" s="171"/>
      <c r="CY125" s="171"/>
      <c r="CZ125" s="171"/>
      <c r="DA125" s="171"/>
      <c r="DB125" s="171">
        <f t="shared" si="38"/>
        <v>224973</v>
      </c>
      <c r="DC125" s="839"/>
      <c r="DD125" s="27"/>
      <c r="DE125" s="27"/>
      <c r="DF125" s="27"/>
      <c r="DG125" s="180" t="s">
        <v>1116</v>
      </c>
      <c r="DH125" s="104">
        <v>3</v>
      </c>
      <c r="DI125" s="104"/>
      <c r="DJ125" s="29">
        <f t="shared" si="32"/>
        <v>0</v>
      </c>
      <c r="DK125" s="27" t="s">
        <v>1117</v>
      </c>
      <c r="DL125" s="27"/>
      <c r="DM125" s="27"/>
      <c r="DN125" s="163"/>
      <c r="DO125" s="163"/>
      <c r="DP125" s="27"/>
      <c r="DQ125" s="29" t="e">
        <f t="shared" si="33"/>
        <v>#DIV/0!</v>
      </c>
      <c r="DR125" s="27" t="s">
        <v>805</v>
      </c>
      <c r="DS125" s="27" t="s">
        <v>952</v>
      </c>
    </row>
    <row r="126" spans="1:123" s="33" customFormat="1" ht="45.75" customHeight="1">
      <c r="A126" s="26"/>
      <c r="B126" s="26"/>
      <c r="C126" s="139"/>
      <c r="D126" s="57"/>
      <c r="E126" s="34"/>
      <c r="F126" s="27"/>
      <c r="G126" s="62"/>
      <c r="H126" s="175"/>
      <c r="I126" s="681"/>
      <c r="J126" s="681"/>
      <c r="K126" s="51"/>
      <c r="L126" s="104"/>
      <c r="M126" s="104"/>
      <c r="N126" s="34"/>
      <c r="O126" s="34"/>
      <c r="P126" s="681"/>
      <c r="Q126" s="681"/>
      <c r="R126" s="29"/>
      <c r="S126" s="681"/>
      <c r="T126" s="681"/>
      <c r="U126" s="27"/>
      <c r="V126" s="27"/>
      <c r="W126" s="27"/>
      <c r="X126" s="27"/>
      <c r="Y126" s="164"/>
      <c r="Z126" s="841"/>
      <c r="AA126" s="29"/>
      <c r="AB126" s="30"/>
      <c r="AC126" s="841"/>
      <c r="AD126" s="841"/>
      <c r="AE126" s="30"/>
      <c r="AF126" s="104"/>
      <c r="AG126" s="104"/>
      <c r="AH126" s="30"/>
      <c r="AI126" s="104"/>
      <c r="AJ126" s="104"/>
      <c r="AK126" s="30"/>
      <c r="AL126" s="104"/>
      <c r="AM126" s="104"/>
      <c r="AN126" s="35"/>
      <c r="AO126" s="35"/>
      <c r="AP126" s="35"/>
      <c r="AQ126" s="35"/>
      <c r="AR126" s="35"/>
      <c r="AS126" s="35"/>
      <c r="AT126" s="35"/>
      <c r="AU126" s="35"/>
      <c r="AV126" s="171"/>
      <c r="AW126" s="171"/>
      <c r="AX126" s="171"/>
      <c r="AY126" s="171"/>
      <c r="AZ126" s="171"/>
      <c r="BA126" s="171"/>
      <c r="BB126" s="171"/>
      <c r="BC126" s="171"/>
      <c r="BD126" s="171"/>
      <c r="BE126" s="171"/>
      <c r="BF126" s="171"/>
      <c r="BG126" s="171"/>
      <c r="BH126" s="171"/>
      <c r="BI126" s="171"/>
      <c r="BJ126" s="171"/>
      <c r="BK126" s="171"/>
      <c r="BL126" s="171"/>
      <c r="BM126" s="171"/>
      <c r="BN126" s="171"/>
      <c r="BO126" s="171"/>
      <c r="BP126" s="171"/>
      <c r="BQ126" s="171"/>
      <c r="BR126" s="171"/>
      <c r="BS126" s="171"/>
      <c r="BT126" s="171"/>
      <c r="BU126" s="171"/>
      <c r="BV126" s="171"/>
      <c r="BW126" s="171"/>
      <c r="BX126" s="171"/>
      <c r="BY126" s="171"/>
      <c r="BZ126" s="171"/>
      <c r="CA126" s="171"/>
      <c r="CB126" s="171"/>
      <c r="CC126" s="171"/>
      <c r="CD126" s="171"/>
      <c r="CE126" s="171"/>
      <c r="CF126" s="171"/>
      <c r="CG126" s="171"/>
      <c r="CH126" s="171"/>
      <c r="CI126" s="171"/>
      <c r="CJ126" s="171"/>
      <c r="CK126" s="171"/>
      <c r="CL126" s="171"/>
      <c r="CM126" s="171"/>
      <c r="CN126" s="171"/>
      <c r="CO126" s="171"/>
      <c r="CP126" s="171"/>
      <c r="CQ126" s="171"/>
      <c r="CR126" s="171"/>
      <c r="CS126" s="171"/>
      <c r="CT126" s="171"/>
      <c r="CU126" s="171"/>
      <c r="CV126" s="171"/>
      <c r="CW126" s="171"/>
      <c r="CX126" s="171"/>
      <c r="CY126" s="171"/>
      <c r="CZ126" s="171"/>
      <c r="DA126" s="171"/>
      <c r="DB126" s="171"/>
      <c r="DC126" s="839"/>
      <c r="DD126" s="27"/>
      <c r="DE126" s="27"/>
      <c r="DF126" s="27"/>
      <c r="DG126" s="180" t="s">
        <v>1118</v>
      </c>
      <c r="DH126" s="104">
        <v>3</v>
      </c>
      <c r="DI126" s="104"/>
      <c r="DJ126" s="29">
        <f t="shared" si="32"/>
        <v>0</v>
      </c>
      <c r="DK126" s="27" t="s">
        <v>1119</v>
      </c>
      <c r="DL126" s="27"/>
      <c r="DM126" s="27"/>
      <c r="DN126" s="163"/>
      <c r="DO126" s="163"/>
      <c r="DP126" s="27"/>
      <c r="DQ126" s="29" t="e">
        <f t="shared" si="33"/>
        <v>#DIV/0!</v>
      </c>
      <c r="DR126" s="27" t="s">
        <v>805</v>
      </c>
      <c r="DS126" s="27" t="s">
        <v>952</v>
      </c>
    </row>
    <row r="127" spans="1:123" s="33" customFormat="1" ht="57" customHeight="1">
      <c r="A127" s="26"/>
      <c r="B127" s="26"/>
      <c r="C127" s="139"/>
      <c r="D127" s="57"/>
      <c r="E127" s="34"/>
      <c r="F127" s="27"/>
      <c r="G127" s="62"/>
      <c r="H127" s="175"/>
      <c r="I127" s="681"/>
      <c r="J127" s="681"/>
      <c r="K127" s="51"/>
      <c r="L127" s="104"/>
      <c r="M127" s="104"/>
      <c r="N127" s="34"/>
      <c r="O127" s="34"/>
      <c r="P127" s="681"/>
      <c r="Q127" s="681"/>
      <c r="R127" s="29"/>
      <c r="S127" s="681"/>
      <c r="T127" s="681"/>
      <c r="U127" s="27"/>
      <c r="V127" s="27"/>
      <c r="W127" s="27"/>
      <c r="X127" s="27"/>
      <c r="Y127" s="164"/>
      <c r="Z127" s="841"/>
      <c r="AA127" s="29"/>
      <c r="AB127" s="30"/>
      <c r="AC127" s="841"/>
      <c r="AD127" s="841"/>
      <c r="AE127" s="30"/>
      <c r="AF127" s="104"/>
      <c r="AG127" s="104"/>
      <c r="AH127" s="30"/>
      <c r="AI127" s="104"/>
      <c r="AJ127" s="104"/>
      <c r="AK127" s="30"/>
      <c r="AL127" s="104"/>
      <c r="AM127" s="104"/>
      <c r="AN127" s="35"/>
      <c r="AO127" s="35"/>
      <c r="AP127" s="35"/>
      <c r="AQ127" s="35"/>
      <c r="AR127" s="35"/>
      <c r="AS127" s="35"/>
      <c r="AT127" s="35"/>
      <c r="AU127" s="35"/>
      <c r="AV127" s="171"/>
      <c r="AW127" s="171"/>
      <c r="AX127" s="171"/>
      <c r="AY127" s="171"/>
      <c r="AZ127" s="171"/>
      <c r="BA127" s="171"/>
      <c r="BB127" s="171"/>
      <c r="BC127" s="171"/>
      <c r="BD127" s="171"/>
      <c r="BE127" s="171"/>
      <c r="BF127" s="171"/>
      <c r="BG127" s="171"/>
      <c r="BH127" s="171"/>
      <c r="BI127" s="171"/>
      <c r="BJ127" s="171"/>
      <c r="BK127" s="171"/>
      <c r="BL127" s="171"/>
      <c r="BM127" s="171"/>
      <c r="BN127" s="171"/>
      <c r="BO127" s="171"/>
      <c r="BP127" s="171"/>
      <c r="BQ127" s="171"/>
      <c r="BR127" s="171"/>
      <c r="BS127" s="171"/>
      <c r="BT127" s="171"/>
      <c r="BU127" s="171"/>
      <c r="BV127" s="171"/>
      <c r="BW127" s="171"/>
      <c r="BX127" s="171"/>
      <c r="BY127" s="171"/>
      <c r="BZ127" s="171"/>
      <c r="CA127" s="171"/>
      <c r="CB127" s="171"/>
      <c r="CC127" s="171"/>
      <c r="CD127" s="171"/>
      <c r="CE127" s="171"/>
      <c r="CF127" s="171"/>
      <c r="CG127" s="171"/>
      <c r="CH127" s="171"/>
      <c r="CI127" s="171"/>
      <c r="CJ127" s="171"/>
      <c r="CK127" s="171"/>
      <c r="CL127" s="171"/>
      <c r="CM127" s="171"/>
      <c r="CN127" s="171"/>
      <c r="CO127" s="171"/>
      <c r="CP127" s="171"/>
      <c r="CQ127" s="171"/>
      <c r="CR127" s="171"/>
      <c r="CS127" s="171"/>
      <c r="CT127" s="171"/>
      <c r="CU127" s="171"/>
      <c r="CV127" s="171"/>
      <c r="CW127" s="171"/>
      <c r="CX127" s="171"/>
      <c r="CY127" s="171"/>
      <c r="CZ127" s="171"/>
      <c r="DA127" s="171"/>
      <c r="DB127" s="171"/>
      <c r="DC127" s="839"/>
      <c r="DD127" s="27"/>
      <c r="DE127" s="27"/>
      <c r="DF127" s="27"/>
      <c r="DG127" s="180" t="s">
        <v>1120</v>
      </c>
      <c r="DH127" s="104">
        <v>3</v>
      </c>
      <c r="DI127" s="104"/>
      <c r="DJ127" s="29">
        <f t="shared" si="32"/>
        <v>0</v>
      </c>
      <c r="DK127" s="27" t="s">
        <v>1121</v>
      </c>
      <c r="DL127" s="27"/>
      <c r="DM127" s="27"/>
      <c r="DN127" s="163"/>
      <c r="DO127" s="163"/>
      <c r="DP127" s="27"/>
      <c r="DQ127" s="29" t="e">
        <f t="shared" si="33"/>
        <v>#DIV/0!</v>
      </c>
      <c r="DR127" s="27" t="s">
        <v>805</v>
      </c>
      <c r="DS127" s="27" t="s">
        <v>952</v>
      </c>
    </row>
    <row r="128" spans="1:123" s="33" customFormat="1" ht="45.75" customHeight="1">
      <c r="A128" s="26"/>
      <c r="B128" s="26"/>
      <c r="C128" s="139"/>
      <c r="D128" s="57"/>
      <c r="E128" s="34"/>
      <c r="F128" s="27"/>
      <c r="G128" s="62"/>
      <c r="H128" s="175"/>
      <c r="I128" s="681"/>
      <c r="J128" s="681"/>
      <c r="K128" s="51"/>
      <c r="L128" s="104"/>
      <c r="M128" s="104"/>
      <c r="N128" s="34"/>
      <c r="O128" s="34"/>
      <c r="P128" s="681"/>
      <c r="Q128" s="681"/>
      <c r="R128" s="29"/>
      <c r="S128" s="681"/>
      <c r="T128" s="681"/>
      <c r="U128" s="27"/>
      <c r="V128" s="27"/>
      <c r="W128" s="27"/>
      <c r="X128" s="27"/>
      <c r="Y128" s="164"/>
      <c r="Z128" s="842"/>
      <c r="AA128" s="29"/>
      <c r="AB128" s="30"/>
      <c r="AC128" s="842"/>
      <c r="AD128" s="842"/>
      <c r="AE128" s="30"/>
      <c r="AF128" s="104"/>
      <c r="AG128" s="104"/>
      <c r="AH128" s="30"/>
      <c r="AI128" s="104"/>
      <c r="AJ128" s="104"/>
      <c r="AK128" s="30"/>
      <c r="AL128" s="104"/>
      <c r="AM128" s="104"/>
      <c r="AN128" s="35"/>
      <c r="AO128" s="35"/>
      <c r="AP128" s="35"/>
      <c r="AQ128" s="35"/>
      <c r="AR128" s="35"/>
      <c r="AS128" s="35"/>
      <c r="AT128" s="35"/>
      <c r="AU128" s="35"/>
      <c r="AV128" s="171"/>
      <c r="AW128" s="171"/>
      <c r="AX128" s="171"/>
      <c r="AY128" s="171"/>
      <c r="AZ128" s="171"/>
      <c r="BA128" s="171"/>
      <c r="BB128" s="171"/>
      <c r="BC128" s="171"/>
      <c r="BD128" s="171"/>
      <c r="BE128" s="171"/>
      <c r="BF128" s="171"/>
      <c r="BG128" s="171"/>
      <c r="BH128" s="171"/>
      <c r="BI128" s="171"/>
      <c r="BJ128" s="171"/>
      <c r="BK128" s="171"/>
      <c r="BL128" s="171"/>
      <c r="BM128" s="171"/>
      <c r="BN128" s="171"/>
      <c r="BO128" s="171"/>
      <c r="BP128" s="171"/>
      <c r="BQ128" s="171"/>
      <c r="BR128" s="171"/>
      <c r="BS128" s="171"/>
      <c r="BT128" s="171"/>
      <c r="BU128" s="171"/>
      <c r="BV128" s="171"/>
      <c r="BW128" s="171"/>
      <c r="BX128" s="171"/>
      <c r="BY128" s="171"/>
      <c r="BZ128" s="171"/>
      <c r="CA128" s="171"/>
      <c r="CB128" s="171"/>
      <c r="CC128" s="171"/>
      <c r="CD128" s="171"/>
      <c r="CE128" s="171"/>
      <c r="CF128" s="171"/>
      <c r="CG128" s="171"/>
      <c r="CH128" s="171"/>
      <c r="CI128" s="171"/>
      <c r="CJ128" s="171"/>
      <c r="CK128" s="171"/>
      <c r="CL128" s="171"/>
      <c r="CM128" s="171"/>
      <c r="CN128" s="171"/>
      <c r="CO128" s="171"/>
      <c r="CP128" s="171"/>
      <c r="CQ128" s="171"/>
      <c r="CR128" s="171"/>
      <c r="CS128" s="171"/>
      <c r="CT128" s="171"/>
      <c r="CU128" s="171"/>
      <c r="CV128" s="171"/>
      <c r="CW128" s="171"/>
      <c r="CX128" s="171"/>
      <c r="CY128" s="171"/>
      <c r="CZ128" s="171"/>
      <c r="DA128" s="171"/>
      <c r="DB128" s="171"/>
      <c r="DC128" s="839"/>
      <c r="DD128" s="27"/>
      <c r="DE128" s="27"/>
      <c r="DF128" s="27"/>
      <c r="DG128" s="180" t="s">
        <v>1122</v>
      </c>
      <c r="DH128" s="104">
        <v>1</v>
      </c>
      <c r="DI128" s="104"/>
      <c r="DJ128" s="29">
        <f t="shared" si="32"/>
        <v>0</v>
      </c>
      <c r="DK128" s="27" t="s">
        <v>1123</v>
      </c>
      <c r="DL128" s="27"/>
      <c r="DM128" s="27"/>
      <c r="DN128" s="163"/>
      <c r="DO128" s="163"/>
      <c r="DP128" s="27"/>
      <c r="DQ128" s="29" t="e">
        <f t="shared" si="33"/>
        <v>#DIV/0!</v>
      </c>
      <c r="DR128" s="27" t="s">
        <v>805</v>
      </c>
      <c r="DS128" s="27" t="s">
        <v>952</v>
      </c>
    </row>
    <row r="129" spans="1:123" s="33" customFormat="1" ht="135">
      <c r="A129" s="26">
        <v>371</v>
      </c>
      <c r="B129" s="26" t="s">
        <v>780</v>
      </c>
      <c r="C129" s="139" t="s">
        <v>468</v>
      </c>
      <c r="D129" s="57">
        <v>4</v>
      </c>
      <c r="E129" s="34">
        <v>0.7</v>
      </c>
      <c r="F129" s="27" t="s">
        <v>748</v>
      </c>
      <c r="G129" s="62">
        <v>9.1999999999999993</v>
      </c>
      <c r="H129" s="175">
        <v>0.73</v>
      </c>
      <c r="I129" s="681"/>
      <c r="J129" s="681"/>
      <c r="K129" s="51">
        <v>0.4</v>
      </c>
      <c r="L129" s="104" t="s">
        <v>1103</v>
      </c>
      <c r="M129" s="104" t="s">
        <v>1103</v>
      </c>
      <c r="N129" s="34">
        <v>0.62</v>
      </c>
      <c r="O129" s="34">
        <v>0.75</v>
      </c>
      <c r="P129" s="681"/>
      <c r="Q129" s="681"/>
      <c r="R129" s="29">
        <v>0.1</v>
      </c>
      <c r="S129" s="681"/>
      <c r="T129" s="681"/>
      <c r="U129" s="104" t="s">
        <v>1124</v>
      </c>
      <c r="V129" s="104" t="s">
        <v>1124</v>
      </c>
      <c r="W129" s="27" t="s">
        <v>70</v>
      </c>
      <c r="X129" s="27" t="s">
        <v>72</v>
      </c>
      <c r="Y129" s="164">
        <v>0</v>
      </c>
      <c r="Z129" s="104" t="s">
        <v>1125</v>
      </c>
      <c r="AA129" s="29">
        <v>0.3</v>
      </c>
      <c r="AB129" s="30">
        <f t="shared" si="22"/>
        <v>0.61320000000000008</v>
      </c>
      <c r="AC129" s="104">
        <v>90</v>
      </c>
      <c r="AD129" s="104"/>
      <c r="AE129" s="30">
        <v>0.61320000000000008</v>
      </c>
      <c r="AF129" s="104">
        <v>190</v>
      </c>
      <c r="AG129" s="104"/>
      <c r="AH129" s="30">
        <v>0.61320000000000008</v>
      </c>
      <c r="AI129" s="104">
        <v>290</v>
      </c>
      <c r="AJ129" s="104"/>
      <c r="AK129" s="30">
        <v>0.61320000000000008</v>
      </c>
      <c r="AL129" s="104">
        <v>350</v>
      </c>
      <c r="AM129" s="104"/>
      <c r="AN129" s="35">
        <f t="shared" si="34"/>
        <v>212323</v>
      </c>
      <c r="AO129" s="35">
        <v>50000</v>
      </c>
      <c r="AP129" s="35"/>
      <c r="AQ129" s="35">
        <v>52000</v>
      </c>
      <c r="AR129" s="35"/>
      <c r="AS129" s="35">
        <v>54080</v>
      </c>
      <c r="AT129" s="35"/>
      <c r="AU129" s="35">
        <v>56243</v>
      </c>
      <c r="AV129" s="171"/>
      <c r="AW129" s="171" t="s">
        <v>758</v>
      </c>
      <c r="AX129" s="171"/>
      <c r="AY129" s="171"/>
      <c r="AZ129" s="171"/>
      <c r="BA129" s="171">
        <f>+AO129</f>
        <v>50000</v>
      </c>
      <c r="BB129" s="171"/>
      <c r="BC129" s="171"/>
      <c r="BD129" s="171"/>
      <c r="BE129" s="171"/>
      <c r="BF129" s="171"/>
      <c r="BG129" s="171"/>
      <c r="BH129" s="171"/>
      <c r="BI129" s="171"/>
      <c r="BJ129" s="171"/>
      <c r="BK129" s="171"/>
      <c r="BL129" s="171">
        <f t="shared" si="35"/>
        <v>50000</v>
      </c>
      <c r="BM129" s="171"/>
      <c r="BN129" s="171"/>
      <c r="BO129" s="171"/>
      <c r="BP129" s="171">
        <f>+AQ129</f>
        <v>52000</v>
      </c>
      <c r="BQ129" s="171"/>
      <c r="BR129" s="171"/>
      <c r="BS129" s="171"/>
      <c r="BT129" s="171"/>
      <c r="BU129" s="171"/>
      <c r="BV129" s="171"/>
      <c r="BW129" s="171"/>
      <c r="BX129" s="171"/>
      <c r="BY129" s="171"/>
      <c r="BZ129" s="171"/>
      <c r="CA129" s="171">
        <f t="shared" si="36"/>
        <v>52000</v>
      </c>
      <c r="CB129" s="171"/>
      <c r="CC129" s="171"/>
      <c r="CD129" s="171"/>
      <c r="CE129" s="171">
        <f>+AS129</f>
        <v>54080</v>
      </c>
      <c r="CF129" s="171"/>
      <c r="CG129" s="171"/>
      <c r="CH129" s="171"/>
      <c r="CI129" s="171"/>
      <c r="CJ129" s="171"/>
      <c r="CK129" s="171"/>
      <c r="CL129" s="171"/>
      <c r="CM129" s="171"/>
      <c r="CN129" s="171"/>
      <c r="CO129" s="171"/>
      <c r="CP129" s="171">
        <f t="shared" si="37"/>
        <v>54080</v>
      </c>
      <c r="CQ129" s="171"/>
      <c r="CR129" s="171">
        <f>+AU129</f>
        <v>56243</v>
      </c>
      <c r="CS129" s="171"/>
      <c r="CT129" s="171"/>
      <c r="CU129" s="171"/>
      <c r="CV129" s="171"/>
      <c r="CW129" s="171"/>
      <c r="CX129" s="171"/>
      <c r="CY129" s="171"/>
      <c r="CZ129" s="171"/>
      <c r="DA129" s="171"/>
      <c r="DB129" s="171">
        <f t="shared" si="38"/>
        <v>56243</v>
      </c>
      <c r="DC129" s="839"/>
      <c r="DD129" s="27"/>
      <c r="DE129" s="27"/>
      <c r="DF129" s="27"/>
      <c r="DG129" s="104" t="s">
        <v>1126</v>
      </c>
      <c r="DH129" s="104">
        <v>90</v>
      </c>
      <c r="DI129" s="104"/>
      <c r="DJ129" s="29">
        <f t="shared" si="32"/>
        <v>0</v>
      </c>
      <c r="DK129" s="27" t="s">
        <v>1127</v>
      </c>
      <c r="DL129" s="27"/>
      <c r="DM129" s="27"/>
      <c r="DN129" s="163"/>
      <c r="DO129" s="163"/>
      <c r="DP129" s="27"/>
      <c r="DQ129" s="29" t="e">
        <f t="shared" si="33"/>
        <v>#DIV/0!</v>
      </c>
      <c r="DR129" s="27" t="s">
        <v>805</v>
      </c>
      <c r="DS129" s="27" t="s">
        <v>952</v>
      </c>
    </row>
    <row r="130" spans="1:123" s="33" customFormat="1" ht="162" customHeight="1">
      <c r="A130" s="26">
        <v>372</v>
      </c>
      <c r="B130" s="48" t="s">
        <v>780</v>
      </c>
      <c r="C130" s="770" t="s">
        <v>468</v>
      </c>
      <c r="D130" s="770">
        <v>4</v>
      </c>
      <c r="E130" s="34">
        <v>0.7</v>
      </c>
      <c r="F130" s="770" t="s">
        <v>748</v>
      </c>
      <c r="G130" s="770">
        <v>9.1999999999999993</v>
      </c>
      <c r="H130" s="175">
        <v>0.73</v>
      </c>
      <c r="I130" s="681"/>
      <c r="J130" s="681"/>
      <c r="K130" s="51">
        <v>0.4</v>
      </c>
      <c r="L130" s="104" t="s">
        <v>1103</v>
      </c>
      <c r="M130" s="104" t="s">
        <v>1103</v>
      </c>
      <c r="N130" s="34">
        <v>0.62</v>
      </c>
      <c r="O130" s="181">
        <v>0.75</v>
      </c>
      <c r="P130" s="681" t="s">
        <v>1128</v>
      </c>
      <c r="Q130" s="681"/>
      <c r="R130" s="29">
        <v>0.05</v>
      </c>
      <c r="S130" s="681" t="s">
        <v>1128</v>
      </c>
      <c r="T130" s="681" t="s">
        <v>1129</v>
      </c>
      <c r="U130" s="839" t="s">
        <v>1130</v>
      </c>
      <c r="V130" s="104" t="s">
        <v>1130</v>
      </c>
      <c r="W130" s="27" t="s">
        <v>70</v>
      </c>
      <c r="X130" s="27" t="s">
        <v>72</v>
      </c>
      <c r="Y130" s="164">
        <v>7</v>
      </c>
      <c r="Z130" s="839" t="s">
        <v>1131</v>
      </c>
      <c r="AA130" s="29">
        <v>1</v>
      </c>
      <c r="AB130" s="30">
        <f t="shared" si="22"/>
        <v>1.0220000000000002</v>
      </c>
      <c r="AC130" s="839">
        <v>9</v>
      </c>
      <c r="AD130" s="839"/>
      <c r="AE130" s="30">
        <v>1.0220000000000002</v>
      </c>
      <c r="AF130" s="104">
        <v>12</v>
      </c>
      <c r="AG130" s="104"/>
      <c r="AH130" s="30">
        <v>1.0220000000000002</v>
      </c>
      <c r="AI130" s="104">
        <v>15</v>
      </c>
      <c r="AJ130" s="104"/>
      <c r="AK130" s="30">
        <v>1.0220000000000002</v>
      </c>
      <c r="AL130" s="104">
        <v>15</v>
      </c>
      <c r="AM130" s="104"/>
      <c r="AN130" s="35">
        <f t="shared" si="34"/>
        <v>636969.6</v>
      </c>
      <c r="AO130" s="35">
        <v>150000</v>
      </c>
      <c r="AP130" s="35"/>
      <c r="AQ130" s="35">
        <f>+AO130*1.04</f>
        <v>156000</v>
      </c>
      <c r="AR130" s="35"/>
      <c r="AS130" s="35">
        <f>+AQ130*1.04</f>
        <v>162240</v>
      </c>
      <c r="AT130" s="35"/>
      <c r="AU130" s="35">
        <f>+AS130*1.04</f>
        <v>168729.60000000001</v>
      </c>
      <c r="AV130" s="171"/>
      <c r="AW130" s="171" t="s">
        <v>758</v>
      </c>
      <c r="AX130" s="171"/>
      <c r="AY130" s="171"/>
      <c r="AZ130" s="171"/>
      <c r="BA130" s="171">
        <f>+AO130</f>
        <v>150000</v>
      </c>
      <c r="BB130" s="171"/>
      <c r="BC130" s="171"/>
      <c r="BD130" s="171"/>
      <c r="BE130" s="171"/>
      <c r="BF130" s="171"/>
      <c r="BG130" s="171"/>
      <c r="BH130" s="171"/>
      <c r="BI130" s="171"/>
      <c r="BJ130" s="171"/>
      <c r="BK130" s="171"/>
      <c r="BL130" s="171">
        <f t="shared" si="35"/>
        <v>150000</v>
      </c>
      <c r="BM130" s="171"/>
      <c r="BN130" s="171"/>
      <c r="BO130" s="171"/>
      <c r="BP130" s="171">
        <f>+AQ130</f>
        <v>156000</v>
      </c>
      <c r="BQ130" s="171"/>
      <c r="BR130" s="171"/>
      <c r="BS130" s="171"/>
      <c r="BT130" s="171"/>
      <c r="BU130" s="171"/>
      <c r="BV130" s="171"/>
      <c r="BW130" s="171"/>
      <c r="BX130" s="171"/>
      <c r="BY130" s="171"/>
      <c r="BZ130" s="171"/>
      <c r="CA130" s="171">
        <f t="shared" si="36"/>
        <v>156000</v>
      </c>
      <c r="CB130" s="171"/>
      <c r="CC130" s="171"/>
      <c r="CD130" s="171"/>
      <c r="CE130" s="171">
        <f>+AS130</f>
        <v>162240</v>
      </c>
      <c r="CF130" s="171"/>
      <c r="CG130" s="171"/>
      <c r="CH130" s="171"/>
      <c r="CI130" s="171"/>
      <c r="CJ130" s="171"/>
      <c r="CK130" s="171"/>
      <c r="CL130" s="171"/>
      <c r="CM130" s="171"/>
      <c r="CN130" s="171"/>
      <c r="CO130" s="171"/>
      <c r="CP130" s="171">
        <f t="shared" si="37"/>
        <v>162240</v>
      </c>
      <c r="CQ130" s="171"/>
      <c r="CR130" s="171">
        <f>+AU130</f>
        <v>168729.60000000001</v>
      </c>
      <c r="CS130" s="171"/>
      <c r="CT130" s="171"/>
      <c r="CU130" s="171"/>
      <c r="CV130" s="171"/>
      <c r="CW130" s="171"/>
      <c r="CX130" s="171"/>
      <c r="CY130" s="171"/>
      <c r="CZ130" s="171"/>
      <c r="DA130" s="171"/>
      <c r="DB130" s="171">
        <f t="shared" si="38"/>
        <v>168729.60000000001</v>
      </c>
      <c r="DC130" s="839"/>
      <c r="DD130" s="27"/>
      <c r="DE130" s="27"/>
      <c r="DF130" s="49"/>
      <c r="DG130" s="104" t="s">
        <v>1132</v>
      </c>
      <c r="DH130" s="104">
        <v>6</v>
      </c>
      <c r="DI130" s="104"/>
      <c r="DJ130" s="29">
        <f t="shared" si="32"/>
        <v>0</v>
      </c>
      <c r="DK130" s="27" t="s">
        <v>1133</v>
      </c>
      <c r="DL130" s="27"/>
      <c r="DM130" s="27"/>
      <c r="DN130" s="163">
        <v>0</v>
      </c>
      <c r="DO130" s="163">
        <v>0</v>
      </c>
      <c r="DP130" s="27"/>
      <c r="DQ130" s="29" t="e">
        <f t="shared" si="33"/>
        <v>#DIV/0!</v>
      </c>
      <c r="DR130" s="27" t="s">
        <v>1134</v>
      </c>
      <c r="DS130" s="27" t="s">
        <v>890</v>
      </c>
    </row>
    <row r="131" spans="1:123" s="33" customFormat="1" ht="78.75">
      <c r="A131" s="106"/>
      <c r="B131" s="106"/>
      <c r="C131" s="770"/>
      <c r="D131" s="770"/>
      <c r="E131" s="182"/>
      <c r="F131" s="770"/>
      <c r="G131" s="770"/>
      <c r="H131" s="183"/>
      <c r="I131" s="681"/>
      <c r="J131" s="681"/>
      <c r="K131" s="184"/>
      <c r="L131" s="185"/>
      <c r="M131" s="185"/>
      <c r="N131" s="182"/>
      <c r="O131" s="182"/>
      <c r="P131" s="681"/>
      <c r="Q131" s="681"/>
      <c r="R131" s="184"/>
      <c r="S131" s="681"/>
      <c r="T131" s="681"/>
      <c r="U131" s="839"/>
      <c r="V131" s="185"/>
      <c r="W131" s="58"/>
      <c r="X131" s="58"/>
      <c r="Y131" s="186"/>
      <c r="Z131" s="839"/>
      <c r="AA131" s="184"/>
      <c r="AB131" s="187"/>
      <c r="AC131" s="839"/>
      <c r="AD131" s="839"/>
      <c r="AE131" s="187"/>
      <c r="AF131" s="185"/>
      <c r="AG131" s="185"/>
      <c r="AH131" s="187"/>
      <c r="AI131" s="185"/>
      <c r="AJ131" s="185"/>
      <c r="AK131" s="187"/>
      <c r="AL131" s="185"/>
      <c r="AM131" s="185"/>
      <c r="AN131" s="188"/>
      <c r="AO131" s="188"/>
      <c r="AP131" s="188"/>
      <c r="AQ131" s="188"/>
      <c r="AR131" s="188"/>
      <c r="AS131" s="188"/>
      <c r="AT131" s="188"/>
      <c r="AU131" s="188"/>
      <c r="AV131" s="189"/>
      <c r="AW131" s="189"/>
      <c r="AX131" s="189"/>
      <c r="AY131" s="189"/>
      <c r="AZ131" s="189"/>
      <c r="BA131" s="189"/>
      <c r="BB131" s="189"/>
      <c r="BC131" s="189"/>
      <c r="BD131" s="189"/>
      <c r="BE131" s="189"/>
      <c r="BF131" s="189"/>
      <c r="BG131" s="189"/>
      <c r="BH131" s="189"/>
      <c r="BI131" s="189"/>
      <c r="BJ131" s="189"/>
      <c r="BK131" s="189"/>
      <c r="BL131" s="189"/>
      <c r="BM131" s="189"/>
      <c r="BN131" s="189"/>
      <c r="BO131" s="189"/>
      <c r="BP131" s="189"/>
      <c r="BQ131" s="189"/>
      <c r="BR131" s="189"/>
      <c r="BS131" s="189"/>
      <c r="BT131" s="189"/>
      <c r="BU131" s="189"/>
      <c r="BV131" s="189"/>
      <c r="BW131" s="189"/>
      <c r="BX131" s="189"/>
      <c r="BY131" s="189"/>
      <c r="BZ131" s="189"/>
      <c r="CA131" s="189"/>
      <c r="CB131" s="189"/>
      <c r="CC131" s="189"/>
      <c r="CD131" s="189"/>
      <c r="CE131" s="189"/>
      <c r="CF131" s="189"/>
      <c r="CG131" s="189"/>
      <c r="CH131" s="189"/>
      <c r="CI131" s="189"/>
      <c r="CJ131" s="189"/>
      <c r="CK131" s="189"/>
      <c r="CL131" s="189"/>
      <c r="CM131" s="189"/>
      <c r="CN131" s="189"/>
      <c r="CO131" s="189"/>
      <c r="CP131" s="189"/>
      <c r="CQ131" s="189"/>
      <c r="CR131" s="189"/>
      <c r="CS131" s="189"/>
      <c r="CT131" s="189"/>
      <c r="CU131" s="189"/>
      <c r="CV131" s="189"/>
      <c r="CW131" s="189"/>
      <c r="CX131" s="189"/>
      <c r="CY131" s="189"/>
      <c r="CZ131" s="189"/>
      <c r="DA131" s="189"/>
      <c r="DB131" s="189"/>
      <c r="DC131" s="682"/>
      <c r="DD131" s="58"/>
      <c r="DE131" s="58"/>
      <c r="DF131" s="58"/>
      <c r="DG131" s="104" t="s">
        <v>1135</v>
      </c>
      <c r="DH131" s="104">
        <v>6</v>
      </c>
      <c r="DI131" s="104"/>
      <c r="DJ131" s="29">
        <f t="shared" si="32"/>
        <v>0</v>
      </c>
      <c r="DK131" s="27" t="s">
        <v>1136</v>
      </c>
      <c r="DL131" s="27"/>
      <c r="DM131" s="27"/>
      <c r="DN131" s="163">
        <v>0</v>
      </c>
      <c r="DO131" s="163">
        <v>0</v>
      </c>
      <c r="DP131" s="27"/>
      <c r="DQ131" s="29"/>
      <c r="DR131" s="27" t="s">
        <v>1134</v>
      </c>
      <c r="DS131" s="27" t="s">
        <v>890</v>
      </c>
    </row>
    <row r="132" spans="1:123" s="33" customFormat="1" ht="57.75" customHeight="1">
      <c r="A132" s="38"/>
      <c r="B132" s="38"/>
      <c r="C132" s="770"/>
      <c r="D132" s="770"/>
      <c r="E132" s="6"/>
      <c r="F132" s="770"/>
      <c r="G132" s="770"/>
      <c r="H132" s="40"/>
      <c r="I132" s="681"/>
      <c r="J132" s="681"/>
      <c r="K132" s="40"/>
      <c r="L132" s="38"/>
      <c r="M132" s="38"/>
      <c r="N132" s="38"/>
      <c r="O132" s="38"/>
      <c r="P132" s="681"/>
      <c r="Q132" s="681"/>
      <c r="R132" s="41"/>
      <c r="S132" s="681"/>
      <c r="T132" s="681"/>
      <c r="U132" s="839"/>
      <c r="V132" s="6"/>
      <c r="W132" s="6"/>
      <c r="X132" s="6"/>
      <c r="Y132" s="6"/>
      <c r="Z132" s="839"/>
      <c r="AA132" s="42"/>
      <c r="AB132" s="43" t="e">
        <f>SUM(AB8:AB130)</f>
        <v>#REF!</v>
      </c>
      <c r="AC132" s="839"/>
      <c r="AD132" s="839"/>
      <c r="AE132" s="43">
        <f>SUM(AE8:AE130)</f>
        <v>53.410000000000004</v>
      </c>
      <c r="AF132" s="6"/>
      <c r="AG132" s="6"/>
      <c r="AH132" s="43">
        <f>SUM(AH8:AH130)</f>
        <v>53.410000000000004</v>
      </c>
      <c r="AI132" s="6"/>
      <c r="AJ132" s="6"/>
      <c r="AK132" s="43">
        <f>SUM(AK8:AK130)</f>
        <v>53.410000000000004</v>
      </c>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843"/>
      <c r="DD132" s="6"/>
      <c r="DE132" s="6"/>
      <c r="DF132" s="6"/>
      <c r="DG132" s="27" t="s">
        <v>1137</v>
      </c>
      <c r="DH132" s="27">
        <v>2</v>
      </c>
      <c r="DI132" s="27"/>
      <c r="DJ132" s="29">
        <f t="shared" si="32"/>
        <v>0</v>
      </c>
      <c r="DK132" s="27" t="s">
        <v>1138</v>
      </c>
      <c r="DL132" s="27"/>
      <c r="DM132" s="27"/>
      <c r="DN132" s="163">
        <v>0</v>
      </c>
      <c r="DO132" s="163">
        <v>0</v>
      </c>
      <c r="DP132" s="27"/>
      <c r="DQ132" s="27"/>
      <c r="DR132" s="27" t="s">
        <v>1134</v>
      </c>
      <c r="DS132" s="27" t="s">
        <v>890</v>
      </c>
    </row>
    <row r="133" spans="1:123" s="33" customFormat="1">
      <c r="A133" s="38"/>
      <c r="B133" s="38"/>
      <c r="C133" s="6"/>
      <c r="D133" s="39"/>
      <c r="E133" s="6"/>
      <c r="F133" s="6"/>
      <c r="G133" s="40"/>
      <c r="H133" s="40"/>
      <c r="I133" s="40"/>
      <c r="J133" s="40"/>
      <c r="K133" s="40"/>
      <c r="L133" s="38"/>
      <c r="M133" s="38"/>
      <c r="N133" s="38"/>
      <c r="O133" s="38"/>
      <c r="R133" s="41"/>
      <c r="S133" s="42"/>
      <c r="T133" s="42"/>
      <c r="U133" s="6"/>
      <c r="V133" s="6"/>
      <c r="W133" s="6"/>
      <c r="X133" s="6"/>
      <c r="Y133" s="6"/>
      <c r="Z133" s="6"/>
      <c r="AA133" s="42"/>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843"/>
      <c r="DD133" s="6"/>
      <c r="DE133" s="6"/>
      <c r="DF133" s="6"/>
      <c r="DG133" s="6"/>
      <c r="DH133" s="6"/>
      <c r="DI133" s="6"/>
      <c r="DJ133" s="6"/>
      <c r="DK133" s="6"/>
      <c r="DL133" s="6"/>
      <c r="DM133" s="6"/>
      <c r="DN133" s="191"/>
      <c r="DO133" s="191"/>
      <c r="DP133" s="6"/>
      <c r="DQ133" s="6"/>
      <c r="DR133" s="6"/>
      <c r="DS133" s="6"/>
    </row>
    <row r="134" spans="1:123" s="33" customFormat="1">
      <c r="A134" s="38"/>
      <c r="B134" s="38"/>
      <c r="C134" s="6"/>
      <c r="D134" s="39"/>
      <c r="E134" s="6"/>
      <c r="F134" s="6"/>
      <c r="G134" s="40"/>
      <c r="H134" s="40"/>
      <c r="I134" s="40"/>
      <c r="J134" s="40"/>
      <c r="K134" s="40"/>
      <c r="L134" s="695"/>
      <c r="M134" s="695"/>
      <c r="N134" s="695"/>
      <c r="O134" s="695"/>
      <c r="R134" s="41"/>
      <c r="S134" s="41"/>
      <c r="T134" s="41"/>
      <c r="X134" s="38"/>
      <c r="Y134" s="6"/>
      <c r="Z134" s="6"/>
      <c r="AA134" s="42"/>
      <c r="AB134" s="6"/>
      <c r="AC134" s="6"/>
      <c r="AD134" s="6"/>
      <c r="AE134" s="6"/>
      <c r="AF134" s="6"/>
      <c r="AG134" s="6"/>
      <c r="AH134" s="6"/>
      <c r="AI134" s="6"/>
      <c r="AJ134" s="6"/>
      <c r="AK134" s="6"/>
      <c r="AL134" s="6"/>
      <c r="AM134" s="6"/>
      <c r="AN134" s="6"/>
      <c r="AO134" s="6"/>
      <c r="AP134" s="6"/>
      <c r="AQ134" s="6"/>
      <c r="AR134" s="6"/>
      <c r="AS134" s="6"/>
      <c r="AT134" s="6"/>
      <c r="AU134" s="6"/>
      <c r="AV134" s="6"/>
      <c r="AW134" s="6"/>
      <c r="DC134" s="696"/>
      <c r="DG134" s="6"/>
      <c r="DH134" s="6"/>
      <c r="DI134" s="6"/>
      <c r="DJ134" s="6"/>
      <c r="DN134" s="192"/>
      <c r="DO134" s="192"/>
    </row>
    <row r="135" spans="1:123" s="33" customFormat="1">
      <c r="A135" s="38"/>
      <c r="B135" s="38"/>
      <c r="C135" s="6"/>
      <c r="D135" s="39"/>
      <c r="E135" s="6"/>
      <c r="F135" s="6"/>
      <c r="G135" s="40"/>
      <c r="H135" s="40"/>
      <c r="I135" s="40"/>
      <c r="J135" s="40"/>
      <c r="K135" s="40"/>
      <c r="L135" s="695"/>
      <c r="M135" s="695"/>
      <c r="N135" s="695"/>
      <c r="O135" s="695"/>
      <c r="R135" s="41"/>
      <c r="S135" s="41"/>
      <c r="T135" s="41"/>
      <c r="X135" s="38"/>
      <c r="Y135" s="6"/>
      <c r="Z135" s="6"/>
      <c r="AA135" s="42"/>
      <c r="AB135" s="6"/>
      <c r="AC135" s="6"/>
      <c r="AD135" s="6"/>
      <c r="AE135" s="6"/>
      <c r="AF135" s="6"/>
      <c r="AG135" s="6"/>
      <c r="AH135" s="6"/>
      <c r="AI135" s="6"/>
      <c r="AJ135" s="6"/>
      <c r="AK135" s="6"/>
      <c r="AL135" s="6"/>
      <c r="AM135" s="6"/>
      <c r="AN135" s="6"/>
      <c r="AO135" s="6"/>
      <c r="AP135" s="6"/>
      <c r="AQ135" s="6"/>
      <c r="AR135" s="6"/>
      <c r="AS135" s="6"/>
      <c r="AT135" s="6"/>
      <c r="AU135" s="6"/>
      <c r="AV135" s="6"/>
      <c r="AW135" s="6"/>
      <c r="DC135" s="696"/>
      <c r="DG135" s="6"/>
      <c r="DH135" s="6"/>
      <c r="DI135" s="6"/>
      <c r="DJ135" s="6"/>
      <c r="DN135" s="192"/>
      <c r="DO135" s="192"/>
    </row>
    <row r="136" spans="1:123" s="33" customFormat="1">
      <c r="A136" s="38"/>
      <c r="B136" s="38"/>
      <c r="C136" s="6"/>
      <c r="D136" s="39"/>
      <c r="E136" s="6"/>
      <c r="F136" s="6"/>
      <c r="G136" s="40"/>
      <c r="H136" s="40"/>
      <c r="I136" s="40"/>
      <c r="J136" s="40"/>
      <c r="K136" s="40"/>
      <c r="L136" s="38"/>
      <c r="M136" s="38"/>
      <c r="N136" s="38"/>
      <c r="O136" s="38"/>
      <c r="R136" s="41"/>
      <c r="S136" s="41"/>
      <c r="T136" s="41"/>
      <c r="X136" s="38"/>
      <c r="Y136" s="6"/>
      <c r="Z136" s="6"/>
      <c r="AA136" s="42"/>
      <c r="AB136" s="6"/>
      <c r="AC136" s="6"/>
      <c r="AD136" s="6"/>
      <c r="AE136" s="6"/>
      <c r="AF136" s="6"/>
      <c r="AG136" s="6"/>
      <c r="AH136" s="6"/>
      <c r="AI136" s="6"/>
      <c r="AJ136" s="6"/>
      <c r="AK136" s="6"/>
      <c r="AL136" s="6"/>
      <c r="AM136" s="6"/>
      <c r="AN136" s="6"/>
      <c r="AO136" s="6"/>
      <c r="AP136" s="6"/>
      <c r="AQ136" s="6"/>
      <c r="AR136" s="6"/>
      <c r="AS136" s="6"/>
      <c r="AT136" s="6"/>
      <c r="AU136" s="6"/>
      <c r="AV136" s="6"/>
      <c r="AW136" s="6"/>
      <c r="DC136" s="696"/>
      <c r="DG136" s="6"/>
      <c r="DH136" s="6"/>
      <c r="DI136" s="6"/>
      <c r="DJ136" s="6"/>
      <c r="DN136" s="192"/>
      <c r="DO136" s="192"/>
    </row>
    <row r="137" spans="1:123" s="33" customFormat="1">
      <c r="A137" s="38"/>
      <c r="B137" s="38"/>
      <c r="C137" s="6"/>
      <c r="D137" s="39"/>
      <c r="E137" s="6"/>
      <c r="F137" s="6"/>
      <c r="G137" s="40"/>
      <c r="H137" s="40"/>
      <c r="I137" s="40"/>
      <c r="J137" s="40"/>
      <c r="K137" s="40"/>
      <c r="L137" s="38"/>
      <c r="M137" s="38"/>
      <c r="N137" s="38"/>
      <c r="O137" s="38"/>
      <c r="R137" s="41"/>
      <c r="S137" s="41"/>
      <c r="T137" s="41"/>
      <c r="X137" s="38"/>
      <c r="Y137" s="6"/>
      <c r="Z137" s="6"/>
      <c r="AA137" s="42"/>
      <c r="AB137" s="6"/>
      <c r="AC137" s="6"/>
      <c r="AD137" s="6"/>
      <c r="AE137" s="6"/>
      <c r="AF137" s="6"/>
      <c r="AG137" s="6"/>
      <c r="AH137" s="6"/>
      <c r="AI137" s="6"/>
      <c r="AJ137" s="6"/>
      <c r="AK137" s="6"/>
      <c r="AL137" s="6"/>
      <c r="AM137" s="6"/>
      <c r="AN137" s="6"/>
      <c r="AO137" s="6"/>
      <c r="AP137" s="6"/>
      <c r="AQ137" s="6"/>
      <c r="AR137" s="6"/>
      <c r="AS137" s="6"/>
      <c r="AT137" s="6"/>
      <c r="AU137" s="6"/>
      <c r="AV137" s="6"/>
      <c r="AW137" s="6"/>
      <c r="DC137" s="696"/>
      <c r="DG137" s="6"/>
      <c r="DH137" s="6"/>
      <c r="DI137" s="6"/>
      <c r="DJ137" s="6"/>
      <c r="DN137" s="192"/>
      <c r="DO137" s="192"/>
    </row>
    <row r="138" spans="1:123" s="33" customFormat="1">
      <c r="A138" s="38"/>
      <c r="B138" s="38"/>
      <c r="C138" s="6"/>
      <c r="D138" s="39"/>
      <c r="E138" s="6"/>
      <c r="F138" s="6"/>
      <c r="G138" s="40"/>
      <c r="H138" s="40"/>
      <c r="I138" s="40"/>
      <c r="J138" s="40"/>
      <c r="K138" s="40"/>
      <c r="L138" s="695"/>
      <c r="M138" s="695"/>
      <c r="N138" s="695"/>
      <c r="O138" s="695"/>
      <c r="R138" s="41"/>
      <c r="S138" s="41"/>
      <c r="T138" s="41"/>
      <c r="X138" s="38"/>
      <c r="Y138" s="6"/>
      <c r="Z138" s="6"/>
      <c r="AA138" s="42"/>
      <c r="AB138" s="6"/>
      <c r="AC138" s="6"/>
      <c r="AD138" s="6"/>
      <c r="AE138" s="6"/>
      <c r="AF138" s="6"/>
      <c r="AG138" s="6"/>
      <c r="AH138" s="6"/>
      <c r="AI138" s="6"/>
      <c r="AJ138" s="6"/>
      <c r="AK138" s="6"/>
      <c r="AL138" s="6"/>
      <c r="AM138" s="6"/>
      <c r="AN138" s="6"/>
      <c r="AO138" s="6"/>
      <c r="AP138" s="6"/>
      <c r="AQ138" s="6"/>
      <c r="AR138" s="6"/>
      <c r="AS138" s="6"/>
      <c r="AT138" s="6"/>
      <c r="AU138" s="6"/>
      <c r="AV138" s="6"/>
      <c r="AW138" s="6"/>
      <c r="DG138" s="6"/>
      <c r="DH138" s="6"/>
      <c r="DI138" s="6"/>
      <c r="DJ138" s="6"/>
      <c r="DN138" s="192"/>
      <c r="DO138" s="192"/>
    </row>
    <row r="139" spans="1:123" s="33" customFormat="1">
      <c r="A139" s="38"/>
      <c r="B139" s="38"/>
      <c r="C139" s="6"/>
      <c r="D139" s="39"/>
      <c r="E139" s="6"/>
      <c r="F139" s="6"/>
      <c r="G139" s="40"/>
      <c r="H139" s="40"/>
      <c r="I139" s="40"/>
      <c r="J139" s="40"/>
      <c r="K139" s="40"/>
      <c r="L139" s="695"/>
      <c r="M139" s="695"/>
      <c r="N139" s="695"/>
      <c r="O139" s="695"/>
      <c r="R139" s="41"/>
      <c r="S139" s="41"/>
      <c r="T139" s="41"/>
      <c r="X139" s="38"/>
      <c r="Y139" s="6"/>
      <c r="Z139" s="6"/>
      <c r="AA139" s="42"/>
      <c r="AB139" s="6"/>
      <c r="AC139" s="6"/>
      <c r="AD139" s="6"/>
      <c r="AE139" s="6"/>
      <c r="AF139" s="6"/>
      <c r="AG139" s="6"/>
      <c r="AH139" s="6"/>
      <c r="AI139" s="6"/>
      <c r="AJ139" s="6"/>
      <c r="AK139" s="6"/>
      <c r="AL139" s="6"/>
      <c r="AM139" s="6"/>
      <c r="AN139" s="6"/>
      <c r="AO139" s="6"/>
      <c r="AP139" s="6"/>
      <c r="AQ139" s="6"/>
      <c r="AR139" s="6"/>
      <c r="AS139" s="6"/>
      <c r="AT139" s="6"/>
      <c r="AU139" s="6"/>
      <c r="AV139" s="6"/>
      <c r="AW139" s="6"/>
      <c r="DG139" s="6"/>
      <c r="DH139" s="6"/>
      <c r="DI139" s="6"/>
      <c r="DJ139" s="6"/>
      <c r="DN139" s="192"/>
      <c r="DO139" s="192"/>
    </row>
    <row r="140" spans="1:123" s="33" customFormat="1">
      <c r="A140" s="38"/>
      <c r="B140" s="38"/>
      <c r="C140" s="6"/>
      <c r="D140" s="39"/>
      <c r="E140" s="6"/>
      <c r="F140" s="6"/>
      <c r="G140" s="40"/>
      <c r="H140" s="40"/>
      <c r="I140" s="40"/>
      <c r="J140" s="40"/>
      <c r="K140" s="40"/>
      <c r="L140" s="38"/>
      <c r="M140" s="38"/>
      <c r="N140" s="38"/>
      <c r="O140" s="38"/>
      <c r="R140" s="41"/>
      <c r="S140" s="41"/>
      <c r="T140" s="41"/>
      <c r="X140" s="38"/>
      <c r="Y140" s="6"/>
      <c r="Z140" s="6"/>
      <c r="AA140" s="42"/>
      <c r="AB140" s="6"/>
      <c r="AC140" s="6"/>
      <c r="AD140" s="6"/>
      <c r="AE140" s="6"/>
      <c r="AF140" s="6"/>
      <c r="AG140" s="6"/>
      <c r="AH140" s="6"/>
      <c r="AI140" s="6"/>
      <c r="AJ140" s="6"/>
      <c r="AK140" s="6"/>
      <c r="AL140" s="6"/>
      <c r="AM140" s="6"/>
      <c r="AN140" s="6"/>
      <c r="AO140" s="6"/>
      <c r="AP140" s="6"/>
      <c r="AQ140" s="6"/>
      <c r="AR140" s="6"/>
      <c r="AS140" s="6"/>
      <c r="AT140" s="6"/>
      <c r="AU140" s="6"/>
      <c r="AV140" s="6"/>
      <c r="AW140" s="6"/>
      <c r="DG140" s="6"/>
      <c r="DH140" s="6"/>
      <c r="DI140" s="6"/>
      <c r="DJ140" s="6"/>
      <c r="DN140" s="192"/>
      <c r="DO140" s="192"/>
    </row>
    <row r="141" spans="1:123" s="33" customFormat="1">
      <c r="A141" s="38"/>
      <c r="B141" s="38"/>
      <c r="C141" s="6"/>
      <c r="D141" s="39"/>
      <c r="E141" s="6"/>
      <c r="F141" s="6"/>
      <c r="G141" s="40"/>
      <c r="H141" s="40"/>
      <c r="I141" s="40"/>
      <c r="J141" s="40"/>
      <c r="K141" s="40"/>
      <c r="L141" s="38"/>
      <c r="M141" s="38"/>
      <c r="N141" s="38"/>
      <c r="O141" s="38"/>
      <c r="R141" s="41"/>
      <c r="S141" s="41"/>
      <c r="T141" s="41"/>
      <c r="X141" s="38"/>
      <c r="Y141" s="6"/>
      <c r="Z141" s="6"/>
      <c r="AA141" s="42"/>
      <c r="AB141" s="6"/>
      <c r="AC141" s="6"/>
      <c r="AD141" s="6"/>
      <c r="AE141" s="6"/>
      <c r="AF141" s="6"/>
      <c r="AG141" s="6"/>
      <c r="AH141" s="6"/>
      <c r="AI141" s="6"/>
      <c r="AJ141" s="6"/>
      <c r="AK141" s="6"/>
      <c r="AL141" s="6"/>
      <c r="AM141" s="6"/>
      <c r="AN141" s="6"/>
      <c r="AO141" s="6"/>
      <c r="AP141" s="6"/>
      <c r="AQ141" s="6"/>
      <c r="AR141" s="6"/>
      <c r="AS141" s="6"/>
      <c r="AT141" s="6"/>
      <c r="AU141" s="6"/>
      <c r="AV141" s="6"/>
      <c r="AW141" s="6"/>
      <c r="DG141" s="6"/>
      <c r="DH141" s="6"/>
      <c r="DI141" s="6"/>
      <c r="DJ141" s="6"/>
      <c r="DN141" s="192"/>
      <c r="DO141" s="192"/>
    </row>
    <row r="142" spans="1:123" s="33" customFormat="1">
      <c r="A142" s="38"/>
      <c r="B142" s="38"/>
      <c r="C142" s="6"/>
      <c r="D142" s="39"/>
      <c r="E142" s="6"/>
      <c r="F142" s="6"/>
      <c r="G142" s="40"/>
      <c r="H142" s="40"/>
      <c r="I142" s="40"/>
      <c r="J142" s="40"/>
      <c r="K142" s="40"/>
      <c r="L142" s="38"/>
      <c r="M142" s="38"/>
      <c r="N142" s="38"/>
      <c r="O142" s="38"/>
      <c r="R142" s="41"/>
      <c r="S142" s="41"/>
      <c r="T142" s="41"/>
      <c r="X142" s="38"/>
      <c r="Y142" s="6"/>
      <c r="Z142" s="6"/>
      <c r="AA142" s="42"/>
      <c r="AB142" s="6"/>
      <c r="AC142" s="6"/>
      <c r="AD142" s="6"/>
      <c r="AE142" s="6"/>
      <c r="AF142" s="6"/>
      <c r="AG142" s="6"/>
      <c r="AH142" s="6"/>
      <c r="AI142" s="6"/>
      <c r="AJ142" s="6"/>
      <c r="AK142" s="6"/>
      <c r="AL142" s="6"/>
      <c r="AM142" s="6"/>
      <c r="AN142" s="6"/>
      <c r="AO142" s="6"/>
      <c r="AP142" s="6"/>
      <c r="AQ142" s="6"/>
      <c r="AR142" s="6"/>
      <c r="AS142" s="6"/>
      <c r="AT142" s="6"/>
      <c r="AU142" s="6"/>
      <c r="AV142" s="6"/>
      <c r="AW142" s="6"/>
      <c r="DG142" s="6"/>
      <c r="DH142" s="6"/>
      <c r="DI142" s="6"/>
      <c r="DJ142" s="6"/>
      <c r="DN142" s="192"/>
      <c r="DO142" s="192"/>
    </row>
    <row r="143" spans="1:123" s="33" customFormat="1">
      <c r="A143" s="38"/>
      <c r="B143" s="38"/>
      <c r="C143" s="6"/>
      <c r="D143" s="39"/>
      <c r="E143" s="6"/>
      <c r="F143" s="6"/>
      <c r="G143" s="40"/>
      <c r="H143" s="40"/>
      <c r="I143" s="40"/>
      <c r="J143" s="40"/>
      <c r="K143" s="40"/>
      <c r="L143" s="38"/>
      <c r="M143" s="38"/>
      <c r="N143" s="38"/>
      <c r="O143" s="38"/>
      <c r="R143" s="41"/>
      <c r="S143" s="41"/>
      <c r="T143" s="41"/>
      <c r="X143" s="38"/>
      <c r="Y143" s="6"/>
      <c r="Z143" s="6"/>
      <c r="AA143" s="42"/>
      <c r="AB143" s="6"/>
      <c r="AC143" s="6"/>
      <c r="AD143" s="6"/>
      <c r="AE143" s="6"/>
      <c r="AF143" s="6"/>
      <c r="AG143" s="6"/>
      <c r="AH143" s="6"/>
      <c r="AI143" s="6"/>
      <c r="AJ143" s="6"/>
      <c r="AK143" s="6"/>
      <c r="AL143" s="6"/>
      <c r="AM143" s="6"/>
      <c r="AN143" s="6"/>
      <c r="AO143" s="6"/>
      <c r="AP143" s="6"/>
      <c r="AQ143" s="6"/>
      <c r="AR143" s="6"/>
      <c r="AS143" s="6"/>
      <c r="AT143" s="6"/>
      <c r="AU143" s="6"/>
      <c r="AV143" s="6"/>
      <c r="AW143" s="6"/>
      <c r="DG143" s="6"/>
      <c r="DH143" s="6"/>
      <c r="DI143" s="6"/>
      <c r="DJ143" s="6"/>
      <c r="DN143" s="192"/>
      <c r="DO143" s="192"/>
    </row>
    <row r="144" spans="1:123" s="33" customFormat="1">
      <c r="A144" s="38"/>
      <c r="B144" s="38"/>
      <c r="C144" s="6"/>
      <c r="D144" s="39"/>
      <c r="E144" s="6"/>
      <c r="F144" s="6"/>
      <c r="G144" s="40"/>
      <c r="H144" s="40"/>
      <c r="I144" s="40"/>
      <c r="J144" s="40"/>
      <c r="K144" s="40"/>
      <c r="L144" s="38"/>
      <c r="M144" s="38"/>
      <c r="N144" s="38"/>
      <c r="O144" s="38"/>
      <c r="R144" s="41"/>
      <c r="S144" s="41"/>
      <c r="T144" s="41"/>
      <c r="X144" s="38"/>
      <c r="Y144" s="6"/>
      <c r="Z144" s="6"/>
      <c r="AA144" s="42"/>
      <c r="AB144" s="6"/>
      <c r="AC144" s="6"/>
      <c r="AD144" s="6"/>
      <c r="AE144" s="6"/>
      <c r="AF144" s="6"/>
      <c r="AG144" s="6"/>
      <c r="AH144" s="6"/>
      <c r="AI144" s="6"/>
      <c r="AJ144" s="6"/>
      <c r="AK144" s="6"/>
      <c r="AL144" s="6"/>
      <c r="AM144" s="6"/>
      <c r="AN144" s="6"/>
      <c r="AO144" s="6"/>
      <c r="AP144" s="6"/>
      <c r="AQ144" s="6"/>
      <c r="AR144" s="6"/>
      <c r="AS144" s="6"/>
      <c r="AT144" s="6"/>
      <c r="AU144" s="6"/>
      <c r="AV144" s="6"/>
      <c r="AW144" s="6"/>
      <c r="DG144" s="6"/>
      <c r="DH144" s="6"/>
      <c r="DI144" s="6"/>
      <c r="DJ144" s="6"/>
      <c r="DN144" s="192"/>
      <c r="DO144" s="192"/>
    </row>
    <row r="145" spans="1:119" s="33" customFormat="1">
      <c r="A145" s="38"/>
      <c r="B145" s="38"/>
      <c r="C145" s="6"/>
      <c r="D145" s="39"/>
      <c r="E145" s="6"/>
      <c r="F145" s="6"/>
      <c r="G145" s="40"/>
      <c r="H145" s="40"/>
      <c r="I145" s="40"/>
      <c r="J145" s="40"/>
      <c r="K145" s="40"/>
      <c r="L145" s="38"/>
      <c r="M145" s="38"/>
      <c r="N145" s="38"/>
      <c r="O145" s="38"/>
      <c r="R145" s="41"/>
      <c r="S145" s="41"/>
      <c r="T145" s="41"/>
      <c r="X145" s="38"/>
      <c r="Y145" s="6"/>
      <c r="Z145" s="6"/>
      <c r="AA145" s="42"/>
      <c r="AB145" s="6"/>
      <c r="AC145" s="6"/>
      <c r="AD145" s="6"/>
      <c r="AE145" s="6"/>
      <c r="AF145" s="6"/>
      <c r="AG145" s="6"/>
      <c r="AH145" s="6"/>
      <c r="AI145" s="6"/>
      <c r="AJ145" s="6"/>
      <c r="AK145" s="6"/>
      <c r="AL145" s="6"/>
      <c r="AM145" s="6"/>
      <c r="AN145" s="6"/>
      <c r="AO145" s="6"/>
      <c r="AP145" s="6"/>
      <c r="AQ145" s="6"/>
      <c r="AR145" s="6"/>
      <c r="AS145" s="6"/>
      <c r="AT145" s="6"/>
      <c r="AU145" s="6"/>
      <c r="AV145" s="6"/>
      <c r="AW145" s="6"/>
      <c r="DG145" s="6"/>
      <c r="DH145" s="6"/>
      <c r="DI145" s="6"/>
      <c r="DJ145" s="6"/>
      <c r="DN145" s="192"/>
      <c r="DO145" s="192"/>
    </row>
    <row r="146" spans="1:119" s="33" customFormat="1">
      <c r="A146" s="38"/>
      <c r="B146" s="38"/>
      <c r="C146" s="6"/>
      <c r="D146" s="39"/>
      <c r="E146" s="6"/>
      <c r="F146" s="6"/>
      <c r="G146" s="40"/>
      <c r="H146" s="40"/>
      <c r="I146" s="40"/>
      <c r="J146" s="40"/>
      <c r="K146" s="40"/>
      <c r="L146" s="38"/>
      <c r="M146" s="38"/>
      <c r="N146" s="38"/>
      <c r="O146" s="38"/>
      <c r="R146" s="41"/>
      <c r="S146" s="41"/>
      <c r="T146" s="41"/>
      <c r="X146" s="38"/>
      <c r="Y146" s="6"/>
      <c r="Z146" s="6"/>
      <c r="AA146" s="42"/>
      <c r="AB146" s="6"/>
      <c r="AC146" s="6"/>
      <c r="AD146" s="6"/>
      <c r="AE146" s="6"/>
      <c r="AF146" s="6"/>
      <c r="AG146" s="6"/>
      <c r="AH146" s="6"/>
      <c r="AI146" s="6"/>
      <c r="AJ146" s="6"/>
      <c r="AK146" s="6"/>
      <c r="AL146" s="6"/>
      <c r="AM146" s="6"/>
      <c r="AN146" s="6"/>
      <c r="AO146" s="6"/>
      <c r="AP146" s="6"/>
      <c r="AQ146" s="6"/>
      <c r="AR146" s="6"/>
      <c r="AS146" s="6"/>
      <c r="AT146" s="6"/>
      <c r="AU146" s="6"/>
      <c r="AV146" s="6"/>
      <c r="AW146" s="6"/>
      <c r="DG146" s="6"/>
      <c r="DH146" s="6"/>
      <c r="DI146" s="6"/>
      <c r="DJ146" s="6"/>
      <c r="DN146" s="192"/>
      <c r="DO146" s="192"/>
    </row>
    <row r="147" spans="1:119" s="33" customFormat="1">
      <c r="A147" s="38"/>
      <c r="B147" s="38"/>
      <c r="C147" s="6"/>
      <c r="D147" s="39"/>
      <c r="E147" s="6"/>
      <c r="F147" s="6"/>
      <c r="G147" s="40"/>
      <c r="H147" s="40"/>
      <c r="I147" s="40"/>
      <c r="J147" s="40"/>
      <c r="K147" s="40"/>
      <c r="L147" s="38"/>
      <c r="M147" s="38"/>
      <c r="N147" s="38"/>
      <c r="O147" s="38"/>
      <c r="R147" s="41"/>
      <c r="S147" s="41"/>
      <c r="T147" s="41"/>
      <c r="X147" s="38"/>
      <c r="Y147" s="6"/>
      <c r="Z147" s="6"/>
      <c r="AA147" s="42"/>
      <c r="AB147" s="6"/>
      <c r="AC147" s="6"/>
      <c r="AD147" s="6"/>
      <c r="AE147" s="6"/>
      <c r="AF147" s="6"/>
      <c r="AG147" s="6"/>
      <c r="AH147" s="6"/>
      <c r="AI147" s="6"/>
      <c r="AJ147" s="6"/>
      <c r="AK147" s="6"/>
      <c r="AL147" s="6"/>
      <c r="AM147" s="6"/>
      <c r="AN147" s="6"/>
      <c r="AO147" s="6"/>
      <c r="AP147" s="6"/>
      <c r="AQ147" s="6"/>
      <c r="AR147" s="6"/>
      <c r="AS147" s="6"/>
      <c r="AT147" s="6"/>
      <c r="AU147" s="6"/>
      <c r="AV147" s="6"/>
      <c r="AW147" s="6"/>
      <c r="DG147" s="6"/>
      <c r="DH147" s="6"/>
      <c r="DI147" s="6"/>
      <c r="DJ147" s="6"/>
      <c r="DN147" s="192"/>
      <c r="DO147" s="192"/>
    </row>
    <row r="148" spans="1:119" s="33" customFormat="1">
      <c r="A148" s="38"/>
      <c r="B148" s="38"/>
      <c r="C148" s="6"/>
      <c r="D148" s="39"/>
      <c r="E148" s="6"/>
      <c r="F148" s="6"/>
      <c r="G148" s="40"/>
      <c r="H148" s="40"/>
      <c r="I148" s="40"/>
      <c r="J148" s="40"/>
      <c r="K148" s="40"/>
      <c r="L148" s="38"/>
      <c r="M148" s="38"/>
      <c r="N148" s="38"/>
      <c r="O148" s="38"/>
      <c r="R148" s="41"/>
      <c r="S148" s="41"/>
      <c r="T148" s="41"/>
      <c r="X148" s="38"/>
      <c r="Y148" s="6"/>
      <c r="Z148" s="6"/>
      <c r="AA148" s="42"/>
      <c r="AB148" s="6"/>
      <c r="AC148" s="6"/>
      <c r="AD148" s="6"/>
      <c r="AE148" s="6"/>
      <c r="AF148" s="6"/>
      <c r="AG148" s="6"/>
      <c r="AH148" s="6"/>
      <c r="AI148" s="6"/>
      <c r="AJ148" s="6"/>
      <c r="AK148" s="6"/>
      <c r="AL148" s="6"/>
      <c r="AM148" s="6"/>
      <c r="AN148" s="6"/>
      <c r="AO148" s="6"/>
      <c r="AP148" s="6"/>
      <c r="AQ148" s="6"/>
      <c r="AR148" s="6"/>
      <c r="AS148" s="6"/>
      <c r="AT148" s="6"/>
      <c r="AU148" s="6"/>
      <c r="AV148" s="6"/>
      <c r="AW148" s="6"/>
      <c r="DG148" s="6"/>
      <c r="DH148" s="6"/>
      <c r="DI148" s="6"/>
      <c r="DJ148" s="6"/>
      <c r="DN148" s="192"/>
      <c r="DO148" s="192"/>
    </row>
    <row r="149" spans="1:119" s="33" customFormat="1">
      <c r="A149" s="38"/>
      <c r="B149" s="38"/>
      <c r="C149" s="6"/>
      <c r="D149" s="39"/>
      <c r="E149" s="6"/>
      <c r="F149" s="6"/>
      <c r="G149" s="40"/>
      <c r="H149" s="40"/>
      <c r="I149" s="40"/>
      <c r="J149" s="40"/>
      <c r="K149" s="40"/>
      <c r="L149" s="38"/>
      <c r="M149" s="38"/>
      <c r="N149" s="38"/>
      <c r="O149" s="38"/>
      <c r="R149" s="41"/>
      <c r="S149" s="41"/>
      <c r="T149" s="41"/>
      <c r="X149" s="38"/>
      <c r="Y149" s="6"/>
      <c r="Z149" s="6"/>
      <c r="AA149" s="42"/>
      <c r="AB149" s="6"/>
      <c r="AC149" s="6"/>
      <c r="AD149" s="6"/>
      <c r="AE149" s="6"/>
      <c r="AF149" s="6"/>
      <c r="AG149" s="6"/>
      <c r="AH149" s="6"/>
      <c r="AI149" s="6"/>
      <c r="AJ149" s="6"/>
      <c r="AK149" s="6"/>
      <c r="AL149" s="6"/>
      <c r="AM149" s="6"/>
      <c r="AN149" s="6"/>
      <c r="AO149" s="6"/>
      <c r="AP149" s="6"/>
      <c r="AQ149" s="6"/>
      <c r="AR149" s="6"/>
      <c r="AS149" s="6"/>
      <c r="AT149" s="6"/>
      <c r="AU149" s="6"/>
      <c r="AV149" s="6"/>
      <c r="AW149" s="6"/>
      <c r="DG149" s="6"/>
      <c r="DH149" s="6"/>
      <c r="DI149" s="6"/>
      <c r="DJ149" s="6"/>
      <c r="DN149" s="192"/>
      <c r="DO149" s="192"/>
    </row>
    <row r="150" spans="1:119" s="33" customFormat="1">
      <c r="A150" s="38"/>
      <c r="B150" s="38"/>
      <c r="C150" s="6"/>
      <c r="D150" s="39"/>
      <c r="E150" s="6"/>
      <c r="F150" s="6"/>
      <c r="G150" s="40"/>
      <c r="H150" s="40"/>
      <c r="I150" s="40"/>
      <c r="J150" s="40"/>
      <c r="K150" s="40"/>
      <c r="L150" s="38"/>
      <c r="M150" s="38"/>
      <c r="N150" s="38"/>
      <c r="O150" s="38"/>
      <c r="R150" s="41"/>
      <c r="S150" s="41"/>
      <c r="T150" s="41"/>
      <c r="X150" s="38"/>
      <c r="Y150" s="6"/>
      <c r="Z150" s="6"/>
      <c r="AA150" s="42"/>
      <c r="AB150" s="6"/>
      <c r="AC150" s="6"/>
      <c r="AD150" s="6"/>
      <c r="AE150" s="6"/>
      <c r="AF150" s="6"/>
      <c r="AG150" s="6"/>
      <c r="AH150" s="6"/>
      <c r="AI150" s="6"/>
      <c r="AJ150" s="6"/>
      <c r="AK150" s="6"/>
      <c r="AL150" s="6"/>
      <c r="AM150" s="6"/>
      <c r="AN150" s="6"/>
      <c r="AO150" s="6"/>
      <c r="AP150" s="6"/>
      <c r="AQ150" s="6"/>
      <c r="AR150" s="6"/>
      <c r="AS150" s="6"/>
      <c r="AT150" s="6"/>
      <c r="AU150" s="6"/>
      <c r="AV150" s="6"/>
      <c r="AW150" s="6"/>
      <c r="DG150" s="6"/>
      <c r="DH150" s="6"/>
      <c r="DI150" s="6"/>
      <c r="DJ150" s="6"/>
      <c r="DN150" s="192"/>
      <c r="DO150" s="192"/>
    </row>
    <row r="151" spans="1:119" s="33" customFormat="1">
      <c r="A151" s="38"/>
      <c r="B151" s="38"/>
      <c r="C151" s="6"/>
      <c r="D151" s="39"/>
      <c r="E151" s="6"/>
      <c r="F151" s="6"/>
      <c r="G151" s="40"/>
      <c r="H151" s="40"/>
      <c r="I151" s="40"/>
      <c r="J151" s="40"/>
      <c r="K151" s="40"/>
      <c r="L151" s="38"/>
      <c r="M151" s="38"/>
      <c r="N151" s="38"/>
      <c r="O151" s="38"/>
      <c r="R151" s="41"/>
      <c r="S151" s="41"/>
      <c r="T151" s="41"/>
      <c r="X151" s="38"/>
      <c r="Y151" s="6"/>
      <c r="Z151" s="6"/>
      <c r="AA151" s="42"/>
      <c r="AB151" s="6"/>
      <c r="AC151" s="6"/>
      <c r="AD151" s="6"/>
      <c r="AE151" s="6"/>
      <c r="AF151" s="6"/>
      <c r="AG151" s="6"/>
      <c r="AH151" s="6"/>
      <c r="AI151" s="6"/>
      <c r="AJ151" s="6"/>
      <c r="AK151" s="6"/>
      <c r="AL151" s="6"/>
      <c r="AM151" s="6"/>
      <c r="AN151" s="6"/>
      <c r="AO151" s="6"/>
      <c r="AP151" s="6"/>
      <c r="AQ151" s="6"/>
      <c r="AR151" s="6"/>
      <c r="AS151" s="6"/>
      <c r="AT151" s="6"/>
      <c r="AU151" s="6"/>
      <c r="AV151" s="6"/>
      <c r="AW151" s="6"/>
      <c r="DG151" s="6"/>
      <c r="DH151" s="6"/>
      <c r="DI151" s="6"/>
      <c r="DJ151" s="6"/>
      <c r="DN151" s="192"/>
      <c r="DO151" s="192"/>
    </row>
    <row r="152" spans="1:119" s="33" customFormat="1">
      <c r="A152" s="38"/>
      <c r="B152" s="38"/>
      <c r="C152" s="6"/>
      <c r="D152" s="39"/>
      <c r="E152" s="6"/>
      <c r="F152" s="6"/>
      <c r="G152" s="40"/>
      <c r="H152" s="40"/>
      <c r="I152" s="40"/>
      <c r="J152" s="40"/>
      <c r="K152" s="40"/>
      <c r="L152" s="38"/>
      <c r="M152" s="38"/>
      <c r="N152" s="38"/>
      <c r="O152" s="38"/>
      <c r="R152" s="41"/>
      <c r="S152" s="41"/>
      <c r="T152" s="41"/>
      <c r="X152" s="38"/>
      <c r="Y152" s="6"/>
      <c r="Z152" s="6"/>
      <c r="AA152" s="42"/>
      <c r="AB152" s="6"/>
      <c r="AC152" s="6"/>
      <c r="AD152" s="6"/>
      <c r="AE152" s="6"/>
      <c r="AF152" s="6"/>
      <c r="AG152" s="6"/>
      <c r="AH152" s="6"/>
      <c r="AI152" s="6"/>
      <c r="AJ152" s="6"/>
      <c r="AK152" s="6"/>
      <c r="AL152" s="6"/>
      <c r="AM152" s="6"/>
      <c r="AN152" s="6"/>
      <c r="AO152" s="6"/>
      <c r="AP152" s="6"/>
      <c r="AQ152" s="6"/>
      <c r="AR152" s="6"/>
      <c r="AS152" s="6"/>
      <c r="AT152" s="6"/>
      <c r="AU152" s="6"/>
      <c r="AV152" s="6"/>
      <c r="AW152" s="6"/>
      <c r="DG152" s="6"/>
      <c r="DH152" s="6"/>
      <c r="DI152" s="6"/>
      <c r="DJ152" s="6"/>
      <c r="DN152" s="192"/>
      <c r="DO152" s="192"/>
    </row>
    <row r="153" spans="1:119" s="33" customFormat="1">
      <c r="A153" s="38"/>
      <c r="B153" s="38"/>
      <c r="C153" s="6"/>
      <c r="D153" s="39"/>
      <c r="E153" s="6"/>
      <c r="F153" s="6"/>
      <c r="G153" s="40"/>
      <c r="H153" s="40"/>
      <c r="I153" s="40"/>
      <c r="J153" s="40"/>
      <c r="K153" s="40"/>
      <c r="L153" s="38"/>
      <c r="M153" s="38"/>
      <c r="N153" s="38"/>
      <c r="O153" s="38"/>
      <c r="R153" s="41"/>
      <c r="S153" s="41"/>
      <c r="T153" s="41"/>
      <c r="X153" s="38"/>
      <c r="Y153" s="6"/>
      <c r="Z153" s="6"/>
      <c r="AA153" s="42"/>
      <c r="AB153" s="6"/>
      <c r="AC153" s="6"/>
      <c r="AD153" s="6"/>
      <c r="AE153" s="6"/>
      <c r="AF153" s="6"/>
      <c r="AG153" s="6"/>
      <c r="AH153" s="6"/>
      <c r="AI153" s="6"/>
      <c r="AJ153" s="6"/>
      <c r="AK153" s="6"/>
      <c r="AL153" s="6"/>
      <c r="AM153" s="6"/>
      <c r="AN153" s="6"/>
      <c r="AO153" s="6"/>
      <c r="AP153" s="6"/>
      <c r="AQ153" s="6"/>
      <c r="AR153" s="6"/>
      <c r="AS153" s="6"/>
      <c r="AT153" s="6"/>
      <c r="AU153" s="6"/>
      <c r="AV153" s="6"/>
      <c r="AW153" s="6"/>
      <c r="DG153" s="6"/>
      <c r="DH153" s="6"/>
      <c r="DI153" s="6"/>
      <c r="DJ153" s="6"/>
      <c r="DN153" s="192"/>
      <c r="DO153" s="192"/>
    </row>
    <row r="154" spans="1:119" s="33" customFormat="1">
      <c r="A154" s="38"/>
      <c r="B154" s="38"/>
      <c r="C154" s="6"/>
      <c r="D154" s="39"/>
      <c r="E154" s="6"/>
      <c r="F154" s="6"/>
      <c r="G154" s="40"/>
      <c r="H154" s="40"/>
      <c r="I154" s="40"/>
      <c r="J154" s="40"/>
      <c r="K154" s="40"/>
      <c r="L154" s="38"/>
      <c r="M154" s="38"/>
      <c r="N154" s="38"/>
      <c r="O154" s="38"/>
      <c r="R154" s="41"/>
      <c r="S154" s="41"/>
      <c r="T154" s="41"/>
      <c r="X154" s="38"/>
      <c r="Y154" s="6"/>
      <c r="Z154" s="6"/>
      <c r="AA154" s="42"/>
      <c r="AB154" s="6"/>
      <c r="AC154" s="6"/>
      <c r="AD154" s="6"/>
      <c r="AE154" s="6"/>
      <c r="AF154" s="6"/>
      <c r="AG154" s="6"/>
      <c r="AH154" s="6"/>
      <c r="AI154" s="6"/>
      <c r="AJ154" s="6"/>
      <c r="AK154" s="6"/>
      <c r="AL154" s="6"/>
      <c r="AM154" s="6"/>
      <c r="AN154" s="6"/>
      <c r="AO154" s="6"/>
      <c r="AP154" s="6"/>
      <c r="AQ154" s="6"/>
      <c r="AR154" s="6"/>
      <c r="AS154" s="6"/>
      <c r="AT154" s="6"/>
      <c r="AU154" s="6"/>
      <c r="AV154" s="6"/>
      <c r="AW154" s="6"/>
      <c r="DG154" s="6"/>
      <c r="DH154" s="6"/>
      <c r="DI154" s="6"/>
      <c r="DJ154" s="6"/>
      <c r="DN154" s="192"/>
      <c r="DO154" s="192"/>
    </row>
    <row r="171" spans="12:106">
      <c r="L171" s="684"/>
      <c r="M171" s="684"/>
      <c r="N171" s="684"/>
      <c r="O171" s="684"/>
    </row>
    <row r="172" spans="12:106">
      <c r="L172" s="684"/>
      <c r="M172" s="684"/>
      <c r="N172" s="684"/>
      <c r="O172" s="684"/>
    </row>
    <row r="176" spans="12:106">
      <c r="L176" s="684"/>
      <c r="M176" s="684"/>
      <c r="N176" s="684"/>
      <c r="O176" s="684"/>
      <c r="BB176" s="685"/>
      <c r="BL176" s="685"/>
      <c r="BQ176" s="685"/>
      <c r="CA176" s="685"/>
      <c r="CF176" s="685"/>
      <c r="CP176" s="685"/>
      <c r="CS176" s="685"/>
      <c r="DB176" s="685"/>
    </row>
    <row r="177" spans="12:106">
      <c r="L177" s="684"/>
      <c r="M177" s="684"/>
      <c r="N177" s="684"/>
      <c r="O177" s="684"/>
      <c r="BB177" s="685"/>
      <c r="BL177" s="685"/>
      <c r="BQ177" s="685"/>
      <c r="CA177" s="685"/>
      <c r="CF177" s="685"/>
      <c r="CP177" s="685"/>
      <c r="CS177" s="685"/>
      <c r="DB177" s="685"/>
    </row>
    <row r="178" spans="12:106">
      <c r="BB178" s="685"/>
      <c r="BL178" s="685"/>
      <c r="BQ178" s="685"/>
      <c r="CA178" s="685"/>
      <c r="CF178" s="685"/>
      <c r="CP178" s="685"/>
      <c r="CS178" s="685"/>
      <c r="DB178" s="685"/>
    </row>
    <row r="184" spans="12:106">
      <c r="BQ184" s="685"/>
      <c r="CA184" s="685"/>
      <c r="CF184" s="685"/>
      <c r="CP184" s="685"/>
      <c r="CS184" s="685"/>
      <c r="DB184" s="685"/>
    </row>
    <row r="185" spans="12:106">
      <c r="BQ185" s="685"/>
      <c r="CA185" s="685"/>
      <c r="CF185" s="685"/>
      <c r="CP185" s="685"/>
      <c r="CS185" s="685"/>
      <c r="DB185" s="685"/>
    </row>
    <row r="200" spans="12:15">
      <c r="L200" s="684"/>
      <c r="M200" s="684"/>
      <c r="N200" s="684"/>
      <c r="O200" s="684"/>
    </row>
    <row r="201" spans="12:15">
      <c r="L201" s="684"/>
      <c r="M201" s="684"/>
      <c r="N201" s="684"/>
      <c r="O201" s="684"/>
    </row>
    <row r="210" spans="12:107">
      <c r="DC210" s="685"/>
    </row>
    <row r="211" spans="12:107">
      <c r="DC211" s="685"/>
    </row>
    <row r="212" spans="12:107">
      <c r="DC212" s="685"/>
    </row>
    <row r="213" spans="12:107">
      <c r="DC213" s="685"/>
    </row>
    <row r="214" spans="12:107">
      <c r="DC214" s="685"/>
    </row>
    <row r="215" spans="12:107">
      <c r="DC215" s="685"/>
    </row>
    <row r="216" spans="12:107">
      <c r="DC216" s="685"/>
    </row>
    <row r="217" spans="12:107">
      <c r="DC217" s="685"/>
    </row>
    <row r="218" spans="12:107">
      <c r="DC218" s="685"/>
    </row>
    <row r="219" spans="12:107">
      <c r="DC219" s="685"/>
    </row>
    <row r="220" spans="12:107">
      <c r="DC220" s="685"/>
    </row>
    <row r="222" spans="12:107">
      <c r="L222" s="684"/>
      <c r="M222" s="684"/>
      <c r="N222" s="684"/>
      <c r="O222" s="684"/>
    </row>
    <row r="223" spans="12:107">
      <c r="L223" s="684"/>
      <c r="M223" s="684"/>
      <c r="N223" s="684"/>
      <c r="O223" s="684"/>
    </row>
    <row r="242" spans="107:107">
      <c r="DC242" s="685"/>
    </row>
    <row r="243" spans="107:107">
      <c r="DC243" s="685"/>
    </row>
    <row r="244" spans="107:107">
      <c r="DC244" s="685"/>
    </row>
    <row r="245" spans="107:107">
      <c r="DC245" s="685"/>
    </row>
    <row r="246" spans="107:107">
      <c r="DC246" s="685"/>
    </row>
    <row r="247" spans="107:107">
      <c r="DC247" s="685"/>
    </row>
    <row r="248" spans="107:107">
      <c r="DC248" s="685"/>
    </row>
    <row r="249" spans="107:107">
      <c r="DC249" s="685"/>
    </row>
    <row r="250" spans="107:107">
      <c r="DC250" s="685"/>
    </row>
    <row r="251" spans="107:107">
      <c r="DC251" s="685"/>
    </row>
    <row r="252" spans="107:107">
      <c r="DC252" s="685"/>
    </row>
    <row r="253" spans="107:107">
      <c r="DC253" s="685"/>
    </row>
    <row r="254" spans="107:107">
      <c r="DC254" s="685"/>
    </row>
    <row r="255" spans="107:107">
      <c r="DC255" s="685"/>
    </row>
    <row r="256" spans="107:107">
      <c r="DC256" s="685"/>
    </row>
    <row r="257" spans="107:107">
      <c r="DC257" s="685"/>
    </row>
    <row r="1047575" spans="30:30">
      <c r="AD1047575" s="13"/>
    </row>
    <row r="1047576" spans="30:30">
      <c r="AD1047576" s="13"/>
    </row>
    <row r="1047577" spans="30:30">
      <c r="AD1047577" s="27"/>
    </row>
    <row r="1047578" spans="30:30">
      <c r="AD1047578" s="27"/>
    </row>
    <row r="1047579" spans="30:30">
      <c r="AD1047579" s="27"/>
    </row>
    <row r="1047580" spans="30:30">
      <c r="AD1047580" s="27"/>
    </row>
    <row r="1047581" spans="30:30">
      <c r="AD1047581" s="27"/>
    </row>
    <row r="1047582" spans="30:30">
      <c r="AD1047582" s="27"/>
    </row>
    <row r="1047583" spans="30:30">
      <c r="AD1047583" s="27"/>
    </row>
    <row r="1047584" spans="30:30">
      <c r="AD1047584" s="27"/>
    </row>
    <row r="1047585" spans="30:30">
      <c r="AD1047585" s="27"/>
    </row>
    <row r="1047586" spans="30:30">
      <c r="AD1047586" s="27"/>
    </row>
  </sheetData>
  <mergeCells count="352">
    <mergeCell ref="N1:V1"/>
    <mergeCell ref="I2:X2"/>
    <mergeCell ref="DG2:DM2"/>
    <mergeCell ref="F3:Z3"/>
    <mergeCell ref="N4:V4"/>
    <mergeCell ref="V6:AD6"/>
    <mergeCell ref="DL6:DQ6"/>
    <mergeCell ref="P33:P40"/>
    <mergeCell ref="Q33:Q40"/>
    <mergeCell ref="S33:S40"/>
    <mergeCell ref="T33:T40"/>
    <mergeCell ref="P41:P43"/>
    <mergeCell ref="Q41:Q43"/>
    <mergeCell ref="S41:S43"/>
    <mergeCell ref="T41:T43"/>
    <mergeCell ref="I8:I50"/>
    <mergeCell ref="J8:J50"/>
    <mergeCell ref="P8:P17"/>
    <mergeCell ref="Q8:Q17"/>
    <mergeCell ref="S8:S17"/>
    <mergeCell ref="T8:T17"/>
    <mergeCell ref="P18:P32"/>
    <mergeCell ref="Q18:Q32"/>
    <mergeCell ref="S18:S32"/>
    <mergeCell ref="T18:T32"/>
    <mergeCell ref="T51:T55"/>
    <mergeCell ref="I56:I89"/>
    <mergeCell ref="J56:J89"/>
    <mergeCell ref="P56:P59"/>
    <mergeCell ref="Q56:Q59"/>
    <mergeCell ref="S56:S59"/>
    <mergeCell ref="T56:T59"/>
    <mergeCell ref="P44:P50"/>
    <mergeCell ref="Q44:Q50"/>
    <mergeCell ref="S44:S50"/>
    <mergeCell ref="T44:T50"/>
    <mergeCell ref="O50:O51"/>
    <mergeCell ref="I51:I55"/>
    <mergeCell ref="J51:J55"/>
    <mergeCell ref="P51:P55"/>
    <mergeCell ref="Q51:Q55"/>
    <mergeCell ref="S51:S55"/>
    <mergeCell ref="P73:P74"/>
    <mergeCell ref="Q73:Q74"/>
    <mergeCell ref="S73:S74"/>
    <mergeCell ref="T73:T74"/>
    <mergeCell ref="P80:P85"/>
    <mergeCell ref="Q80:Q85"/>
    <mergeCell ref="S80:S85"/>
    <mergeCell ref="DC58:DC80"/>
    <mergeCell ref="P60:P62"/>
    <mergeCell ref="Q60:Q62"/>
    <mergeCell ref="S60:S62"/>
    <mergeCell ref="T60:T62"/>
    <mergeCell ref="AX61:AX62"/>
    <mergeCell ref="AY61:AY62"/>
    <mergeCell ref="AZ61:AZ62"/>
    <mergeCell ref="BA61:BA62"/>
    <mergeCell ref="BB61:BB62"/>
    <mergeCell ref="BI61:BI62"/>
    <mergeCell ref="BJ61:BJ62"/>
    <mergeCell ref="BK61:BK62"/>
    <mergeCell ref="BL61:BL62"/>
    <mergeCell ref="BM61:BM62"/>
    <mergeCell ref="BN61:BN62"/>
    <mergeCell ref="BC61:BC62"/>
    <mergeCell ref="BD61:BD62"/>
    <mergeCell ref="BE61:BE62"/>
    <mergeCell ref="BF61:BF62"/>
    <mergeCell ref="BG61:BG62"/>
    <mergeCell ref="BH61:BH62"/>
    <mergeCell ref="BU61:BU62"/>
    <mergeCell ref="BV61:BV62"/>
    <mergeCell ref="BW61:BW62"/>
    <mergeCell ref="BX61:BX62"/>
    <mergeCell ref="BY61:BY62"/>
    <mergeCell ref="BZ61:BZ62"/>
    <mergeCell ref="BO61:BO62"/>
    <mergeCell ref="BP61:BP62"/>
    <mergeCell ref="BQ61:BQ62"/>
    <mergeCell ref="BR61:BR62"/>
    <mergeCell ref="BS61:BS62"/>
    <mergeCell ref="BT61:BT62"/>
    <mergeCell ref="CI61:CI62"/>
    <mergeCell ref="CJ61:CJ62"/>
    <mergeCell ref="CK61:CK62"/>
    <mergeCell ref="CL61:CL62"/>
    <mergeCell ref="CA61:CA62"/>
    <mergeCell ref="CB61:CB62"/>
    <mergeCell ref="CC61:CC62"/>
    <mergeCell ref="CD61:CD62"/>
    <mergeCell ref="CE61:CE62"/>
    <mergeCell ref="CF61:CF62"/>
    <mergeCell ref="CY61:CY62"/>
    <mergeCell ref="CZ61:CZ62"/>
    <mergeCell ref="DA61:DA62"/>
    <mergeCell ref="DB61:DB62"/>
    <mergeCell ref="P63:P65"/>
    <mergeCell ref="Q63:Q65"/>
    <mergeCell ref="S63:S65"/>
    <mergeCell ref="T63:T65"/>
    <mergeCell ref="AX63:AX67"/>
    <mergeCell ref="AY63:AY67"/>
    <mergeCell ref="CS61:CS62"/>
    <mergeCell ref="CT61:CT62"/>
    <mergeCell ref="CU61:CU62"/>
    <mergeCell ref="CV61:CV62"/>
    <mergeCell ref="CW61:CW62"/>
    <mergeCell ref="CX61:CX62"/>
    <mergeCell ref="CM61:CM62"/>
    <mergeCell ref="CN61:CN62"/>
    <mergeCell ref="CO61:CO62"/>
    <mergeCell ref="CP61:CP62"/>
    <mergeCell ref="CQ61:CQ62"/>
    <mergeCell ref="CR61:CR62"/>
    <mergeCell ref="CG61:CG62"/>
    <mergeCell ref="CH61:CH62"/>
    <mergeCell ref="C67:C72"/>
    <mergeCell ref="D67:D72"/>
    <mergeCell ref="F67:F72"/>
    <mergeCell ref="G67:G72"/>
    <mergeCell ref="U67:U72"/>
    <mergeCell ref="CV63:CV67"/>
    <mergeCell ref="CW63:CW67"/>
    <mergeCell ref="CX63:CX67"/>
    <mergeCell ref="CY63:CY67"/>
    <mergeCell ref="CP63:CP67"/>
    <mergeCell ref="CQ63:CQ67"/>
    <mergeCell ref="CR63:CR67"/>
    <mergeCell ref="CS63:CS67"/>
    <mergeCell ref="CT63:CT67"/>
    <mergeCell ref="CU63:CU67"/>
    <mergeCell ref="CJ63:CJ67"/>
    <mergeCell ref="CK63:CK67"/>
    <mergeCell ref="CL63:CL67"/>
    <mergeCell ref="CM63:CM67"/>
    <mergeCell ref="CN63:CN67"/>
    <mergeCell ref="CO63:CO67"/>
    <mergeCell ref="CD63:CD67"/>
    <mergeCell ref="CE63:CE67"/>
    <mergeCell ref="CF63:CF67"/>
    <mergeCell ref="P66:P72"/>
    <mergeCell ref="Q66:Q72"/>
    <mergeCell ref="S66:S72"/>
    <mergeCell ref="T66:T72"/>
    <mergeCell ref="CZ63:CZ67"/>
    <mergeCell ref="DA63:DA67"/>
    <mergeCell ref="CG63:CG67"/>
    <mergeCell ref="CH63:CH67"/>
    <mergeCell ref="CI63:CI67"/>
    <mergeCell ref="BX63:BX67"/>
    <mergeCell ref="BY63:BY67"/>
    <mergeCell ref="BZ63:BZ67"/>
    <mergeCell ref="CA63:CA67"/>
    <mergeCell ref="CB63:CB67"/>
    <mergeCell ref="CC63:CC67"/>
    <mergeCell ref="BR63:BR67"/>
    <mergeCell ref="BS63:BS67"/>
    <mergeCell ref="BT63:BT67"/>
    <mergeCell ref="BU63:BU67"/>
    <mergeCell ref="BV63:BV67"/>
    <mergeCell ref="BW63:BW67"/>
    <mergeCell ref="BL63:BL67"/>
    <mergeCell ref="BM63:BM67"/>
    <mergeCell ref="BN63:BN67"/>
    <mergeCell ref="Z67:Z72"/>
    <mergeCell ref="AC67:AC72"/>
    <mergeCell ref="AD67:AD72"/>
    <mergeCell ref="AZ63:AZ67"/>
    <mergeCell ref="BA63:BA67"/>
    <mergeCell ref="BB63:BB67"/>
    <mergeCell ref="BC63:BC67"/>
    <mergeCell ref="AD77:AD79"/>
    <mergeCell ref="DB63:DB67"/>
    <mergeCell ref="BO63:BO67"/>
    <mergeCell ref="BP63:BP67"/>
    <mergeCell ref="BQ63:BQ67"/>
    <mergeCell ref="BF63:BF67"/>
    <mergeCell ref="BG63:BG67"/>
    <mergeCell ref="BH63:BH67"/>
    <mergeCell ref="BI63:BI67"/>
    <mergeCell ref="BJ63:BJ67"/>
    <mergeCell ref="BK63:BK67"/>
    <mergeCell ref="BD63:BD67"/>
    <mergeCell ref="BE63:BE67"/>
    <mergeCell ref="BD73:BD80"/>
    <mergeCell ref="BE73:BE80"/>
    <mergeCell ref="BF73:BF80"/>
    <mergeCell ref="BG73:BG80"/>
    <mergeCell ref="BH73:BH80"/>
    <mergeCell ref="BI73:BI80"/>
    <mergeCell ref="AX73:AX80"/>
    <mergeCell ref="AY73:AY80"/>
    <mergeCell ref="AZ73:AZ80"/>
    <mergeCell ref="BA73:BA80"/>
    <mergeCell ref="BB73:BB80"/>
    <mergeCell ref="BC73:BC80"/>
    <mergeCell ref="BP73:BP80"/>
    <mergeCell ref="BQ73:BQ80"/>
    <mergeCell ref="BR73:BR80"/>
    <mergeCell ref="BS73:BS80"/>
    <mergeCell ref="BT73:BT80"/>
    <mergeCell ref="BU73:BU80"/>
    <mergeCell ref="BJ73:BJ80"/>
    <mergeCell ref="BK73:BK80"/>
    <mergeCell ref="BL73:BL80"/>
    <mergeCell ref="BM73:BM80"/>
    <mergeCell ref="BN73:BN80"/>
    <mergeCell ref="BO73:BO80"/>
    <mergeCell ref="CB73:CB80"/>
    <mergeCell ref="CC73:CC80"/>
    <mergeCell ref="CD73:CD80"/>
    <mergeCell ref="CE73:CE80"/>
    <mergeCell ref="CF73:CF80"/>
    <mergeCell ref="CG73:CG80"/>
    <mergeCell ref="BV73:BV80"/>
    <mergeCell ref="BW73:BW80"/>
    <mergeCell ref="BX73:BX80"/>
    <mergeCell ref="BY73:BY80"/>
    <mergeCell ref="BZ73:BZ80"/>
    <mergeCell ref="CA73:CA80"/>
    <mergeCell ref="N81:N84"/>
    <mergeCell ref="Z81:Z83"/>
    <mergeCell ref="AC81:AC83"/>
    <mergeCell ref="AD81:AD83"/>
    <mergeCell ref="P95:P99"/>
    <mergeCell ref="Q95:Q99"/>
    <mergeCell ref="S95:S99"/>
    <mergeCell ref="T95:T99"/>
    <mergeCell ref="CZ73:CZ80"/>
    <mergeCell ref="P75:P79"/>
    <mergeCell ref="Q75:Q79"/>
    <mergeCell ref="S75:S79"/>
    <mergeCell ref="T75:T79"/>
    <mergeCell ref="U77:U79"/>
    <mergeCell ref="Z77:Z79"/>
    <mergeCell ref="AC77:AC79"/>
    <mergeCell ref="CT73:CT80"/>
    <mergeCell ref="CU73:CU80"/>
    <mergeCell ref="CV73:CV80"/>
    <mergeCell ref="CW73:CW80"/>
    <mergeCell ref="CX73:CX80"/>
    <mergeCell ref="CY73:CY80"/>
    <mergeCell ref="CN73:CN80"/>
    <mergeCell ref="CO73:CO80"/>
    <mergeCell ref="DO81:DO83"/>
    <mergeCell ref="DP81:DP83"/>
    <mergeCell ref="DQ81:DQ83"/>
    <mergeCell ref="P86:P89"/>
    <mergeCell ref="Q86:Q89"/>
    <mergeCell ref="S86:S89"/>
    <mergeCell ref="T86:T89"/>
    <mergeCell ref="P109:P111"/>
    <mergeCell ref="Q109:Q111"/>
    <mergeCell ref="S109:S111"/>
    <mergeCell ref="T109:T111"/>
    <mergeCell ref="T80:T85"/>
    <mergeCell ref="DA73:DA80"/>
    <mergeCell ref="DB73:DB80"/>
    <mergeCell ref="CP73:CP80"/>
    <mergeCell ref="CQ73:CQ80"/>
    <mergeCell ref="CR73:CR80"/>
    <mergeCell ref="CS73:CS80"/>
    <mergeCell ref="CH73:CH80"/>
    <mergeCell ref="CI73:CI80"/>
    <mergeCell ref="CJ73:CJ80"/>
    <mergeCell ref="CK73:CK80"/>
    <mergeCell ref="CL73:CL80"/>
    <mergeCell ref="CM73:CM80"/>
    <mergeCell ref="P112:P114"/>
    <mergeCell ref="Q112:Q114"/>
    <mergeCell ref="S112:S114"/>
    <mergeCell ref="T112:T114"/>
    <mergeCell ref="P100:P104"/>
    <mergeCell ref="Q100:Q104"/>
    <mergeCell ref="S100:S104"/>
    <mergeCell ref="T100:T104"/>
    <mergeCell ref="P105:P108"/>
    <mergeCell ref="Q105:Q108"/>
    <mergeCell ref="S105:S108"/>
    <mergeCell ref="T105:T108"/>
    <mergeCell ref="C130:C132"/>
    <mergeCell ref="D130:D132"/>
    <mergeCell ref="F130:F132"/>
    <mergeCell ref="G130:G132"/>
    <mergeCell ref="P130:P132"/>
    <mergeCell ref="Q130:Q132"/>
    <mergeCell ref="S130:S132"/>
    <mergeCell ref="T130:T132"/>
    <mergeCell ref="DC113:DC133"/>
    <mergeCell ref="P115:P122"/>
    <mergeCell ref="Q115:Q122"/>
    <mergeCell ref="S115:S122"/>
    <mergeCell ref="T115:T122"/>
    <mergeCell ref="P123:P129"/>
    <mergeCell ref="Q123:Q129"/>
    <mergeCell ref="S123:S129"/>
    <mergeCell ref="T123:T129"/>
    <mergeCell ref="Z125:Z128"/>
    <mergeCell ref="I90:I132"/>
    <mergeCell ref="J90:J132"/>
    <mergeCell ref="P90:P94"/>
    <mergeCell ref="Q90:Q94"/>
    <mergeCell ref="S90:S94"/>
    <mergeCell ref="T90:T94"/>
    <mergeCell ref="U130:U132"/>
    <mergeCell ref="Z130:Z132"/>
    <mergeCell ref="AC130:AC132"/>
    <mergeCell ref="AD130:AD132"/>
    <mergeCell ref="L134:L135"/>
    <mergeCell ref="M134:M135"/>
    <mergeCell ref="N134:N135"/>
    <mergeCell ref="O134:O135"/>
    <mergeCell ref="AC125:AC128"/>
    <mergeCell ref="AD125:AD128"/>
    <mergeCell ref="L176:L177"/>
    <mergeCell ref="M176:M177"/>
    <mergeCell ref="N176:N177"/>
    <mergeCell ref="O176:O177"/>
    <mergeCell ref="BB176:BB178"/>
    <mergeCell ref="BL176:BL178"/>
    <mergeCell ref="DC134:DC137"/>
    <mergeCell ref="L138:L139"/>
    <mergeCell ref="M138:M139"/>
    <mergeCell ref="N138:N139"/>
    <mergeCell ref="O138:O139"/>
    <mergeCell ref="L171:L172"/>
    <mergeCell ref="M171:M172"/>
    <mergeCell ref="N171:N172"/>
    <mergeCell ref="O171:O172"/>
    <mergeCell ref="BQ184:BQ185"/>
    <mergeCell ref="CA184:CA185"/>
    <mergeCell ref="CF184:CF185"/>
    <mergeCell ref="CP184:CP185"/>
    <mergeCell ref="CS184:CS185"/>
    <mergeCell ref="DB184:DB185"/>
    <mergeCell ref="BQ176:BQ178"/>
    <mergeCell ref="CA176:CA178"/>
    <mergeCell ref="CF176:CF178"/>
    <mergeCell ref="CP176:CP178"/>
    <mergeCell ref="CS176:CS178"/>
    <mergeCell ref="DB176:DB178"/>
    <mergeCell ref="DC242:DC257"/>
    <mergeCell ref="L200:L201"/>
    <mergeCell ref="M200:M201"/>
    <mergeCell ref="N200:N201"/>
    <mergeCell ref="O200:O201"/>
    <mergeCell ref="DC210:DC220"/>
    <mergeCell ref="L222:L223"/>
    <mergeCell ref="M222:M223"/>
    <mergeCell ref="N222:N223"/>
    <mergeCell ref="O222:O223"/>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dimension ref="A1:DQ1047470"/>
  <sheetViews>
    <sheetView topLeftCell="C1" workbookViewId="0">
      <selection activeCell="C1" sqref="C1"/>
    </sheetView>
  </sheetViews>
  <sheetFormatPr baseColWidth="10" defaultColWidth="8.28515625" defaultRowHeight="11.25"/>
  <cols>
    <col min="1" max="2" width="0" style="60" hidden="1" customWidth="1"/>
    <col min="3" max="3" width="13.5703125" style="7" customWidth="1"/>
    <col min="4" max="4" width="3.7109375" style="15" customWidth="1"/>
    <col min="5" max="5" width="0" style="7" hidden="1" customWidth="1"/>
    <col min="6" max="6" width="14" style="7" customWidth="1"/>
    <col min="7" max="7" width="3.85546875" style="16" customWidth="1"/>
    <col min="8" max="8" width="0" style="16" hidden="1" customWidth="1"/>
    <col min="9" max="9" width="8.28515625" style="16"/>
    <col min="10" max="10" width="3.7109375" style="16" customWidth="1"/>
    <col min="11" max="11" width="0" style="16" hidden="1" customWidth="1"/>
    <col min="12" max="15" width="0" style="60" hidden="1" customWidth="1"/>
    <col min="16" max="16" width="11.140625" style="59" customWidth="1"/>
    <col min="17" max="17" width="4.140625" style="59" customWidth="1"/>
    <col min="18" max="18" width="0" style="44" hidden="1" customWidth="1"/>
    <col min="19" max="20" width="13.5703125" style="44" customWidth="1"/>
    <col min="21" max="21" width="15.28515625" style="59" customWidth="1"/>
    <col min="22" max="22" width="12.140625" style="59" customWidth="1"/>
    <col min="23" max="23" width="8.28515625" style="59"/>
    <col min="24" max="24" width="8.28515625" style="60"/>
    <col min="25" max="25" width="8.28515625" style="7"/>
    <col min="26" max="26" width="12.7109375" style="7" customWidth="1"/>
    <col min="27" max="27" width="0" style="45" hidden="1" customWidth="1"/>
    <col min="28" max="28" width="0" style="6" hidden="1" customWidth="1"/>
    <col min="29" max="29" width="9.5703125" style="6" customWidth="1"/>
    <col min="30" max="30" width="8.28515625" style="6"/>
    <col min="31" max="38" width="8.28515625" style="6" hidden="1" customWidth="1"/>
    <col min="39" max="48" width="8.28515625" style="7" hidden="1" customWidth="1"/>
    <col min="49" max="49" width="12" style="7" customWidth="1"/>
    <col min="50" max="110" width="8.28515625" style="59" hidden="1" customWidth="1"/>
    <col min="111" max="111" width="10.28515625" style="7" customWidth="1"/>
    <col min="112" max="112" width="11" style="59" customWidth="1"/>
    <col min="113" max="113" width="10.42578125" style="59" customWidth="1"/>
    <col min="114" max="114" width="11.7109375" style="59" customWidth="1"/>
    <col min="115" max="115" width="10.42578125" style="59" bestFit="1" customWidth="1"/>
    <col min="116" max="16384" width="8.28515625" style="59"/>
  </cols>
  <sheetData>
    <row r="1" spans="1:121" ht="23.25">
      <c r="A1" s="61"/>
      <c r="B1" s="61"/>
      <c r="C1" s="61"/>
      <c r="D1" s="2"/>
      <c r="E1" s="61"/>
      <c r="F1" s="61"/>
      <c r="G1" s="61"/>
      <c r="H1" s="61"/>
      <c r="I1" s="61"/>
      <c r="J1" s="61"/>
      <c r="K1" s="61"/>
      <c r="L1" s="61"/>
      <c r="M1" s="61"/>
      <c r="N1" s="686" t="s">
        <v>156</v>
      </c>
      <c r="O1" s="686"/>
      <c r="P1" s="686"/>
      <c r="Q1" s="686"/>
      <c r="R1" s="686"/>
      <c r="S1" s="686"/>
      <c r="T1" s="686"/>
      <c r="U1" s="686"/>
      <c r="V1" s="686"/>
      <c r="W1" s="3"/>
      <c r="X1" s="4"/>
      <c r="Y1" s="61"/>
      <c r="Z1" s="61"/>
      <c r="AA1" s="5"/>
      <c r="DG1" s="61"/>
    </row>
    <row r="2" spans="1:121" ht="18.75" customHeight="1">
      <c r="A2" s="61"/>
      <c r="B2" s="61"/>
      <c r="C2" s="61"/>
      <c r="D2" s="2"/>
      <c r="E2" s="61"/>
      <c r="F2" s="61"/>
      <c r="G2" s="61"/>
      <c r="H2" s="61"/>
      <c r="I2" s="687" t="s">
        <v>312</v>
      </c>
      <c r="J2" s="687"/>
      <c r="K2" s="687"/>
      <c r="L2" s="687"/>
      <c r="M2" s="687"/>
      <c r="N2" s="687"/>
      <c r="O2" s="687"/>
      <c r="P2" s="687"/>
      <c r="Q2" s="687"/>
      <c r="R2" s="687"/>
      <c r="S2" s="687"/>
      <c r="T2" s="687"/>
      <c r="U2" s="687"/>
      <c r="V2" s="687"/>
      <c r="W2" s="687"/>
      <c r="X2" s="687"/>
      <c r="Y2" s="61"/>
      <c r="Z2" s="61"/>
      <c r="AA2" s="5"/>
      <c r="DG2" s="688"/>
      <c r="DH2" s="688"/>
      <c r="DI2" s="688"/>
      <c r="DJ2" s="688"/>
      <c r="DK2" s="688"/>
      <c r="DL2" s="688"/>
    </row>
    <row r="3" spans="1:121" ht="18.75" customHeight="1">
      <c r="A3" s="61"/>
      <c r="B3" s="61"/>
      <c r="C3" s="61"/>
      <c r="D3" s="2"/>
      <c r="E3" s="61"/>
      <c r="F3" s="687" t="s">
        <v>269</v>
      </c>
      <c r="G3" s="687"/>
      <c r="H3" s="687"/>
      <c r="I3" s="687"/>
      <c r="J3" s="687"/>
      <c r="K3" s="687"/>
      <c r="L3" s="687"/>
      <c r="M3" s="687"/>
      <c r="N3" s="687"/>
      <c r="O3" s="687"/>
      <c r="P3" s="687"/>
      <c r="Q3" s="687"/>
      <c r="R3" s="687"/>
      <c r="S3" s="687"/>
      <c r="T3" s="687"/>
      <c r="U3" s="687"/>
      <c r="V3" s="687"/>
      <c r="W3" s="687"/>
      <c r="X3" s="687"/>
      <c r="Y3" s="687"/>
      <c r="Z3" s="687"/>
      <c r="AA3" s="5"/>
      <c r="DG3" s="61"/>
    </row>
    <row r="4" spans="1:121" ht="18.75">
      <c r="A4" s="61"/>
      <c r="B4" s="61"/>
      <c r="C4" s="61"/>
      <c r="D4" s="2"/>
      <c r="E4" s="61"/>
      <c r="F4" s="61"/>
      <c r="G4" s="61"/>
      <c r="H4" s="61"/>
      <c r="I4" s="61"/>
      <c r="J4" s="61"/>
      <c r="K4" s="61"/>
      <c r="L4" s="61"/>
      <c r="M4" s="9"/>
      <c r="N4" s="687" t="s">
        <v>115</v>
      </c>
      <c r="O4" s="687"/>
      <c r="P4" s="687"/>
      <c r="Q4" s="687"/>
      <c r="R4" s="687"/>
      <c r="S4" s="687"/>
      <c r="T4" s="687"/>
      <c r="U4" s="687"/>
      <c r="V4" s="687"/>
      <c r="W4" s="3"/>
      <c r="X4" s="4"/>
      <c r="Y4" s="10"/>
      <c r="Z4" s="11"/>
      <c r="AA4" s="12"/>
      <c r="AB4" s="13"/>
      <c r="AC4" s="13"/>
      <c r="AD4" s="13"/>
      <c r="AE4" s="13"/>
      <c r="AF4" s="13"/>
      <c r="AG4" s="13"/>
      <c r="AH4" s="13"/>
      <c r="AI4" s="13"/>
      <c r="AJ4" s="13"/>
      <c r="AK4" s="13"/>
      <c r="AL4" s="13"/>
      <c r="AM4" s="9"/>
      <c r="AN4" s="11"/>
      <c r="AO4" s="11"/>
      <c r="AP4" s="11"/>
      <c r="AQ4" s="11"/>
      <c r="AR4" s="11"/>
      <c r="AS4" s="11"/>
      <c r="AT4" s="11"/>
      <c r="AU4" s="11"/>
      <c r="AV4" s="11"/>
      <c r="AW4" s="10"/>
      <c r="AX4" s="59">
        <v>2012</v>
      </c>
      <c r="BM4" s="59">
        <v>2013</v>
      </c>
      <c r="CB4" s="59">
        <v>2014</v>
      </c>
      <c r="CQ4" s="59">
        <v>2015</v>
      </c>
      <c r="DG4" s="11"/>
    </row>
    <row r="5" spans="1:121">
      <c r="A5" s="61"/>
      <c r="B5" s="61"/>
      <c r="C5" s="61"/>
      <c r="D5" s="2"/>
      <c r="E5" s="61"/>
      <c r="F5" s="61"/>
      <c r="G5" s="61"/>
      <c r="H5" s="61"/>
      <c r="I5" s="61"/>
      <c r="J5" s="61"/>
      <c r="K5" s="61"/>
      <c r="L5" s="61"/>
      <c r="M5" s="9"/>
      <c r="N5" s="61"/>
      <c r="O5" s="61"/>
      <c r="P5" s="61"/>
      <c r="Q5" s="61"/>
      <c r="R5" s="61"/>
      <c r="S5" s="61"/>
      <c r="T5" s="61"/>
      <c r="U5" s="61"/>
      <c r="V5" s="61"/>
      <c r="W5" s="3"/>
      <c r="X5" s="4"/>
      <c r="Y5" s="10"/>
      <c r="Z5" s="11"/>
      <c r="AA5" s="12"/>
      <c r="AB5" s="13"/>
      <c r="AC5" s="13"/>
      <c r="AD5" s="13"/>
      <c r="AE5" s="13"/>
      <c r="AF5" s="13"/>
      <c r="AG5" s="13"/>
      <c r="AH5" s="13"/>
      <c r="AI5" s="13"/>
      <c r="AJ5" s="13"/>
      <c r="AK5" s="13"/>
      <c r="AL5" s="13"/>
      <c r="AM5" s="9"/>
      <c r="AN5" s="11"/>
      <c r="AO5" s="11"/>
      <c r="AP5" s="11"/>
      <c r="AQ5" s="11"/>
      <c r="AR5" s="11"/>
      <c r="AS5" s="11"/>
      <c r="AT5" s="11"/>
      <c r="AU5" s="11"/>
      <c r="AV5" s="11"/>
      <c r="AW5" s="10"/>
      <c r="DG5" s="11"/>
    </row>
    <row r="6" spans="1:121">
      <c r="I6" s="61"/>
      <c r="J6" s="61"/>
      <c r="K6" s="61"/>
      <c r="L6" s="9"/>
      <c r="M6" s="9"/>
      <c r="N6" s="61"/>
      <c r="O6" s="9"/>
      <c r="P6" s="17"/>
      <c r="Q6" s="17"/>
      <c r="R6" s="18"/>
      <c r="S6" s="18"/>
      <c r="T6" s="18"/>
      <c r="U6" s="17"/>
      <c r="V6" s="689" t="s">
        <v>0</v>
      </c>
      <c r="W6" s="690"/>
      <c r="X6" s="690"/>
      <c r="Y6" s="690"/>
      <c r="Z6" s="690"/>
      <c r="AA6" s="690"/>
      <c r="AB6" s="690"/>
      <c r="AC6" s="690"/>
      <c r="AD6" s="691"/>
      <c r="AE6" s="13"/>
      <c r="AF6" s="13"/>
      <c r="AG6" s="13"/>
      <c r="AH6" s="13"/>
      <c r="AI6" s="13"/>
      <c r="AJ6" s="13"/>
      <c r="AK6" s="13"/>
      <c r="AL6" s="13"/>
      <c r="AM6" s="9"/>
      <c r="AN6" s="17"/>
      <c r="AO6" s="17"/>
      <c r="AP6" s="17"/>
      <c r="AQ6" s="17"/>
      <c r="AR6" s="17"/>
      <c r="AS6" s="17"/>
      <c r="AT6" s="17"/>
      <c r="AU6" s="17"/>
      <c r="AV6" s="17"/>
      <c r="AW6" s="10"/>
      <c r="DG6" s="59"/>
      <c r="DK6" s="692" t="s">
        <v>1</v>
      </c>
      <c r="DL6" s="692"/>
      <c r="DM6" s="692"/>
      <c r="DN6" s="692"/>
    </row>
    <row r="7" spans="1:121" s="25" customFormat="1" ht="90.75" customHeight="1">
      <c r="A7" s="19" t="s">
        <v>2</v>
      </c>
      <c r="B7" s="19" t="s">
        <v>3</v>
      </c>
      <c r="C7" s="20" t="s">
        <v>4</v>
      </c>
      <c r="D7" s="20" t="s">
        <v>5</v>
      </c>
      <c r="E7" s="20" t="s">
        <v>6</v>
      </c>
      <c r="F7" s="20" t="s">
        <v>7</v>
      </c>
      <c r="G7" s="20" t="s">
        <v>5</v>
      </c>
      <c r="H7" s="20" t="s">
        <v>6</v>
      </c>
      <c r="I7" s="20" t="s">
        <v>8</v>
      </c>
      <c r="J7" s="20" t="s">
        <v>5</v>
      </c>
      <c r="K7" s="20" t="s">
        <v>6</v>
      </c>
      <c r="L7" s="20" t="s">
        <v>9</v>
      </c>
      <c r="M7" s="20" t="s">
        <v>10</v>
      </c>
      <c r="N7" s="20" t="s">
        <v>11</v>
      </c>
      <c r="O7" s="20" t="s">
        <v>12</v>
      </c>
      <c r="P7" s="20" t="s">
        <v>13</v>
      </c>
      <c r="Q7" s="20" t="s">
        <v>14</v>
      </c>
      <c r="R7" s="21" t="s">
        <v>6</v>
      </c>
      <c r="S7" s="21" t="s">
        <v>15</v>
      </c>
      <c r="T7" s="21" t="s">
        <v>16</v>
      </c>
      <c r="U7" s="19" t="s">
        <v>17</v>
      </c>
      <c r="V7" s="19" t="s">
        <v>18</v>
      </c>
      <c r="W7" s="19" t="s">
        <v>19</v>
      </c>
      <c r="X7" s="19" t="s">
        <v>20</v>
      </c>
      <c r="Y7" s="19" t="s">
        <v>155</v>
      </c>
      <c r="Z7" s="19" t="s">
        <v>21</v>
      </c>
      <c r="AA7" s="21" t="s">
        <v>22</v>
      </c>
      <c r="AB7" s="19" t="s">
        <v>23</v>
      </c>
      <c r="AC7" s="19" t="s">
        <v>25</v>
      </c>
      <c r="AD7" s="19" t="s">
        <v>26</v>
      </c>
      <c r="AE7" s="19" t="s">
        <v>24</v>
      </c>
      <c r="AF7" s="19" t="s">
        <v>25</v>
      </c>
      <c r="AG7" s="19" t="s">
        <v>26</v>
      </c>
      <c r="AH7" s="19" t="s">
        <v>27</v>
      </c>
      <c r="AI7" s="19" t="s">
        <v>28</v>
      </c>
      <c r="AJ7" s="19" t="s">
        <v>29</v>
      </c>
      <c r="AK7" s="19" t="s">
        <v>30</v>
      </c>
      <c r="AL7" s="19" t="s">
        <v>31</v>
      </c>
      <c r="AM7" s="19" t="s">
        <v>32</v>
      </c>
      <c r="AN7" s="19" t="s">
        <v>33</v>
      </c>
      <c r="AO7" s="19" t="s">
        <v>34</v>
      </c>
      <c r="AP7" s="19" t="s">
        <v>35</v>
      </c>
      <c r="AQ7" s="19" t="s">
        <v>36</v>
      </c>
      <c r="AR7" s="19" t="s">
        <v>37</v>
      </c>
      <c r="AS7" s="19" t="s">
        <v>38</v>
      </c>
      <c r="AT7" s="19" t="s">
        <v>39</v>
      </c>
      <c r="AU7" s="19" t="s">
        <v>40</v>
      </c>
      <c r="AV7" s="19" t="s">
        <v>41</v>
      </c>
      <c r="AW7" s="19" t="s">
        <v>42</v>
      </c>
      <c r="AX7" s="22" t="s">
        <v>43</v>
      </c>
      <c r="AY7" s="22" t="s">
        <v>44</v>
      </c>
      <c r="AZ7" s="22" t="s">
        <v>45</v>
      </c>
      <c r="BA7" s="22" t="s">
        <v>46</v>
      </c>
      <c r="BB7" s="22" t="s">
        <v>47</v>
      </c>
      <c r="BC7" s="22" t="s">
        <v>48</v>
      </c>
      <c r="BD7" s="22" t="s">
        <v>49</v>
      </c>
      <c r="BE7" s="22" t="s">
        <v>50</v>
      </c>
      <c r="BF7" s="22" t="s">
        <v>51</v>
      </c>
      <c r="BG7" s="22" t="s">
        <v>52</v>
      </c>
      <c r="BH7" s="22" t="s">
        <v>53</v>
      </c>
      <c r="BI7" s="22" t="s">
        <v>54</v>
      </c>
      <c r="BJ7" s="22" t="s">
        <v>55</v>
      </c>
      <c r="BK7" s="22" t="s">
        <v>56</v>
      </c>
      <c r="BL7" s="22" t="s">
        <v>57</v>
      </c>
      <c r="BM7" s="22" t="s">
        <v>43</v>
      </c>
      <c r="BN7" s="22" t="s">
        <v>44</v>
      </c>
      <c r="BO7" s="22" t="s">
        <v>45</v>
      </c>
      <c r="BP7" s="22" t="s">
        <v>46</v>
      </c>
      <c r="BQ7" s="22" t="s">
        <v>47</v>
      </c>
      <c r="BR7" s="22" t="s">
        <v>48</v>
      </c>
      <c r="BS7" s="22" t="s">
        <v>49</v>
      </c>
      <c r="BT7" s="22" t="s">
        <v>50</v>
      </c>
      <c r="BU7" s="22" t="s">
        <v>51</v>
      </c>
      <c r="BV7" s="22" t="s">
        <v>52</v>
      </c>
      <c r="BW7" s="22" t="s">
        <v>53</v>
      </c>
      <c r="BX7" s="22" t="s">
        <v>54</v>
      </c>
      <c r="BY7" s="22" t="s">
        <v>55</v>
      </c>
      <c r="BZ7" s="22" t="s">
        <v>56</v>
      </c>
      <c r="CA7" s="22" t="s">
        <v>58</v>
      </c>
      <c r="CB7" s="22" t="s">
        <v>43</v>
      </c>
      <c r="CC7" s="22" t="s">
        <v>44</v>
      </c>
      <c r="CD7" s="22" t="s">
        <v>45</v>
      </c>
      <c r="CE7" s="22" t="s">
        <v>46</v>
      </c>
      <c r="CF7" s="22" t="s">
        <v>47</v>
      </c>
      <c r="CG7" s="22" t="s">
        <v>48</v>
      </c>
      <c r="CH7" s="22" t="s">
        <v>49</v>
      </c>
      <c r="CI7" s="22" t="s">
        <v>50</v>
      </c>
      <c r="CJ7" s="22" t="s">
        <v>51</v>
      </c>
      <c r="CK7" s="22" t="s">
        <v>52</v>
      </c>
      <c r="CL7" s="22" t="s">
        <v>53</v>
      </c>
      <c r="CM7" s="22" t="s">
        <v>54</v>
      </c>
      <c r="CN7" s="22" t="s">
        <v>55</v>
      </c>
      <c r="CO7" s="22" t="s">
        <v>56</v>
      </c>
      <c r="CP7" s="22" t="s">
        <v>59</v>
      </c>
      <c r="CQ7" s="23" t="s">
        <v>43</v>
      </c>
      <c r="CR7" s="23" t="s">
        <v>44</v>
      </c>
      <c r="CS7" s="23" t="s">
        <v>45</v>
      </c>
      <c r="CT7" s="23" t="s">
        <v>46</v>
      </c>
      <c r="CU7" s="23" t="s">
        <v>47</v>
      </c>
      <c r="CV7" s="23" t="s">
        <v>48</v>
      </c>
      <c r="CW7" s="23" t="s">
        <v>49</v>
      </c>
      <c r="CX7" s="23" t="s">
        <v>50</v>
      </c>
      <c r="CY7" s="23" t="s">
        <v>51</v>
      </c>
      <c r="CZ7" s="23" t="s">
        <v>52</v>
      </c>
      <c r="DA7" s="23" t="s">
        <v>53</v>
      </c>
      <c r="DB7" s="23" t="s">
        <v>54</v>
      </c>
      <c r="DC7" s="23" t="s">
        <v>55</v>
      </c>
      <c r="DD7" s="23" t="s">
        <v>56</v>
      </c>
      <c r="DE7" s="23" t="s">
        <v>60</v>
      </c>
      <c r="DF7" s="23" t="s">
        <v>61</v>
      </c>
      <c r="DG7" s="19" t="s">
        <v>62</v>
      </c>
      <c r="DH7" s="19" t="s">
        <v>63</v>
      </c>
      <c r="DI7" s="19" t="s">
        <v>64</v>
      </c>
      <c r="DJ7" s="19" t="s">
        <v>65</v>
      </c>
      <c r="DK7" s="20" t="s">
        <v>66</v>
      </c>
      <c r="DL7" s="20" t="s">
        <v>67</v>
      </c>
      <c r="DM7" s="20" t="s">
        <v>68</v>
      </c>
      <c r="DN7" s="20" t="s">
        <v>69</v>
      </c>
      <c r="DO7" s="24"/>
      <c r="DP7" s="24"/>
      <c r="DQ7" s="24"/>
    </row>
    <row r="8" spans="1:121" s="33" customFormat="1" ht="174.75" customHeight="1">
      <c r="A8" s="26">
        <v>114</v>
      </c>
      <c r="B8" s="26" t="s">
        <v>73</v>
      </c>
      <c r="C8" s="27" t="s">
        <v>1139</v>
      </c>
      <c r="D8" s="57">
        <v>1</v>
      </c>
      <c r="E8" s="29">
        <v>0.05</v>
      </c>
      <c r="F8" s="27" t="s">
        <v>1140</v>
      </c>
      <c r="G8" s="62">
        <v>6.3</v>
      </c>
      <c r="H8" s="29">
        <v>0.5</v>
      </c>
      <c r="I8" s="681" t="s">
        <v>74</v>
      </c>
      <c r="J8" s="693" t="s">
        <v>75</v>
      </c>
      <c r="K8" s="29">
        <v>0.4</v>
      </c>
      <c r="L8" s="27" t="s">
        <v>76</v>
      </c>
      <c r="M8" s="27" t="s">
        <v>76</v>
      </c>
      <c r="N8" s="27"/>
      <c r="O8" s="27" t="s">
        <v>77</v>
      </c>
      <c r="P8" s="57" t="s">
        <v>1141</v>
      </c>
      <c r="Q8" s="57"/>
      <c r="R8" s="29">
        <v>0.5</v>
      </c>
      <c r="S8" s="29"/>
      <c r="T8" s="29"/>
      <c r="U8" s="27" t="s">
        <v>1142</v>
      </c>
      <c r="V8" s="27" t="s">
        <v>1142</v>
      </c>
      <c r="W8" s="27" t="s">
        <v>70</v>
      </c>
      <c r="X8" s="27" t="s">
        <v>71</v>
      </c>
      <c r="Y8" s="27">
        <v>208</v>
      </c>
      <c r="Z8" s="27" t="s">
        <v>1143</v>
      </c>
      <c r="AA8" s="29">
        <v>1</v>
      </c>
      <c r="AB8" s="30">
        <f t="shared" ref="AB8:AB15" si="0">+((((E8*H8)*K8)*R8)*AA8)*100</f>
        <v>0.50000000000000011</v>
      </c>
      <c r="AC8" s="27">
        <v>250</v>
      </c>
      <c r="AD8" s="27"/>
      <c r="AE8" s="30">
        <v>0.50000000000000011</v>
      </c>
      <c r="AF8" s="27">
        <v>350</v>
      </c>
      <c r="AG8" s="27"/>
      <c r="AH8" s="30">
        <v>0.50000000000000011</v>
      </c>
      <c r="AI8" s="27">
        <v>350</v>
      </c>
      <c r="AJ8" s="27"/>
      <c r="AK8" s="30">
        <v>0.50000000000000011</v>
      </c>
      <c r="AL8" s="27">
        <v>350</v>
      </c>
      <c r="AM8" s="27"/>
      <c r="AN8" s="35">
        <f>+AO8+AQ8+AS8+AU8</f>
        <v>5601000</v>
      </c>
      <c r="AO8" s="35">
        <v>1225000</v>
      </c>
      <c r="AP8" s="35"/>
      <c r="AQ8" s="35">
        <v>1335000</v>
      </c>
      <c r="AR8" s="35"/>
      <c r="AS8" s="35">
        <v>1455000</v>
      </c>
      <c r="AT8" s="35"/>
      <c r="AU8" s="35">
        <v>1586000</v>
      </c>
      <c r="AV8" s="27"/>
      <c r="AW8" s="27" t="s">
        <v>78</v>
      </c>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27" t="s">
        <v>1144</v>
      </c>
      <c r="DH8" s="193" t="s">
        <v>1145</v>
      </c>
      <c r="DI8" s="193" t="s">
        <v>1146</v>
      </c>
      <c r="DJ8" s="32">
        <v>2013</v>
      </c>
      <c r="DK8" s="32">
        <v>60301100108</v>
      </c>
      <c r="DL8" s="193" t="s">
        <v>1147</v>
      </c>
      <c r="DM8" s="32"/>
      <c r="DN8" s="32"/>
    </row>
    <row r="9" spans="1:121" s="33" customFormat="1" ht="198" customHeight="1">
      <c r="A9" s="26">
        <v>115</v>
      </c>
      <c r="B9" s="26" t="s">
        <v>73</v>
      </c>
      <c r="C9" s="27" t="s">
        <v>1139</v>
      </c>
      <c r="D9" s="57">
        <v>1</v>
      </c>
      <c r="E9" s="29">
        <v>0.05</v>
      </c>
      <c r="F9" s="27" t="s">
        <v>1140</v>
      </c>
      <c r="G9" s="62">
        <v>6.3</v>
      </c>
      <c r="H9" s="29">
        <v>0.5</v>
      </c>
      <c r="I9" s="681"/>
      <c r="J9" s="703"/>
      <c r="K9" s="29">
        <v>0.4</v>
      </c>
      <c r="L9" s="27" t="s">
        <v>79</v>
      </c>
      <c r="M9" s="27" t="s">
        <v>79</v>
      </c>
      <c r="N9" s="27" t="s">
        <v>80</v>
      </c>
      <c r="O9" s="27" t="s">
        <v>81</v>
      </c>
      <c r="P9" s="57" t="s">
        <v>82</v>
      </c>
      <c r="Q9" s="57"/>
      <c r="R9" s="29">
        <v>0.4</v>
      </c>
      <c r="S9" s="29"/>
      <c r="T9" s="29"/>
      <c r="U9" s="27" t="s">
        <v>83</v>
      </c>
      <c r="V9" s="27" t="s">
        <v>83</v>
      </c>
      <c r="W9" s="27" t="s">
        <v>70</v>
      </c>
      <c r="X9" s="27" t="s">
        <v>71</v>
      </c>
      <c r="Y9" s="27">
        <v>120</v>
      </c>
      <c r="Z9" s="27" t="s">
        <v>84</v>
      </c>
      <c r="AA9" s="29">
        <v>1</v>
      </c>
      <c r="AB9" s="30">
        <f t="shared" si="0"/>
        <v>0.40000000000000008</v>
      </c>
      <c r="AC9" s="27">
        <v>8</v>
      </c>
      <c r="AD9" s="27"/>
      <c r="AE9" s="30">
        <v>0.40000000000000008</v>
      </c>
      <c r="AF9" s="27">
        <v>1</v>
      </c>
      <c r="AG9" s="27"/>
      <c r="AH9" s="30">
        <v>0.40000000000000008</v>
      </c>
      <c r="AI9" s="27">
        <v>1</v>
      </c>
      <c r="AJ9" s="27"/>
      <c r="AK9" s="30">
        <v>0.40000000000000008</v>
      </c>
      <c r="AL9" s="27">
        <v>2</v>
      </c>
      <c r="AM9" s="27"/>
      <c r="AN9" s="35">
        <v>0</v>
      </c>
      <c r="AO9" s="35">
        <v>0</v>
      </c>
      <c r="AP9" s="35"/>
      <c r="AQ9" s="35">
        <v>0</v>
      </c>
      <c r="AR9" s="35"/>
      <c r="AS9" s="35">
        <v>0</v>
      </c>
      <c r="AT9" s="35"/>
      <c r="AU9" s="35">
        <v>0</v>
      </c>
      <c r="AV9" s="27"/>
      <c r="AW9" s="27" t="s">
        <v>78</v>
      </c>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27" t="s">
        <v>1148</v>
      </c>
      <c r="DH9" s="193" t="s">
        <v>1149</v>
      </c>
      <c r="DI9" s="193" t="s">
        <v>1150</v>
      </c>
      <c r="DJ9" s="32">
        <v>2013</v>
      </c>
      <c r="DK9" s="193" t="s">
        <v>1151</v>
      </c>
      <c r="DL9" s="193" t="s">
        <v>1152</v>
      </c>
      <c r="DM9" s="32"/>
      <c r="DN9" s="32"/>
    </row>
    <row r="10" spans="1:121" s="33" customFormat="1" ht="150.75" customHeight="1">
      <c r="A10" s="26">
        <v>116</v>
      </c>
      <c r="B10" s="26" t="s">
        <v>73</v>
      </c>
      <c r="C10" s="27" t="s">
        <v>1139</v>
      </c>
      <c r="D10" s="57">
        <v>1</v>
      </c>
      <c r="E10" s="29">
        <v>0.05</v>
      </c>
      <c r="F10" s="27" t="s">
        <v>1140</v>
      </c>
      <c r="G10" s="62">
        <v>6.3</v>
      </c>
      <c r="H10" s="29">
        <v>0.5</v>
      </c>
      <c r="I10" s="681"/>
      <c r="J10" s="694"/>
      <c r="K10" s="29">
        <v>0.4</v>
      </c>
      <c r="L10" s="27" t="s">
        <v>85</v>
      </c>
      <c r="M10" s="27" t="s">
        <v>85</v>
      </c>
      <c r="N10" s="34">
        <v>0</v>
      </c>
      <c r="O10" s="27" t="s">
        <v>86</v>
      </c>
      <c r="P10" s="57" t="s">
        <v>87</v>
      </c>
      <c r="Q10" s="57"/>
      <c r="R10" s="29">
        <v>0.1</v>
      </c>
      <c r="S10" s="29"/>
      <c r="T10" s="29"/>
      <c r="U10" s="27" t="s">
        <v>88</v>
      </c>
      <c r="V10" s="27" t="s">
        <v>88</v>
      </c>
      <c r="W10" s="27" t="s">
        <v>70</v>
      </c>
      <c r="X10" s="27" t="s">
        <v>72</v>
      </c>
      <c r="Y10" s="27">
        <v>1450</v>
      </c>
      <c r="Z10" s="27" t="s">
        <v>89</v>
      </c>
      <c r="AA10" s="29">
        <v>1</v>
      </c>
      <c r="AB10" s="30">
        <f t="shared" si="0"/>
        <v>0.10000000000000002</v>
      </c>
      <c r="AC10" s="27">
        <v>1500</v>
      </c>
      <c r="AD10" s="27"/>
      <c r="AE10" s="30">
        <v>0.10000000000000002</v>
      </c>
      <c r="AF10" s="27">
        <v>1000</v>
      </c>
      <c r="AG10" s="27"/>
      <c r="AH10" s="30">
        <v>0.10000000000000002</v>
      </c>
      <c r="AI10" s="27">
        <v>2000</v>
      </c>
      <c r="AJ10" s="27"/>
      <c r="AK10" s="30">
        <v>0.10000000000000002</v>
      </c>
      <c r="AL10" s="27">
        <v>3000</v>
      </c>
      <c r="AM10" s="27"/>
      <c r="AN10" s="35">
        <v>4159000</v>
      </c>
      <c r="AO10" s="35">
        <v>965000</v>
      </c>
      <c r="AP10" s="35"/>
      <c r="AQ10" s="35">
        <v>1013000</v>
      </c>
      <c r="AR10" s="35"/>
      <c r="AS10" s="35">
        <v>1064000</v>
      </c>
      <c r="AT10" s="35"/>
      <c r="AU10" s="35">
        <v>1117000</v>
      </c>
      <c r="AV10" s="27"/>
      <c r="AW10" s="27" t="s">
        <v>78</v>
      </c>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27" t="s">
        <v>1153</v>
      </c>
      <c r="DH10" s="193" t="s">
        <v>1154</v>
      </c>
      <c r="DI10" s="193" t="s">
        <v>1146</v>
      </c>
      <c r="DJ10" s="32">
        <v>2013</v>
      </c>
      <c r="DK10" s="193">
        <v>60301100105</v>
      </c>
      <c r="DL10" s="193" t="s">
        <v>1155</v>
      </c>
      <c r="DM10" s="32"/>
      <c r="DN10" s="32"/>
    </row>
    <row r="11" spans="1:121" s="33" customFormat="1" ht="150.75" customHeight="1">
      <c r="A11" s="26">
        <v>117</v>
      </c>
      <c r="B11" s="26" t="s">
        <v>73</v>
      </c>
      <c r="C11" s="27" t="s">
        <v>1139</v>
      </c>
      <c r="D11" s="57">
        <v>1</v>
      </c>
      <c r="E11" s="29">
        <v>0.05</v>
      </c>
      <c r="F11" s="27" t="s">
        <v>1140</v>
      </c>
      <c r="G11" s="62">
        <v>6.3</v>
      </c>
      <c r="H11" s="29">
        <v>0.5</v>
      </c>
      <c r="I11" s="681" t="s">
        <v>1156</v>
      </c>
      <c r="J11" s="693" t="s">
        <v>1157</v>
      </c>
      <c r="K11" s="29">
        <v>0.5</v>
      </c>
      <c r="L11" s="27" t="s">
        <v>90</v>
      </c>
      <c r="M11" s="27" t="s">
        <v>90</v>
      </c>
      <c r="N11" s="27" t="s">
        <v>91</v>
      </c>
      <c r="O11" s="27" t="s">
        <v>92</v>
      </c>
      <c r="P11" s="57" t="s">
        <v>93</v>
      </c>
      <c r="Q11" s="57"/>
      <c r="R11" s="29">
        <v>0.5</v>
      </c>
      <c r="S11" s="29"/>
      <c r="T11" s="29"/>
      <c r="U11" s="27" t="s">
        <v>94</v>
      </c>
      <c r="V11" s="27" t="s">
        <v>94</v>
      </c>
      <c r="W11" s="27" t="s">
        <v>70</v>
      </c>
      <c r="X11" s="27" t="s">
        <v>95</v>
      </c>
      <c r="Y11" s="27">
        <v>35424</v>
      </c>
      <c r="Z11" s="27" t="s">
        <v>96</v>
      </c>
      <c r="AA11" s="29">
        <v>1</v>
      </c>
      <c r="AB11" s="30">
        <f t="shared" si="0"/>
        <v>0.625</v>
      </c>
      <c r="AC11" s="27">
        <v>15000</v>
      </c>
      <c r="AD11" s="27"/>
      <c r="AE11" s="30">
        <v>0.625</v>
      </c>
      <c r="AF11" s="27">
        <v>30000</v>
      </c>
      <c r="AG11" s="27"/>
      <c r="AH11" s="30">
        <v>0.625</v>
      </c>
      <c r="AI11" s="27">
        <v>40000</v>
      </c>
      <c r="AJ11" s="27"/>
      <c r="AK11" s="30">
        <v>0.625</v>
      </c>
      <c r="AL11" s="27">
        <v>45000</v>
      </c>
      <c r="AM11" s="27"/>
      <c r="AN11" s="35">
        <v>0</v>
      </c>
      <c r="AO11" s="35">
        <v>0</v>
      </c>
      <c r="AP11" s="35"/>
      <c r="AQ11" s="35">
        <v>0</v>
      </c>
      <c r="AR11" s="35"/>
      <c r="AS11" s="35">
        <v>0</v>
      </c>
      <c r="AT11" s="35"/>
      <c r="AU11" s="35">
        <v>0</v>
      </c>
      <c r="AV11" s="27"/>
      <c r="AW11" s="27" t="s">
        <v>78</v>
      </c>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27" t="s">
        <v>1158</v>
      </c>
      <c r="DH11" s="193" t="s">
        <v>1159</v>
      </c>
      <c r="DI11" s="193" t="s">
        <v>1146</v>
      </c>
      <c r="DJ11" s="32">
        <v>2013</v>
      </c>
      <c r="DK11" s="193">
        <v>60501109014</v>
      </c>
      <c r="DL11" s="193" t="s">
        <v>1160</v>
      </c>
      <c r="DM11" s="32"/>
      <c r="DN11" s="32"/>
    </row>
    <row r="12" spans="1:121" s="33" customFormat="1" ht="150.75" customHeight="1">
      <c r="A12" s="26">
        <v>118</v>
      </c>
      <c r="B12" s="26" t="s">
        <v>73</v>
      </c>
      <c r="C12" s="27" t="s">
        <v>1139</v>
      </c>
      <c r="D12" s="57">
        <v>1</v>
      </c>
      <c r="E12" s="29">
        <v>0.05</v>
      </c>
      <c r="F12" s="27" t="s">
        <v>1140</v>
      </c>
      <c r="G12" s="62">
        <v>6.3</v>
      </c>
      <c r="H12" s="29">
        <v>0.5</v>
      </c>
      <c r="I12" s="681"/>
      <c r="J12" s="694"/>
      <c r="K12" s="29">
        <v>0.5</v>
      </c>
      <c r="L12" s="27" t="s">
        <v>97</v>
      </c>
      <c r="M12" s="27" t="s">
        <v>98</v>
      </c>
      <c r="N12" s="27" t="s">
        <v>99</v>
      </c>
      <c r="O12" s="27" t="s">
        <v>100</v>
      </c>
      <c r="P12" s="57" t="s">
        <v>101</v>
      </c>
      <c r="Q12" s="57"/>
      <c r="R12" s="29">
        <v>0.5</v>
      </c>
      <c r="S12" s="29"/>
      <c r="T12" s="29"/>
      <c r="U12" s="36" t="s">
        <v>102</v>
      </c>
      <c r="V12" s="36" t="s">
        <v>102</v>
      </c>
      <c r="W12" s="27" t="s">
        <v>70</v>
      </c>
      <c r="X12" s="27" t="s">
        <v>71</v>
      </c>
      <c r="Y12" s="37">
        <v>150000</v>
      </c>
      <c r="Z12" s="27" t="s">
        <v>103</v>
      </c>
      <c r="AA12" s="29">
        <v>1</v>
      </c>
      <c r="AB12" s="30">
        <f t="shared" si="0"/>
        <v>0.625</v>
      </c>
      <c r="AC12" s="27">
        <v>50000</v>
      </c>
      <c r="AD12" s="27"/>
      <c r="AE12" s="30">
        <v>0.625</v>
      </c>
      <c r="AF12" s="27">
        <v>100000</v>
      </c>
      <c r="AG12" s="27"/>
      <c r="AH12" s="30">
        <v>0.625</v>
      </c>
      <c r="AI12" s="27">
        <v>150000</v>
      </c>
      <c r="AJ12" s="27"/>
      <c r="AK12" s="30">
        <v>0.625</v>
      </c>
      <c r="AL12" s="27">
        <v>200000</v>
      </c>
      <c r="AM12" s="27"/>
      <c r="AN12" s="35">
        <v>11667000</v>
      </c>
      <c r="AO12" s="35">
        <v>2551000</v>
      </c>
      <c r="AP12" s="35"/>
      <c r="AQ12" s="35">
        <v>2781000</v>
      </c>
      <c r="AR12" s="35"/>
      <c r="AS12" s="35">
        <v>3031000</v>
      </c>
      <c r="AT12" s="35"/>
      <c r="AU12" s="35">
        <v>3304000</v>
      </c>
      <c r="AV12" s="27"/>
      <c r="AW12" s="27" t="s">
        <v>78</v>
      </c>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27" t="s">
        <v>1161</v>
      </c>
      <c r="DH12" s="193" t="s">
        <v>1162</v>
      </c>
      <c r="DI12" s="193" t="s">
        <v>1146</v>
      </c>
      <c r="DJ12" s="32">
        <v>2013</v>
      </c>
      <c r="DK12" s="193">
        <v>60501109014</v>
      </c>
      <c r="DL12" s="193" t="s">
        <v>1163</v>
      </c>
      <c r="DM12" s="32"/>
      <c r="DN12" s="32"/>
    </row>
    <row r="13" spans="1:121" s="33" customFormat="1" ht="150.75" customHeight="1">
      <c r="A13" s="26">
        <v>119</v>
      </c>
      <c r="B13" s="26" t="s">
        <v>73</v>
      </c>
      <c r="C13" s="27" t="s">
        <v>1139</v>
      </c>
      <c r="D13" s="57">
        <v>1</v>
      </c>
      <c r="E13" s="29">
        <v>0.05</v>
      </c>
      <c r="F13" s="27" t="s">
        <v>1140</v>
      </c>
      <c r="G13" s="62">
        <v>6.3</v>
      </c>
      <c r="H13" s="29">
        <v>0.5</v>
      </c>
      <c r="I13" s="681" t="s">
        <v>1164</v>
      </c>
      <c r="J13" s="693" t="s">
        <v>1165</v>
      </c>
      <c r="K13" s="29">
        <v>0.1</v>
      </c>
      <c r="L13" s="27" t="s">
        <v>104</v>
      </c>
      <c r="M13" s="27" t="s">
        <v>104</v>
      </c>
      <c r="N13" s="34">
        <v>0</v>
      </c>
      <c r="O13" s="27" t="s">
        <v>105</v>
      </c>
      <c r="P13" s="681" t="s">
        <v>106</v>
      </c>
      <c r="Q13" s="57"/>
      <c r="R13" s="29">
        <v>0.33</v>
      </c>
      <c r="S13" s="29"/>
      <c r="T13" s="29"/>
      <c r="U13" s="27" t="s">
        <v>107</v>
      </c>
      <c r="V13" s="27" t="s">
        <v>107</v>
      </c>
      <c r="W13" s="27" t="s">
        <v>70</v>
      </c>
      <c r="X13" s="27" t="s">
        <v>71</v>
      </c>
      <c r="Y13" s="27">
        <v>10</v>
      </c>
      <c r="Z13" s="27" t="s">
        <v>108</v>
      </c>
      <c r="AA13" s="29">
        <v>0.33</v>
      </c>
      <c r="AB13" s="30">
        <f t="shared" si="0"/>
        <v>2.722500000000001E-2</v>
      </c>
      <c r="AC13" s="27">
        <v>20</v>
      </c>
      <c r="AD13" s="27"/>
      <c r="AE13" s="30">
        <v>2.722500000000001E-2</v>
      </c>
      <c r="AF13" s="27">
        <v>45</v>
      </c>
      <c r="AG13" s="27"/>
      <c r="AH13" s="30">
        <v>2.722500000000001E-2</v>
      </c>
      <c r="AI13" s="27">
        <v>45</v>
      </c>
      <c r="AJ13" s="27"/>
      <c r="AK13" s="30">
        <v>2.722500000000001E-2</v>
      </c>
      <c r="AL13" s="27">
        <v>45</v>
      </c>
      <c r="AM13" s="27"/>
      <c r="AN13" s="35">
        <v>0</v>
      </c>
      <c r="AO13" s="35">
        <v>0</v>
      </c>
      <c r="AP13" s="35"/>
      <c r="AQ13" s="35">
        <v>0</v>
      </c>
      <c r="AR13" s="35"/>
      <c r="AS13" s="35">
        <v>0</v>
      </c>
      <c r="AT13" s="35"/>
      <c r="AU13" s="35">
        <v>0</v>
      </c>
      <c r="AV13" s="27"/>
      <c r="AW13" s="27" t="s">
        <v>78</v>
      </c>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27" t="s">
        <v>1166</v>
      </c>
      <c r="DH13" s="193" t="s">
        <v>1167</v>
      </c>
      <c r="DI13" s="193" t="s">
        <v>1146</v>
      </c>
      <c r="DJ13" s="32">
        <v>2013</v>
      </c>
      <c r="DK13" s="193">
        <v>60101100104</v>
      </c>
      <c r="DL13" s="193" t="s">
        <v>1168</v>
      </c>
      <c r="DM13" s="32"/>
      <c r="DN13" s="32"/>
    </row>
    <row r="14" spans="1:121" s="33" customFormat="1" ht="150.75" customHeight="1">
      <c r="A14" s="26">
        <v>120</v>
      </c>
      <c r="B14" s="26" t="s">
        <v>73</v>
      </c>
      <c r="C14" s="27" t="s">
        <v>1139</v>
      </c>
      <c r="D14" s="57">
        <v>1</v>
      </c>
      <c r="E14" s="29">
        <v>0.05</v>
      </c>
      <c r="F14" s="27" t="s">
        <v>1140</v>
      </c>
      <c r="G14" s="62">
        <v>6.3</v>
      </c>
      <c r="H14" s="29">
        <v>0.5</v>
      </c>
      <c r="I14" s="681"/>
      <c r="J14" s="703"/>
      <c r="K14" s="29">
        <v>0.1</v>
      </c>
      <c r="L14" s="27" t="s">
        <v>104</v>
      </c>
      <c r="M14" s="27" t="s">
        <v>104</v>
      </c>
      <c r="N14" s="27" t="s">
        <v>109</v>
      </c>
      <c r="O14" s="27" t="s">
        <v>105</v>
      </c>
      <c r="P14" s="681"/>
      <c r="Q14" s="57"/>
      <c r="R14" s="29">
        <v>0.34</v>
      </c>
      <c r="S14" s="29"/>
      <c r="T14" s="29"/>
      <c r="U14" s="27" t="s">
        <v>110</v>
      </c>
      <c r="V14" s="27" t="s">
        <v>110</v>
      </c>
      <c r="W14" s="27" t="s">
        <v>70</v>
      </c>
      <c r="X14" s="27" t="s">
        <v>71</v>
      </c>
      <c r="Y14" s="27">
        <v>40</v>
      </c>
      <c r="Z14" s="27" t="s">
        <v>111</v>
      </c>
      <c r="AA14" s="29">
        <v>0.34</v>
      </c>
      <c r="AB14" s="30">
        <f t="shared" si="0"/>
        <v>2.8900000000000012E-2</v>
      </c>
      <c r="AC14" s="27">
        <v>40</v>
      </c>
      <c r="AD14" s="27"/>
      <c r="AE14" s="30">
        <v>2.8900000000000012E-2</v>
      </c>
      <c r="AF14" s="27">
        <v>80</v>
      </c>
      <c r="AG14" s="27"/>
      <c r="AH14" s="30">
        <v>2.8900000000000012E-2</v>
      </c>
      <c r="AI14" s="27">
        <v>120</v>
      </c>
      <c r="AJ14" s="27"/>
      <c r="AK14" s="30">
        <v>2.8900000000000012E-2</v>
      </c>
      <c r="AL14" s="27">
        <v>160</v>
      </c>
      <c r="AM14" s="27"/>
      <c r="AN14" s="35">
        <v>0</v>
      </c>
      <c r="AO14" s="35">
        <v>0</v>
      </c>
      <c r="AP14" s="35"/>
      <c r="AQ14" s="35">
        <v>0</v>
      </c>
      <c r="AR14" s="35"/>
      <c r="AS14" s="35">
        <v>0</v>
      </c>
      <c r="AT14" s="35"/>
      <c r="AU14" s="35">
        <v>0</v>
      </c>
      <c r="AV14" s="27"/>
      <c r="AW14" s="27" t="s">
        <v>78</v>
      </c>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27" t="s">
        <v>1169</v>
      </c>
      <c r="DH14" s="193" t="s">
        <v>1170</v>
      </c>
      <c r="DI14" s="193" t="s">
        <v>1146</v>
      </c>
      <c r="DJ14" s="32">
        <v>2013</v>
      </c>
      <c r="DK14" s="193">
        <v>60101100104</v>
      </c>
      <c r="DL14" s="193" t="s">
        <v>1168</v>
      </c>
      <c r="DM14" s="32"/>
      <c r="DN14" s="32"/>
    </row>
    <row r="15" spans="1:121" s="33" customFormat="1" ht="150.75" customHeight="1">
      <c r="A15" s="26">
        <v>121</v>
      </c>
      <c r="B15" s="26" t="s">
        <v>73</v>
      </c>
      <c r="C15" s="27" t="s">
        <v>1139</v>
      </c>
      <c r="D15" s="57">
        <v>1</v>
      </c>
      <c r="E15" s="29">
        <v>0.05</v>
      </c>
      <c r="F15" s="27" t="s">
        <v>1140</v>
      </c>
      <c r="G15" s="62">
        <v>6.3</v>
      </c>
      <c r="H15" s="29">
        <v>0.5</v>
      </c>
      <c r="I15" s="681"/>
      <c r="J15" s="694"/>
      <c r="K15" s="29">
        <v>0.1</v>
      </c>
      <c r="L15" s="27" t="s">
        <v>104</v>
      </c>
      <c r="M15" s="27" t="s">
        <v>104</v>
      </c>
      <c r="N15" s="27" t="s">
        <v>109</v>
      </c>
      <c r="O15" s="27" t="s">
        <v>105</v>
      </c>
      <c r="P15" s="681"/>
      <c r="Q15" s="57"/>
      <c r="R15" s="29">
        <v>0.33</v>
      </c>
      <c r="S15" s="29"/>
      <c r="T15" s="29"/>
      <c r="U15" s="27" t="s">
        <v>112</v>
      </c>
      <c r="V15" s="27" t="s">
        <v>112</v>
      </c>
      <c r="W15" s="27" t="s">
        <v>70</v>
      </c>
      <c r="X15" s="27" t="s">
        <v>71</v>
      </c>
      <c r="Y15" s="31">
        <v>50000</v>
      </c>
      <c r="Z15" s="27" t="s">
        <v>113</v>
      </c>
      <c r="AA15" s="29">
        <v>0.33</v>
      </c>
      <c r="AB15" s="30">
        <f t="shared" si="0"/>
        <v>2.722500000000001E-2</v>
      </c>
      <c r="AC15" s="27">
        <v>60000</v>
      </c>
      <c r="AD15" s="27"/>
      <c r="AE15" s="30">
        <v>2.722500000000001E-2</v>
      </c>
      <c r="AF15" s="27">
        <v>75000</v>
      </c>
      <c r="AG15" s="27"/>
      <c r="AH15" s="30">
        <v>2.722500000000001E-2</v>
      </c>
      <c r="AI15" s="27">
        <v>90000</v>
      </c>
      <c r="AJ15" s="27"/>
      <c r="AK15" s="30">
        <v>2.722500000000001E-2</v>
      </c>
      <c r="AL15" s="27">
        <v>100000</v>
      </c>
      <c r="AM15" s="27"/>
      <c r="AN15" s="35">
        <v>0</v>
      </c>
      <c r="AO15" s="35">
        <v>0</v>
      </c>
      <c r="AP15" s="35"/>
      <c r="AQ15" s="35">
        <v>0</v>
      </c>
      <c r="AR15" s="35"/>
      <c r="AS15" s="35">
        <v>0</v>
      </c>
      <c r="AT15" s="35"/>
      <c r="AU15" s="35">
        <v>0</v>
      </c>
      <c r="AV15" s="27"/>
      <c r="AW15" s="27" t="s">
        <v>78</v>
      </c>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27" t="s">
        <v>1171</v>
      </c>
      <c r="DH15" s="193" t="s">
        <v>1172</v>
      </c>
      <c r="DI15" s="193" t="s">
        <v>1146</v>
      </c>
      <c r="DJ15" s="32">
        <v>2013</v>
      </c>
      <c r="DK15" s="193">
        <v>60101100104</v>
      </c>
      <c r="DL15" s="193" t="s">
        <v>1168</v>
      </c>
      <c r="DM15" s="32"/>
      <c r="DN15" s="32"/>
    </row>
    <row r="16" spans="1:121" s="33" customFormat="1">
      <c r="A16" s="38"/>
      <c r="B16" s="38"/>
      <c r="C16" s="6"/>
      <c r="D16" s="39"/>
      <c r="E16" s="6"/>
      <c r="F16" s="6"/>
      <c r="G16" s="40"/>
      <c r="H16" s="40"/>
      <c r="I16" s="40"/>
      <c r="J16" s="40"/>
      <c r="K16" s="40"/>
      <c r="L16" s="38"/>
      <c r="M16" s="38"/>
      <c r="N16" s="38"/>
      <c r="O16" s="38"/>
      <c r="R16" s="41"/>
      <c r="S16" s="41"/>
      <c r="T16" s="41"/>
      <c r="X16" s="38"/>
      <c r="Y16" s="6"/>
      <c r="Z16" s="6"/>
      <c r="AA16" s="42"/>
      <c r="AB16" s="43">
        <f>SUM(AB8:AB15)</f>
        <v>2.3333500000000003</v>
      </c>
      <c r="AC16" s="6"/>
      <c r="AD16" s="6"/>
      <c r="AE16" s="43">
        <f>SUM(AE8:AE15)</f>
        <v>2.3333500000000003</v>
      </c>
      <c r="AF16" s="6"/>
      <c r="AG16" s="6"/>
      <c r="AH16" s="43">
        <f>SUM(AH8:AH15)</f>
        <v>2.3333500000000003</v>
      </c>
      <c r="AI16" s="6"/>
      <c r="AJ16" s="6"/>
      <c r="AK16" s="43">
        <f>SUM(AK8:AK15)</f>
        <v>2.3333500000000003</v>
      </c>
      <c r="AL16" s="6"/>
      <c r="AM16" s="6"/>
      <c r="AN16" s="6"/>
      <c r="AO16" s="6"/>
      <c r="AP16" s="6"/>
      <c r="AQ16" s="6"/>
      <c r="AR16" s="6"/>
      <c r="AS16" s="6"/>
      <c r="AT16" s="6"/>
      <c r="AU16" s="6"/>
      <c r="AV16" s="6"/>
      <c r="AW16" s="6"/>
      <c r="DG16" s="6"/>
    </row>
    <row r="17" spans="1:111" s="33" customFormat="1">
      <c r="A17" s="38"/>
      <c r="B17" s="38"/>
      <c r="C17" s="6"/>
      <c r="D17" s="39"/>
      <c r="E17" s="6"/>
      <c r="F17" s="6"/>
      <c r="G17" s="40"/>
      <c r="H17" s="40"/>
      <c r="I17" s="40"/>
      <c r="J17" s="40"/>
      <c r="K17" s="40"/>
      <c r="L17" s="38"/>
      <c r="M17" s="38"/>
      <c r="N17" s="38"/>
      <c r="O17" s="38"/>
      <c r="R17" s="41"/>
      <c r="S17" s="41"/>
      <c r="T17" s="41"/>
      <c r="X17" s="38"/>
      <c r="Y17" s="6"/>
      <c r="Z17" s="6"/>
      <c r="AA17" s="42"/>
      <c r="AB17" s="6"/>
      <c r="AC17" s="6"/>
      <c r="AD17" s="6"/>
      <c r="AE17" s="6"/>
      <c r="AF17" s="6"/>
      <c r="AG17" s="6"/>
      <c r="AH17" s="6"/>
      <c r="AI17" s="6"/>
      <c r="AJ17" s="6"/>
      <c r="AK17" s="6"/>
      <c r="AL17" s="6"/>
      <c r="AM17" s="6"/>
      <c r="AN17" s="6"/>
      <c r="AO17" s="6"/>
      <c r="AP17" s="6"/>
      <c r="AQ17" s="6"/>
      <c r="AR17" s="6"/>
      <c r="AS17" s="6"/>
      <c r="AT17" s="6"/>
      <c r="AU17" s="6"/>
      <c r="AV17" s="6"/>
      <c r="AW17" s="6"/>
      <c r="DG17" s="6"/>
    </row>
    <row r="18" spans="1:111" s="33" customFormat="1">
      <c r="A18" s="38"/>
      <c r="B18" s="38"/>
      <c r="C18" s="6"/>
      <c r="D18" s="39"/>
      <c r="E18" s="6"/>
      <c r="F18" s="6"/>
      <c r="G18" s="40"/>
      <c r="H18" s="40"/>
      <c r="I18" s="40"/>
      <c r="J18" s="40"/>
      <c r="K18" s="40"/>
      <c r="L18" s="38"/>
      <c r="M18" s="38"/>
      <c r="N18" s="38"/>
      <c r="O18" s="38"/>
      <c r="R18" s="41"/>
      <c r="S18" s="41"/>
      <c r="T18" s="41"/>
      <c r="X18" s="38"/>
      <c r="Y18" s="6"/>
      <c r="Z18" s="6"/>
      <c r="AA18" s="42"/>
      <c r="AB18" s="6"/>
      <c r="AC18" s="6"/>
      <c r="AD18" s="6"/>
      <c r="AE18" s="6"/>
      <c r="AF18" s="6"/>
      <c r="AG18" s="6"/>
      <c r="AH18" s="6"/>
      <c r="AI18" s="6"/>
      <c r="AJ18" s="6"/>
      <c r="AK18" s="6"/>
      <c r="AL18" s="6"/>
      <c r="AM18" s="6"/>
      <c r="AN18" s="6"/>
      <c r="AO18" s="6"/>
      <c r="AP18" s="6"/>
      <c r="AQ18" s="6"/>
      <c r="AR18" s="6"/>
      <c r="AS18" s="6"/>
      <c r="AT18" s="6"/>
      <c r="AU18" s="6"/>
      <c r="AV18" s="6"/>
      <c r="AW18" s="6"/>
      <c r="DG18" s="6"/>
    </row>
    <row r="19" spans="1:111" s="33" customFormat="1">
      <c r="A19" s="38"/>
      <c r="B19" s="38"/>
      <c r="C19" s="6"/>
      <c r="D19" s="39"/>
      <c r="E19" s="6"/>
      <c r="F19" s="6"/>
      <c r="G19" s="40"/>
      <c r="H19" s="40"/>
      <c r="I19" s="40"/>
      <c r="J19" s="40"/>
      <c r="K19" s="40"/>
      <c r="L19" s="38"/>
      <c r="M19" s="38"/>
      <c r="N19" s="38"/>
      <c r="O19" s="38"/>
      <c r="R19" s="41"/>
      <c r="S19" s="41"/>
      <c r="T19" s="41"/>
      <c r="X19" s="38"/>
      <c r="Y19" s="6"/>
      <c r="Z19" s="6"/>
      <c r="AA19" s="42"/>
      <c r="AB19" s="6"/>
      <c r="AC19" s="6"/>
      <c r="AD19" s="6"/>
      <c r="AE19" s="6"/>
      <c r="AF19" s="6"/>
      <c r="AG19" s="6"/>
      <c r="AH19" s="6"/>
      <c r="AI19" s="6"/>
      <c r="AJ19" s="6"/>
      <c r="AK19" s="6"/>
      <c r="AL19" s="6"/>
      <c r="AM19" s="6"/>
      <c r="AN19" s="6"/>
      <c r="AO19" s="6"/>
      <c r="AP19" s="6"/>
      <c r="AQ19" s="6"/>
      <c r="AR19" s="6"/>
      <c r="AS19" s="6"/>
      <c r="AT19" s="6"/>
      <c r="AU19" s="6"/>
      <c r="AV19" s="6"/>
      <c r="AW19" s="6"/>
      <c r="DG19" s="6"/>
    </row>
    <row r="20" spans="1:111" s="33" customFormat="1">
      <c r="A20" s="38"/>
      <c r="B20" s="38"/>
      <c r="C20" s="6"/>
      <c r="D20" s="39"/>
      <c r="E20" s="6"/>
      <c r="F20" s="6"/>
      <c r="G20" s="40"/>
      <c r="H20" s="40"/>
      <c r="I20" s="40"/>
      <c r="J20" s="40"/>
      <c r="K20" s="40"/>
      <c r="L20" s="38"/>
      <c r="M20" s="38"/>
      <c r="N20" s="38"/>
      <c r="O20" s="38"/>
      <c r="R20" s="41"/>
      <c r="S20" s="41"/>
      <c r="T20" s="41"/>
      <c r="X20" s="38"/>
      <c r="Y20" s="6"/>
      <c r="Z20" s="6"/>
      <c r="AA20" s="42"/>
      <c r="AB20" s="6"/>
      <c r="AC20" s="6"/>
      <c r="AD20" s="6"/>
      <c r="AE20" s="6"/>
      <c r="AF20" s="6"/>
      <c r="AG20" s="6"/>
      <c r="AH20" s="6"/>
      <c r="AI20" s="6"/>
      <c r="AJ20" s="6"/>
      <c r="AK20" s="6"/>
      <c r="AL20" s="6"/>
      <c r="AM20" s="6"/>
      <c r="AN20" s="6"/>
      <c r="AO20" s="6"/>
      <c r="AP20" s="6"/>
      <c r="AQ20" s="6"/>
      <c r="AR20" s="6"/>
      <c r="AS20" s="6"/>
      <c r="AT20" s="6"/>
      <c r="AU20" s="6"/>
      <c r="AV20" s="6"/>
      <c r="AW20" s="6"/>
      <c r="DG20" s="6"/>
    </row>
    <row r="21" spans="1:111" s="33" customFormat="1">
      <c r="A21" s="38"/>
      <c r="B21" s="38"/>
      <c r="C21" s="6"/>
      <c r="D21" s="39"/>
      <c r="E21" s="6"/>
      <c r="F21" s="6"/>
      <c r="G21" s="40"/>
      <c r="H21" s="40"/>
      <c r="I21" s="40"/>
      <c r="J21" s="40"/>
      <c r="K21" s="40"/>
      <c r="L21" s="38"/>
      <c r="M21" s="38"/>
      <c r="N21" s="38"/>
      <c r="O21" s="38"/>
      <c r="R21" s="41"/>
      <c r="S21" s="41"/>
      <c r="T21" s="41"/>
      <c r="X21" s="38"/>
      <c r="Y21" s="6"/>
      <c r="Z21" s="6"/>
      <c r="AA21" s="42"/>
      <c r="AB21" s="6"/>
      <c r="AC21" s="6"/>
      <c r="AD21" s="6"/>
      <c r="AE21" s="6"/>
      <c r="AF21" s="6"/>
      <c r="AG21" s="6"/>
      <c r="AH21" s="6"/>
      <c r="AI21" s="6"/>
      <c r="AJ21" s="6"/>
      <c r="AK21" s="6"/>
      <c r="AL21" s="6"/>
      <c r="AM21" s="6"/>
      <c r="AN21" s="6"/>
      <c r="AO21" s="6"/>
      <c r="AP21" s="6"/>
      <c r="AQ21" s="6"/>
      <c r="AR21" s="6"/>
      <c r="AS21" s="6"/>
      <c r="AT21" s="6"/>
      <c r="AU21" s="6"/>
      <c r="AV21" s="6"/>
      <c r="AW21" s="6"/>
      <c r="DG21" s="6"/>
    </row>
    <row r="22" spans="1:111" s="33" customFormat="1">
      <c r="A22" s="38"/>
      <c r="B22" s="38"/>
      <c r="C22" s="6"/>
      <c r="D22" s="39"/>
      <c r="E22" s="6"/>
      <c r="F22" s="6"/>
      <c r="G22" s="40"/>
      <c r="H22" s="40"/>
      <c r="I22" s="40"/>
      <c r="J22" s="40"/>
      <c r="K22" s="40"/>
      <c r="L22" s="38"/>
      <c r="M22" s="38"/>
      <c r="N22" s="38"/>
      <c r="O22" s="38"/>
      <c r="R22" s="41"/>
      <c r="S22" s="41"/>
      <c r="T22" s="41"/>
      <c r="X22" s="38"/>
      <c r="Y22" s="6"/>
      <c r="Z22" s="6"/>
      <c r="AA22" s="42"/>
      <c r="AB22" s="6"/>
      <c r="AC22" s="6"/>
      <c r="AD22" s="6"/>
      <c r="AE22" s="6"/>
      <c r="AF22" s="6"/>
      <c r="AG22" s="6"/>
      <c r="AH22" s="6"/>
      <c r="AI22" s="6"/>
      <c r="AJ22" s="6"/>
      <c r="AK22" s="6"/>
      <c r="AL22" s="6"/>
      <c r="AM22" s="6"/>
      <c r="AN22" s="6"/>
      <c r="AO22" s="6"/>
      <c r="AP22" s="6"/>
      <c r="AQ22" s="6"/>
      <c r="AR22" s="6"/>
      <c r="AS22" s="6"/>
      <c r="AT22" s="6"/>
      <c r="AU22" s="6"/>
      <c r="AV22" s="6"/>
      <c r="AW22" s="6"/>
      <c r="DG22" s="6"/>
    </row>
    <row r="23" spans="1:111" s="33" customFormat="1">
      <c r="A23" s="38"/>
      <c r="B23" s="38"/>
      <c r="C23" s="6"/>
      <c r="D23" s="39"/>
      <c r="E23" s="6"/>
      <c r="F23" s="6"/>
      <c r="G23" s="40"/>
      <c r="H23" s="40"/>
      <c r="I23" s="40"/>
      <c r="J23" s="40"/>
      <c r="K23" s="40"/>
      <c r="L23" s="38"/>
      <c r="M23" s="38"/>
      <c r="N23" s="38"/>
      <c r="O23" s="38"/>
      <c r="R23" s="41"/>
      <c r="S23" s="41"/>
      <c r="T23" s="41"/>
      <c r="X23" s="38"/>
      <c r="Y23" s="6"/>
      <c r="Z23" s="6"/>
      <c r="AA23" s="42"/>
      <c r="AB23" s="6"/>
      <c r="AC23" s="6"/>
      <c r="AD23" s="6"/>
      <c r="AE23" s="6"/>
      <c r="AF23" s="6"/>
      <c r="AG23" s="6"/>
      <c r="AH23" s="6"/>
      <c r="AI23" s="6"/>
      <c r="AJ23" s="6"/>
      <c r="AK23" s="6"/>
      <c r="AL23" s="6"/>
      <c r="AM23" s="6"/>
      <c r="AN23" s="6"/>
      <c r="AO23" s="6"/>
      <c r="AP23" s="6"/>
      <c r="AQ23" s="6"/>
      <c r="AR23" s="6"/>
      <c r="AS23" s="6"/>
      <c r="AT23" s="6"/>
      <c r="AU23" s="6"/>
      <c r="AV23" s="6"/>
      <c r="AW23" s="6"/>
      <c r="DG23" s="6"/>
    </row>
    <row r="24" spans="1:111" s="33" customFormat="1">
      <c r="A24" s="38"/>
      <c r="B24" s="38"/>
      <c r="C24" s="6"/>
      <c r="D24" s="39"/>
      <c r="E24" s="6"/>
      <c r="F24" s="6"/>
      <c r="G24" s="40"/>
      <c r="H24" s="40"/>
      <c r="I24" s="40"/>
      <c r="J24" s="40"/>
      <c r="K24" s="40"/>
      <c r="L24" s="38"/>
      <c r="M24" s="38"/>
      <c r="N24" s="38"/>
      <c r="O24" s="38"/>
      <c r="R24" s="41"/>
      <c r="S24" s="41"/>
      <c r="T24" s="41"/>
      <c r="X24" s="38"/>
      <c r="Y24" s="6"/>
      <c r="Z24" s="6"/>
      <c r="AA24" s="42"/>
      <c r="AB24" s="6"/>
      <c r="AC24" s="6"/>
      <c r="AD24" s="6"/>
      <c r="AE24" s="6"/>
      <c r="AF24" s="6"/>
      <c r="AG24" s="6"/>
      <c r="AH24" s="6"/>
      <c r="AI24" s="6"/>
      <c r="AJ24" s="6"/>
      <c r="AK24" s="6"/>
      <c r="AL24" s="6"/>
      <c r="AM24" s="6"/>
      <c r="AN24" s="6"/>
      <c r="AO24" s="6"/>
      <c r="AP24" s="6"/>
      <c r="AQ24" s="6"/>
      <c r="AR24" s="6"/>
      <c r="AS24" s="6"/>
      <c r="AT24" s="6"/>
      <c r="AU24" s="6"/>
      <c r="AV24" s="6"/>
      <c r="AW24" s="6"/>
      <c r="DG24" s="6"/>
    </row>
    <row r="25" spans="1:111" s="33" customFormat="1">
      <c r="A25" s="38"/>
      <c r="B25" s="38"/>
      <c r="C25" s="6"/>
      <c r="D25" s="39"/>
      <c r="E25" s="6"/>
      <c r="F25" s="6"/>
      <c r="G25" s="40"/>
      <c r="H25" s="40"/>
      <c r="I25" s="40"/>
      <c r="J25" s="40"/>
      <c r="K25" s="40"/>
      <c r="L25" s="38"/>
      <c r="M25" s="38"/>
      <c r="N25" s="38"/>
      <c r="O25" s="38"/>
      <c r="R25" s="41"/>
      <c r="S25" s="41"/>
      <c r="T25" s="41"/>
      <c r="X25" s="38"/>
      <c r="Y25" s="6"/>
      <c r="Z25" s="6"/>
      <c r="AA25" s="42"/>
      <c r="AB25" s="6"/>
      <c r="AC25" s="6"/>
      <c r="AD25" s="6"/>
      <c r="AE25" s="6"/>
      <c r="AF25" s="6"/>
      <c r="AG25" s="6"/>
      <c r="AH25" s="6"/>
      <c r="AI25" s="6"/>
      <c r="AJ25" s="6"/>
      <c r="AK25" s="6"/>
      <c r="AL25" s="6"/>
      <c r="AM25" s="6"/>
      <c r="AN25" s="6"/>
      <c r="AO25" s="6"/>
      <c r="AP25" s="6"/>
      <c r="AQ25" s="6"/>
      <c r="AR25" s="6"/>
      <c r="AS25" s="6"/>
      <c r="AT25" s="6"/>
      <c r="AU25" s="6"/>
      <c r="AV25" s="6"/>
      <c r="AW25" s="6"/>
      <c r="DG25" s="6"/>
    </row>
    <row r="26" spans="1:111" s="33" customFormat="1">
      <c r="A26" s="38"/>
      <c r="B26" s="38"/>
      <c r="C26" s="6"/>
      <c r="D26" s="39"/>
      <c r="E26" s="6"/>
      <c r="F26" s="6"/>
      <c r="G26" s="40"/>
      <c r="H26" s="40"/>
      <c r="I26" s="40"/>
      <c r="J26" s="40"/>
      <c r="K26" s="40"/>
      <c r="L26" s="38"/>
      <c r="M26" s="38"/>
      <c r="N26" s="38"/>
      <c r="O26" s="38"/>
      <c r="R26" s="41"/>
      <c r="S26" s="41"/>
      <c r="T26" s="41"/>
      <c r="X26" s="38"/>
      <c r="Y26" s="6"/>
      <c r="Z26" s="6"/>
      <c r="AA26" s="42"/>
      <c r="AB26" s="6"/>
      <c r="AC26" s="6"/>
      <c r="AD26" s="6"/>
      <c r="AE26" s="6"/>
      <c r="AF26" s="6"/>
      <c r="AG26" s="6"/>
      <c r="AH26" s="6"/>
      <c r="AI26" s="6"/>
      <c r="AJ26" s="6"/>
      <c r="AK26" s="6"/>
      <c r="AL26" s="6"/>
      <c r="AM26" s="6"/>
      <c r="AN26" s="6"/>
      <c r="AO26" s="6"/>
      <c r="AP26" s="6"/>
      <c r="AQ26" s="6"/>
      <c r="AR26" s="6"/>
      <c r="AS26" s="6"/>
      <c r="AT26" s="6"/>
      <c r="AU26" s="6"/>
      <c r="AV26" s="6"/>
      <c r="AW26" s="6"/>
      <c r="DG26" s="6"/>
    </row>
    <row r="27" spans="1:111" s="33" customFormat="1">
      <c r="A27" s="38"/>
      <c r="B27" s="38"/>
      <c r="C27" s="6"/>
      <c r="D27" s="39"/>
      <c r="E27" s="6"/>
      <c r="F27" s="6"/>
      <c r="G27" s="40"/>
      <c r="H27" s="40"/>
      <c r="I27" s="40"/>
      <c r="J27" s="40"/>
      <c r="K27" s="40"/>
      <c r="L27" s="38"/>
      <c r="M27" s="38"/>
      <c r="N27" s="38"/>
      <c r="O27" s="38"/>
      <c r="R27" s="41"/>
      <c r="S27" s="41"/>
      <c r="T27" s="41"/>
      <c r="X27" s="38"/>
      <c r="Y27" s="6"/>
      <c r="Z27" s="6"/>
      <c r="AA27" s="42"/>
      <c r="AB27" s="6"/>
      <c r="AC27" s="6"/>
      <c r="AD27" s="6"/>
      <c r="AE27" s="6"/>
      <c r="AF27" s="6"/>
      <c r="AG27" s="6"/>
      <c r="AH27" s="6"/>
      <c r="AI27" s="6"/>
      <c r="AJ27" s="6"/>
      <c r="AK27" s="6"/>
      <c r="AL27" s="6"/>
      <c r="AM27" s="6"/>
      <c r="AN27" s="6"/>
      <c r="AO27" s="6"/>
      <c r="AP27" s="6"/>
      <c r="AQ27" s="6"/>
      <c r="AR27" s="6"/>
      <c r="AS27" s="6"/>
      <c r="AT27" s="6"/>
      <c r="AU27" s="6"/>
      <c r="AV27" s="6"/>
      <c r="AW27" s="6"/>
      <c r="DG27" s="6"/>
    </row>
    <row r="28" spans="1:111" s="33" customFormat="1">
      <c r="A28" s="38"/>
      <c r="B28" s="38"/>
      <c r="C28" s="6"/>
      <c r="D28" s="39"/>
      <c r="E28" s="6"/>
      <c r="F28" s="6"/>
      <c r="G28" s="40"/>
      <c r="H28" s="40"/>
      <c r="I28" s="40"/>
      <c r="J28" s="40"/>
      <c r="K28" s="40"/>
      <c r="L28" s="38"/>
      <c r="M28" s="38"/>
      <c r="N28" s="38"/>
      <c r="O28" s="38"/>
      <c r="R28" s="41"/>
      <c r="S28" s="41"/>
      <c r="T28" s="41"/>
      <c r="X28" s="38"/>
      <c r="Y28" s="6"/>
      <c r="Z28" s="6"/>
      <c r="AA28" s="42"/>
      <c r="AB28" s="6"/>
      <c r="AC28" s="6"/>
      <c r="AD28" s="6"/>
      <c r="AE28" s="6"/>
      <c r="AF28" s="6"/>
      <c r="AG28" s="6"/>
      <c r="AH28" s="6"/>
      <c r="AI28" s="6"/>
      <c r="AJ28" s="6"/>
      <c r="AK28" s="6"/>
      <c r="AL28" s="6"/>
      <c r="AM28" s="6"/>
      <c r="AN28" s="6"/>
      <c r="AO28" s="6"/>
      <c r="AP28" s="6"/>
      <c r="AQ28" s="6"/>
      <c r="AR28" s="6"/>
      <c r="AS28" s="6"/>
      <c r="AT28" s="6"/>
      <c r="AU28" s="6"/>
      <c r="AV28" s="6"/>
      <c r="AW28" s="6"/>
      <c r="DG28" s="6"/>
    </row>
    <row r="29" spans="1:111" s="33" customFormat="1">
      <c r="A29" s="38"/>
      <c r="B29" s="38"/>
      <c r="C29" s="6"/>
      <c r="D29" s="39"/>
      <c r="E29" s="6"/>
      <c r="F29" s="6"/>
      <c r="G29" s="40"/>
      <c r="H29" s="40"/>
      <c r="I29" s="40"/>
      <c r="J29" s="40"/>
      <c r="K29" s="40"/>
      <c r="L29" s="38"/>
      <c r="M29" s="38"/>
      <c r="N29" s="38"/>
      <c r="O29" s="38"/>
      <c r="R29" s="41"/>
      <c r="S29" s="41"/>
      <c r="T29" s="41"/>
      <c r="X29" s="38"/>
      <c r="Y29" s="6"/>
      <c r="Z29" s="6"/>
      <c r="AA29" s="42"/>
      <c r="AB29" s="6"/>
      <c r="AC29" s="6"/>
      <c r="AD29" s="6"/>
      <c r="AE29" s="6"/>
      <c r="AF29" s="6"/>
      <c r="AG29" s="6"/>
      <c r="AH29" s="6"/>
      <c r="AI29" s="6"/>
      <c r="AJ29" s="6"/>
      <c r="AK29" s="6"/>
      <c r="AL29" s="6"/>
      <c r="AM29" s="6"/>
      <c r="AN29" s="6"/>
      <c r="AO29" s="6"/>
      <c r="AP29" s="6"/>
      <c r="AQ29" s="6"/>
      <c r="AR29" s="6"/>
      <c r="AS29" s="6"/>
      <c r="AT29" s="6"/>
      <c r="AU29" s="6"/>
      <c r="AV29" s="6"/>
      <c r="AW29" s="6"/>
      <c r="DG29" s="6"/>
    </row>
    <row r="30" spans="1:111" s="33" customFormat="1">
      <c r="A30" s="38"/>
      <c r="B30" s="38"/>
      <c r="C30" s="6"/>
      <c r="D30" s="39"/>
      <c r="E30" s="6"/>
      <c r="F30" s="6"/>
      <c r="G30" s="40"/>
      <c r="H30" s="40"/>
      <c r="I30" s="40"/>
      <c r="J30" s="40"/>
      <c r="K30" s="40"/>
      <c r="L30" s="38"/>
      <c r="M30" s="38"/>
      <c r="N30" s="38"/>
      <c r="O30" s="38"/>
      <c r="R30" s="41"/>
      <c r="S30" s="41"/>
      <c r="T30" s="41"/>
      <c r="X30" s="38"/>
      <c r="Y30" s="6"/>
      <c r="Z30" s="6"/>
      <c r="AA30" s="42"/>
      <c r="AB30" s="6"/>
      <c r="AC30" s="6"/>
      <c r="AD30" s="6"/>
      <c r="AE30" s="6"/>
      <c r="AF30" s="6"/>
      <c r="AG30" s="6"/>
      <c r="AH30" s="6"/>
      <c r="AI30" s="6"/>
      <c r="AJ30" s="6"/>
      <c r="AK30" s="6"/>
      <c r="AL30" s="6"/>
      <c r="AM30" s="6"/>
      <c r="AN30" s="6"/>
      <c r="AO30" s="6"/>
      <c r="AP30" s="6"/>
      <c r="AQ30" s="6"/>
      <c r="AR30" s="6"/>
      <c r="AS30" s="6"/>
      <c r="AT30" s="6"/>
      <c r="AU30" s="6"/>
      <c r="AV30" s="6"/>
      <c r="AW30" s="6"/>
      <c r="DG30" s="6"/>
    </row>
    <row r="31" spans="1:111" s="33" customFormat="1">
      <c r="A31" s="38"/>
      <c r="B31" s="38"/>
      <c r="C31" s="6"/>
      <c r="D31" s="39"/>
      <c r="E31" s="6"/>
      <c r="F31" s="6"/>
      <c r="G31" s="40"/>
      <c r="H31" s="40"/>
      <c r="I31" s="40"/>
      <c r="J31" s="40"/>
      <c r="K31" s="40"/>
      <c r="L31" s="38"/>
      <c r="M31" s="38"/>
      <c r="N31" s="38"/>
      <c r="O31" s="38"/>
      <c r="R31" s="41"/>
      <c r="S31" s="41"/>
      <c r="T31" s="41"/>
      <c r="X31" s="38"/>
      <c r="Y31" s="6"/>
      <c r="Z31" s="6"/>
      <c r="AA31" s="42"/>
      <c r="AB31" s="6"/>
      <c r="AC31" s="6"/>
      <c r="AD31" s="6"/>
      <c r="AE31" s="6"/>
      <c r="AF31" s="6"/>
      <c r="AG31" s="6"/>
      <c r="AH31" s="6"/>
      <c r="AI31" s="6"/>
      <c r="AJ31" s="6"/>
      <c r="AK31" s="6"/>
      <c r="AL31" s="6"/>
      <c r="AM31" s="6"/>
      <c r="AN31" s="6"/>
      <c r="AO31" s="6"/>
      <c r="AP31" s="6"/>
      <c r="AQ31" s="6"/>
      <c r="AR31" s="6"/>
      <c r="AS31" s="6"/>
      <c r="AT31" s="6"/>
      <c r="AU31" s="6"/>
      <c r="AV31" s="6"/>
      <c r="AW31" s="6"/>
      <c r="DG31" s="6"/>
    </row>
    <row r="32" spans="1:111" s="33" customFormat="1">
      <c r="A32" s="38"/>
      <c r="B32" s="38"/>
      <c r="C32" s="6"/>
      <c r="D32" s="39"/>
      <c r="E32" s="6"/>
      <c r="F32" s="6"/>
      <c r="G32" s="40"/>
      <c r="H32" s="40"/>
      <c r="I32" s="40"/>
      <c r="J32" s="40"/>
      <c r="K32" s="40"/>
      <c r="L32" s="38"/>
      <c r="M32" s="38"/>
      <c r="N32" s="38"/>
      <c r="O32" s="38"/>
      <c r="R32" s="41"/>
      <c r="S32" s="41"/>
      <c r="T32" s="41"/>
      <c r="X32" s="38"/>
      <c r="Y32" s="6"/>
      <c r="Z32" s="6"/>
      <c r="AA32" s="42"/>
      <c r="AB32" s="6"/>
      <c r="AC32" s="6"/>
      <c r="AD32" s="6"/>
      <c r="AE32" s="6"/>
      <c r="AF32" s="6"/>
      <c r="AG32" s="6"/>
      <c r="AH32" s="6"/>
      <c r="AI32" s="6"/>
      <c r="AJ32" s="6"/>
      <c r="AK32" s="6"/>
      <c r="AL32" s="6"/>
      <c r="AM32" s="6"/>
      <c r="AN32" s="6"/>
      <c r="AO32" s="6"/>
      <c r="AP32" s="6"/>
      <c r="AQ32" s="6"/>
      <c r="AR32" s="6"/>
      <c r="AS32" s="6"/>
      <c r="AT32" s="6"/>
      <c r="AU32" s="6"/>
      <c r="AV32" s="6"/>
      <c r="AW32" s="6"/>
      <c r="DG32" s="6"/>
    </row>
    <row r="33" spans="1:111" s="33" customFormat="1">
      <c r="A33" s="38"/>
      <c r="B33" s="38"/>
      <c r="C33" s="6"/>
      <c r="D33" s="39"/>
      <c r="E33" s="6"/>
      <c r="F33" s="6"/>
      <c r="G33" s="40"/>
      <c r="H33" s="40"/>
      <c r="I33" s="40"/>
      <c r="J33" s="40"/>
      <c r="K33" s="40"/>
      <c r="L33" s="38"/>
      <c r="M33" s="38"/>
      <c r="N33" s="38"/>
      <c r="O33" s="38"/>
      <c r="R33" s="41"/>
      <c r="S33" s="41"/>
      <c r="T33" s="41"/>
      <c r="X33" s="38"/>
      <c r="Y33" s="6"/>
      <c r="Z33" s="6"/>
      <c r="AA33" s="42"/>
      <c r="AB33" s="6"/>
      <c r="AC33" s="6"/>
      <c r="AD33" s="6"/>
      <c r="AE33" s="6"/>
      <c r="AF33" s="6"/>
      <c r="AG33" s="6"/>
      <c r="AH33" s="6"/>
      <c r="AI33" s="6"/>
      <c r="AJ33" s="6"/>
      <c r="AK33" s="6"/>
      <c r="AL33" s="6"/>
      <c r="AM33" s="6"/>
      <c r="AN33" s="6"/>
      <c r="AO33" s="6"/>
      <c r="AP33" s="6"/>
      <c r="AQ33" s="6"/>
      <c r="AR33" s="6"/>
      <c r="AS33" s="6"/>
      <c r="AT33" s="6"/>
      <c r="AU33" s="6"/>
      <c r="AV33" s="6"/>
      <c r="AW33" s="6"/>
      <c r="DG33" s="6"/>
    </row>
    <row r="34" spans="1:111" s="33" customFormat="1">
      <c r="A34" s="38"/>
      <c r="B34" s="38"/>
      <c r="C34" s="6"/>
      <c r="D34" s="39"/>
      <c r="E34" s="6"/>
      <c r="F34" s="6"/>
      <c r="G34" s="40"/>
      <c r="H34" s="40"/>
      <c r="I34" s="40"/>
      <c r="J34" s="40"/>
      <c r="K34" s="40"/>
      <c r="L34" s="38"/>
      <c r="M34" s="38"/>
      <c r="N34" s="38"/>
      <c r="O34" s="38"/>
      <c r="R34" s="41"/>
      <c r="S34" s="41"/>
      <c r="T34" s="41"/>
      <c r="X34" s="38"/>
      <c r="Y34" s="6"/>
      <c r="Z34" s="6"/>
      <c r="AA34" s="42"/>
      <c r="AB34" s="6"/>
      <c r="AC34" s="6"/>
      <c r="AD34" s="6"/>
      <c r="AE34" s="6"/>
      <c r="AF34" s="6"/>
      <c r="AG34" s="6"/>
      <c r="AH34" s="6"/>
      <c r="AI34" s="6"/>
      <c r="AJ34" s="6"/>
      <c r="AK34" s="6"/>
      <c r="AL34" s="6"/>
      <c r="AM34" s="6"/>
      <c r="AN34" s="6"/>
      <c r="AO34" s="6"/>
      <c r="AP34" s="6"/>
      <c r="AQ34" s="6"/>
      <c r="AR34" s="6"/>
      <c r="AS34" s="6"/>
      <c r="AT34" s="6"/>
      <c r="AU34" s="6"/>
      <c r="AV34" s="6"/>
      <c r="AW34" s="6"/>
      <c r="DG34" s="6"/>
    </row>
    <row r="35" spans="1:111" s="33" customFormat="1">
      <c r="A35" s="38"/>
      <c r="B35" s="38"/>
      <c r="C35" s="6"/>
      <c r="D35" s="39"/>
      <c r="E35" s="6"/>
      <c r="F35" s="6"/>
      <c r="G35" s="40"/>
      <c r="H35" s="40"/>
      <c r="I35" s="40"/>
      <c r="J35" s="40"/>
      <c r="K35" s="40"/>
      <c r="L35" s="38"/>
      <c r="M35" s="38"/>
      <c r="N35" s="38"/>
      <c r="O35" s="38"/>
      <c r="R35" s="41"/>
      <c r="S35" s="41"/>
      <c r="T35" s="41"/>
      <c r="X35" s="38"/>
      <c r="Y35" s="6"/>
      <c r="Z35" s="6"/>
      <c r="AA35" s="42"/>
      <c r="AB35" s="6"/>
      <c r="AC35" s="6"/>
      <c r="AD35" s="6"/>
      <c r="AE35" s="6"/>
      <c r="AF35" s="6"/>
      <c r="AG35" s="6"/>
      <c r="AH35" s="6"/>
      <c r="AI35" s="6"/>
      <c r="AJ35" s="6"/>
      <c r="AK35" s="6"/>
      <c r="AL35" s="6"/>
      <c r="AM35" s="6"/>
      <c r="AN35" s="6"/>
      <c r="AO35" s="6"/>
      <c r="AP35" s="6"/>
      <c r="AQ35" s="6"/>
      <c r="AR35" s="6"/>
      <c r="AS35" s="6"/>
      <c r="AT35" s="6"/>
      <c r="AU35" s="6"/>
      <c r="AV35" s="6"/>
      <c r="AW35" s="6"/>
      <c r="DG35" s="6"/>
    </row>
    <row r="36" spans="1:111" s="33" customFormat="1">
      <c r="A36" s="38"/>
      <c r="B36" s="38"/>
      <c r="C36" s="6"/>
      <c r="D36" s="39"/>
      <c r="E36" s="6"/>
      <c r="F36" s="6"/>
      <c r="G36" s="40"/>
      <c r="H36" s="40"/>
      <c r="I36" s="40"/>
      <c r="J36" s="40"/>
      <c r="K36" s="40"/>
      <c r="L36" s="38"/>
      <c r="M36" s="38"/>
      <c r="N36" s="38"/>
      <c r="O36" s="38"/>
      <c r="R36" s="41"/>
      <c r="S36" s="41"/>
      <c r="T36" s="41"/>
      <c r="X36" s="38"/>
      <c r="Y36" s="6"/>
      <c r="Z36" s="6"/>
      <c r="AA36" s="42"/>
      <c r="AB36" s="6"/>
      <c r="AC36" s="6"/>
      <c r="AD36" s="6"/>
      <c r="AE36" s="6"/>
      <c r="AF36" s="6"/>
      <c r="AG36" s="6"/>
      <c r="AH36" s="6"/>
      <c r="AI36" s="6"/>
      <c r="AJ36" s="6"/>
      <c r="AK36" s="6"/>
      <c r="AL36" s="6"/>
      <c r="AM36" s="6"/>
      <c r="AN36" s="6"/>
      <c r="AO36" s="6"/>
      <c r="AP36" s="6"/>
      <c r="AQ36" s="6"/>
      <c r="AR36" s="6"/>
      <c r="AS36" s="6"/>
      <c r="AT36" s="6"/>
      <c r="AU36" s="6"/>
      <c r="AV36" s="6"/>
      <c r="AW36" s="6"/>
      <c r="DG36" s="6"/>
    </row>
    <row r="37" spans="1:111" s="33" customFormat="1">
      <c r="A37" s="38"/>
      <c r="B37" s="38"/>
      <c r="C37" s="6"/>
      <c r="D37" s="39"/>
      <c r="E37" s="6"/>
      <c r="F37" s="6"/>
      <c r="G37" s="40"/>
      <c r="H37" s="40"/>
      <c r="I37" s="40"/>
      <c r="J37" s="40"/>
      <c r="K37" s="40"/>
      <c r="L37" s="38"/>
      <c r="M37" s="38"/>
      <c r="N37" s="38"/>
      <c r="O37" s="38"/>
      <c r="R37" s="41"/>
      <c r="S37" s="41"/>
      <c r="T37" s="41"/>
      <c r="X37" s="38"/>
      <c r="Y37" s="6"/>
      <c r="Z37" s="6"/>
      <c r="AA37" s="42"/>
      <c r="AB37" s="6"/>
      <c r="AC37" s="6"/>
      <c r="AD37" s="6"/>
      <c r="AE37" s="6"/>
      <c r="AF37" s="6"/>
      <c r="AG37" s="6"/>
      <c r="AH37" s="6"/>
      <c r="AI37" s="6"/>
      <c r="AJ37" s="6"/>
      <c r="AK37" s="6"/>
      <c r="AL37" s="6"/>
      <c r="AM37" s="6"/>
      <c r="AN37" s="6"/>
      <c r="AO37" s="6"/>
      <c r="AP37" s="6"/>
      <c r="AQ37" s="6"/>
      <c r="AR37" s="6"/>
      <c r="AS37" s="6"/>
      <c r="AT37" s="6"/>
      <c r="AU37" s="6"/>
      <c r="AV37" s="6"/>
      <c r="AW37" s="6"/>
      <c r="DG37" s="6"/>
    </row>
    <row r="38" spans="1:111" s="33" customFormat="1">
      <c r="A38" s="38"/>
      <c r="B38" s="38"/>
      <c r="C38" s="6"/>
      <c r="D38" s="39"/>
      <c r="E38" s="6"/>
      <c r="F38" s="6"/>
      <c r="G38" s="40"/>
      <c r="H38" s="40"/>
      <c r="I38" s="40"/>
      <c r="J38" s="40"/>
      <c r="K38" s="40"/>
      <c r="L38" s="38"/>
      <c r="M38" s="38"/>
      <c r="N38" s="38"/>
      <c r="O38" s="38"/>
      <c r="R38" s="41"/>
      <c r="S38" s="41"/>
      <c r="T38" s="41"/>
      <c r="X38" s="38"/>
      <c r="Y38" s="6"/>
      <c r="Z38" s="6"/>
      <c r="AA38" s="42"/>
      <c r="AB38" s="6"/>
      <c r="AC38" s="6"/>
      <c r="AD38" s="6"/>
      <c r="AE38" s="6"/>
      <c r="AF38" s="6"/>
      <c r="AG38" s="6"/>
      <c r="AH38" s="6"/>
      <c r="AI38" s="6"/>
      <c r="AJ38" s="6"/>
      <c r="AK38" s="6"/>
      <c r="AL38" s="6"/>
      <c r="AM38" s="6"/>
      <c r="AN38" s="6"/>
      <c r="AO38" s="6"/>
      <c r="AP38" s="6"/>
      <c r="AQ38" s="6"/>
      <c r="AR38" s="6"/>
      <c r="AS38" s="6"/>
      <c r="AT38" s="6"/>
      <c r="AU38" s="6"/>
      <c r="AV38" s="6"/>
      <c r="AW38" s="6"/>
      <c r="DG38" s="6"/>
    </row>
    <row r="46" spans="1:111">
      <c r="L46" s="684"/>
      <c r="M46" s="684"/>
      <c r="N46" s="684"/>
      <c r="O46" s="684"/>
      <c r="BB46" s="685"/>
      <c r="BL46" s="685"/>
      <c r="BQ46" s="685"/>
      <c r="CA46" s="685"/>
      <c r="CF46" s="685"/>
      <c r="CP46" s="685"/>
      <c r="CS46" s="685"/>
      <c r="DB46" s="685"/>
    </row>
    <row r="47" spans="1:111">
      <c r="L47" s="684"/>
      <c r="M47" s="684"/>
      <c r="N47" s="684"/>
      <c r="O47" s="684"/>
      <c r="BB47" s="685"/>
      <c r="BL47" s="685"/>
      <c r="BQ47" s="685"/>
      <c r="CA47" s="685"/>
      <c r="CF47" s="685"/>
      <c r="CP47" s="685"/>
      <c r="CS47" s="685"/>
      <c r="DB47" s="685"/>
    </row>
    <row r="48" spans="1:111">
      <c r="BB48" s="685"/>
      <c r="BL48" s="685"/>
      <c r="BQ48" s="685"/>
      <c r="CA48" s="685"/>
      <c r="CF48" s="685"/>
      <c r="CP48" s="685"/>
      <c r="CS48" s="685"/>
      <c r="DB48" s="685"/>
    </row>
    <row r="54" spans="50:107">
      <c r="BQ54" s="685"/>
      <c r="CA54" s="685"/>
      <c r="CF54" s="685"/>
      <c r="CP54" s="685"/>
      <c r="CS54" s="685"/>
      <c r="DB54" s="685"/>
      <c r="DC54" s="685"/>
    </row>
    <row r="55" spans="50:107">
      <c r="BQ55" s="685"/>
      <c r="CA55" s="685"/>
      <c r="CF55" s="685"/>
      <c r="CP55" s="685"/>
      <c r="CS55" s="685"/>
      <c r="DB55" s="685"/>
      <c r="DC55" s="685"/>
    </row>
    <row r="56" spans="50:107">
      <c r="DC56" s="685"/>
    </row>
    <row r="57" spans="50:107">
      <c r="AX57" s="685"/>
      <c r="AY57" s="685"/>
      <c r="AZ57" s="685"/>
      <c r="BA57" s="685"/>
      <c r="BB57" s="685"/>
      <c r="BC57" s="685"/>
      <c r="BD57" s="685"/>
      <c r="BE57" s="685"/>
      <c r="BF57" s="685"/>
      <c r="BG57" s="685"/>
      <c r="BH57" s="685"/>
      <c r="BI57" s="685"/>
      <c r="BJ57" s="685"/>
      <c r="BK57" s="685"/>
      <c r="BL57" s="685"/>
      <c r="BM57" s="685"/>
      <c r="BN57" s="685"/>
      <c r="BO57" s="685"/>
      <c r="BP57" s="685"/>
      <c r="BQ57" s="685"/>
      <c r="BR57" s="685"/>
      <c r="BS57" s="685"/>
      <c r="BT57" s="685"/>
      <c r="BU57" s="685"/>
      <c r="BV57" s="685"/>
      <c r="BW57" s="685"/>
      <c r="BX57" s="685"/>
      <c r="BY57" s="685"/>
      <c r="BZ57" s="685"/>
      <c r="CA57" s="685"/>
      <c r="CB57" s="685"/>
      <c r="CC57" s="685"/>
      <c r="CD57" s="685"/>
      <c r="CE57" s="685"/>
      <c r="CF57" s="685"/>
      <c r="CG57" s="685"/>
      <c r="CH57" s="685"/>
      <c r="CI57" s="685"/>
      <c r="CJ57" s="685"/>
      <c r="CK57" s="685"/>
      <c r="CL57" s="685"/>
      <c r="CM57" s="685"/>
      <c r="CN57" s="685"/>
      <c r="CO57" s="685"/>
      <c r="CP57" s="685"/>
      <c r="CQ57" s="685"/>
      <c r="CR57" s="685"/>
      <c r="CS57" s="685"/>
      <c r="CT57" s="685"/>
      <c r="CU57" s="685"/>
      <c r="CV57" s="685"/>
      <c r="CW57" s="685"/>
      <c r="CX57" s="685"/>
      <c r="CY57" s="685"/>
      <c r="CZ57" s="685"/>
      <c r="DA57" s="685"/>
      <c r="DB57" s="685"/>
      <c r="DC57" s="685"/>
    </row>
    <row r="58" spans="50:107">
      <c r="AX58" s="685"/>
      <c r="AY58" s="685"/>
      <c r="AZ58" s="685"/>
      <c r="BA58" s="685"/>
      <c r="BB58" s="685"/>
      <c r="BC58" s="685"/>
      <c r="BD58" s="685"/>
      <c r="BE58" s="685"/>
      <c r="BF58" s="685"/>
      <c r="BG58" s="685"/>
      <c r="BH58" s="685"/>
      <c r="BI58" s="685"/>
      <c r="BJ58" s="685"/>
      <c r="BK58" s="685"/>
      <c r="BL58" s="685"/>
      <c r="BM58" s="685"/>
      <c r="BN58" s="685"/>
      <c r="BO58" s="685"/>
      <c r="BP58" s="685"/>
      <c r="BQ58" s="685"/>
      <c r="BR58" s="685"/>
      <c r="BS58" s="685"/>
      <c r="BT58" s="685"/>
      <c r="BU58" s="685"/>
      <c r="BV58" s="685"/>
      <c r="BW58" s="685"/>
      <c r="BX58" s="685"/>
      <c r="BY58" s="685"/>
      <c r="BZ58" s="685"/>
      <c r="CA58" s="685"/>
      <c r="CB58" s="685"/>
      <c r="CC58" s="685"/>
      <c r="CD58" s="685"/>
      <c r="CE58" s="685"/>
      <c r="CF58" s="685"/>
      <c r="CG58" s="685"/>
      <c r="CH58" s="685"/>
      <c r="CI58" s="685"/>
      <c r="CJ58" s="685"/>
      <c r="CK58" s="685"/>
      <c r="CL58" s="685"/>
      <c r="CM58" s="685"/>
      <c r="CN58" s="685"/>
      <c r="CO58" s="685"/>
      <c r="CP58" s="685"/>
      <c r="CQ58" s="685"/>
      <c r="CR58" s="685"/>
      <c r="CS58" s="685"/>
      <c r="CT58" s="685"/>
      <c r="CU58" s="685"/>
      <c r="CV58" s="685"/>
      <c r="CW58" s="685"/>
      <c r="CX58" s="685"/>
      <c r="CY58" s="685"/>
      <c r="CZ58" s="685"/>
      <c r="DA58" s="685"/>
      <c r="DB58" s="685"/>
      <c r="DC58" s="685"/>
    </row>
    <row r="59" spans="50:107">
      <c r="AX59" s="685"/>
      <c r="AY59" s="685"/>
      <c r="AZ59" s="685"/>
      <c r="BA59" s="685"/>
      <c r="BB59" s="685"/>
      <c r="BC59" s="685"/>
      <c r="BD59" s="685"/>
      <c r="BE59" s="685"/>
      <c r="BF59" s="685"/>
      <c r="BG59" s="685"/>
      <c r="BH59" s="685"/>
      <c r="BI59" s="685"/>
      <c r="BJ59" s="685"/>
      <c r="BK59" s="685"/>
      <c r="BL59" s="685"/>
      <c r="BM59" s="685"/>
      <c r="BN59" s="685"/>
      <c r="BO59" s="685"/>
      <c r="BP59" s="685"/>
      <c r="BQ59" s="685"/>
      <c r="BR59" s="685"/>
      <c r="BS59" s="685"/>
      <c r="BT59" s="685"/>
      <c r="BU59" s="685"/>
      <c r="BV59" s="685"/>
      <c r="BW59" s="685"/>
      <c r="BX59" s="685"/>
      <c r="BY59" s="685"/>
      <c r="BZ59" s="685"/>
      <c r="CA59" s="685"/>
      <c r="CB59" s="685"/>
      <c r="CC59" s="685"/>
      <c r="CD59" s="685"/>
      <c r="CE59" s="685"/>
      <c r="CF59" s="685"/>
      <c r="CG59" s="685"/>
      <c r="CH59" s="685"/>
      <c r="CI59" s="685"/>
      <c r="CJ59" s="685"/>
      <c r="CK59" s="685"/>
      <c r="CL59" s="685"/>
      <c r="CM59" s="685"/>
      <c r="CN59" s="685"/>
      <c r="CO59" s="685"/>
      <c r="CP59" s="685"/>
      <c r="CQ59" s="685"/>
      <c r="CR59" s="685"/>
      <c r="CS59" s="685"/>
      <c r="CT59" s="685"/>
      <c r="CU59" s="685"/>
      <c r="CV59" s="685"/>
      <c r="CW59" s="685"/>
      <c r="CX59" s="685"/>
      <c r="CY59" s="685"/>
      <c r="CZ59" s="685"/>
      <c r="DA59" s="685"/>
      <c r="DB59" s="685"/>
      <c r="DC59" s="685"/>
    </row>
    <row r="60" spans="50:107">
      <c r="AX60" s="685"/>
      <c r="AY60" s="685"/>
      <c r="AZ60" s="685"/>
      <c r="BA60" s="685"/>
      <c r="BB60" s="685"/>
      <c r="BC60" s="685"/>
      <c r="BD60" s="685"/>
      <c r="BE60" s="685"/>
      <c r="BF60" s="685"/>
      <c r="BG60" s="685"/>
      <c r="BH60" s="685"/>
      <c r="BI60" s="685"/>
      <c r="BJ60" s="685"/>
      <c r="BK60" s="685"/>
      <c r="BL60" s="685"/>
      <c r="BM60" s="685"/>
      <c r="BN60" s="685"/>
      <c r="BO60" s="685"/>
      <c r="BP60" s="685"/>
      <c r="BQ60" s="685"/>
      <c r="BR60" s="685"/>
      <c r="BS60" s="685"/>
      <c r="BT60" s="685"/>
      <c r="BU60" s="685"/>
      <c r="BV60" s="685"/>
      <c r="BW60" s="685"/>
      <c r="BX60" s="685"/>
      <c r="BY60" s="685"/>
      <c r="BZ60" s="685"/>
      <c r="CA60" s="685"/>
      <c r="CB60" s="685"/>
      <c r="CC60" s="685"/>
      <c r="CD60" s="685"/>
      <c r="CE60" s="685"/>
      <c r="CF60" s="685"/>
      <c r="CG60" s="685"/>
      <c r="CH60" s="685"/>
      <c r="CI60" s="685"/>
      <c r="CJ60" s="685"/>
      <c r="CK60" s="685"/>
      <c r="CL60" s="685"/>
      <c r="CM60" s="685"/>
      <c r="CN60" s="685"/>
      <c r="CO60" s="685"/>
      <c r="CP60" s="685"/>
      <c r="CQ60" s="685"/>
      <c r="CR60" s="685"/>
      <c r="CS60" s="685"/>
      <c r="CT60" s="685"/>
      <c r="CU60" s="685"/>
      <c r="CV60" s="685"/>
      <c r="CW60" s="685"/>
      <c r="CX60" s="685"/>
      <c r="CY60" s="685"/>
      <c r="CZ60" s="685"/>
      <c r="DA60" s="685"/>
      <c r="DB60" s="685"/>
      <c r="DC60" s="685"/>
    </row>
    <row r="61" spans="50:107">
      <c r="AX61" s="685"/>
      <c r="AY61" s="685"/>
      <c r="AZ61" s="685"/>
      <c r="BA61" s="685"/>
      <c r="BB61" s="685"/>
      <c r="BC61" s="685"/>
      <c r="BD61" s="685"/>
      <c r="BE61" s="685"/>
      <c r="BF61" s="685"/>
      <c r="BG61" s="685"/>
      <c r="BH61" s="685"/>
      <c r="BI61" s="685"/>
      <c r="BJ61" s="685"/>
      <c r="BK61" s="685"/>
      <c r="BL61" s="685"/>
      <c r="BM61" s="685"/>
      <c r="BN61" s="685"/>
      <c r="BO61" s="685"/>
      <c r="BP61" s="685"/>
      <c r="BQ61" s="685"/>
      <c r="BR61" s="685"/>
      <c r="BS61" s="685"/>
      <c r="BT61" s="685"/>
      <c r="BU61" s="685"/>
      <c r="BV61" s="685"/>
      <c r="BW61" s="685"/>
      <c r="BX61" s="685"/>
      <c r="BY61" s="685"/>
      <c r="BZ61" s="685"/>
      <c r="CA61" s="685"/>
      <c r="CB61" s="685"/>
      <c r="CC61" s="685"/>
      <c r="CD61" s="685"/>
      <c r="CE61" s="685"/>
      <c r="CF61" s="685"/>
      <c r="CG61" s="685"/>
      <c r="CH61" s="685"/>
      <c r="CI61" s="685"/>
      <c r="CJ61" s="685"/>
      <c r="CK61" s="685"/>
      <c r="CL61" s="685"/>
      <c r="CM61" s="685"/>
      <c r="CN61" s="685"/>
      <c r="CO61" s="685"/>
      <c r="CP61" s="685"/>
      <c r="CQ61" s="685"/>
      <c r="CR61" s="685"/>
      <c r="CS61" s="685"/>
      <c r="CT61" s="685"/>
      <c r="CU61" s="685"/>
      <c r="CV61" s="685"/>
      <c r="CW61" s="685"/>
      <c r="CX61" s="685"/>
      <c r="CY61" s="685"/>
      <c r="CZ61" s="685"/>
      <c r="DA61" s="685"/>
      <c r="DB61" s="685"/>
      <c r="DC61" s="685"/>
    </row>
    <row r="62" spans="50:107">
      <c r="AX62" s="685"/>
      <c r="AY62" s="685"/>
      <c r="AZ62" s="685"/>
      <c r="BA62" s="685"/>
      <c r="BB62" s="685"/>
      <c r="BC62" s="685"/>
      <c r="BD62" s="685"/>
      <c r="BE62" s="685"/>
      <c r="BF62" s="685"/>
      <c r="BG62" s="685"/>
      <c r="BH62" s="685"/>
      <c r="BI62" s="685"/>
      <c r="BJ62" s="685"/>
      <c r="BK62" s="685"/>
      <c r="BL62" s="685"/>
      <c r="BM62" s="685"/>
      <c r="BN62" s="685"/>
      <c r="BO62" s="685"/>
      <c r="BP62" s="685"/>
      <c r="BQ62" s="685"/>
      <c r="BR62" s="685"/>
      <c r="BS62" s="685"/>
      <c r="BT62" s="685"/>
      <c r="BU62" s="685"/>
      <c r="BV62" s="685"/>
      <c r="BW62" s="685"/>
      <c r="BX62" s="685"/>
      <c r="BY62" s="685"/>
      <c r="BZ62" s="685"/>
      <c r="CA62" s="685"/>
      <c r="CB62" s="685"/>
      <c r="CC62" s="685"/>
      <c r="CD62" s="685"/>
      <c r="CE62" s="685"/>
      <c r="CF62" s="685"/>
      <c r="CG62" s="685"/>
      <c r="CH62" s="685"/>
      <c r="CI62" s="685"/>
      <c r="CJ62" s="685"/>
      <c r="CK62" s="685"/>
      <c r="CL62" s="685"/>
      <c r="CM62" s="685"/>
      <c r="CN62" s="685"/>
      <c r="CO62" s="685"/>
      <c r="CP62" s="685"/>
      <c r="CQ62" s="685"/>
      <c r="CR62" s="685"/>
      <c r="CS62" s="685"/>
      <c r="CT62" s="685"/>
      <c r="CU62" s="685"/>
      <c r="CV62" s="685"/>
      <c r="CW62" s="685"/>
      <c r="CX62" s="685"/>
      <c r="CY62" s="685"/>
      <c r="CZ62" s="685"/>
      <c r="DA62" s="685"/>
      <c r="DB62" s="685"/>
      <c r="DC62" s="685"/>
    </row>
    <row r="63" spans="50:107">
      <c r="AX63" s="685"/>
      <c r="AY63" s="685"/>
      <c r="AZ63" s="685"/>
      <c r="BA63" s="685"/>
      <c r="BB63" s="685"/>
      <c r="BC63" s="685"/>
      <c r="BD63" s="685"/>
      <c r="BE63" s="685"/>
      <c r="BF63" s="685"/>
      <c r="BG63" s="685"/>
      <c r="BH63" s="685"/>
      <c r="BI63" s="685"/>
      <c r="BJ63" s="685"/>
      <c r="BK63" s="685"/>
      <c r="BL63" s="685"/>
      <c r="BM63" s="685"/>
      <c r="BN63" s="685"/>
      <c r="BO63" s="685"/>
      <c r="BP63" s="685"/>
      <c r="BQ63" s="685"/>
      <c r="BR63" s="685"/>
      <c r="BS63" s="685"/>
      <c r="BT63" s="685"/>
      <c r="BU63" s="685"/>
      <c r="BV63" s="685"/>
      <c r="BW63" s="685"/>
      <c r="BX63" s="685"/>
      <c r="BY63" s="685"/>
      <c r="BZ63" s="685"/>
      <c r="CA63" s="685"/>
      <c r="CB63" s="685"/>
      <c r="CC63" s="685"/>
      <c r="CD63" s="685"/>
      <c r="CE63" s="685"/>
      <c r="CF63" s="685"/>
      <c r="CG63" s="685"/>
      <c r="CH63" s="685"/>
      <c r="CI63" s="685"/>
      <c r="CJ63" s="685"/>
      <c r="CK63" s="685"/>
      <c r="CL63" s="685"/>
      <c r="CM63" s="685"/>
      <c r="CN63" s="685"/>
      <c r="CO63" s="685"/>
      <c r="CP63" s="685"/>
      <c r="CQ63" s="685"/>
      <c r="CR63" s="685"/>
      <c r="CS63" s="685"/>
      <c r="CT63" s="685"/>
      <c r="CU63" s="685"/>
      <c r="CV63" s="685"/>
      <c r="CW63" s="685"/>
      <c r="CX63" s="685"/>
      <c r="CY63" s="685"/>
      <c r="CZ63" s="685"/>
      <c r="DA63" s="685"/>
      <c r="DB63" s="685"/>
      <c r="DC63" s="685"/>
    </row>
    <row r="64" spans="50:107">
      <c r="AX64" s="685"/>
      <c r="AY64" s="685"/>
      <c r="AZ64" s="685"/>
      <c r="BA64" s="685"/>
      <c r="BB64" s="685"/>
      <c r="BC64" s="685"/>
      <c r="BD64" s="685"/>
      <c r="BE64" s="685"/>
      <c r="BF64" s="685"/>
      <c r="BG64" s="685"/>
      <c r="BH64" s="685"/>
      <c r="BI64" s="685"/>
      <c r="BJ64" s="685"/>
      <c r="BK64" s="685"/>
      <c r="BL64" s="685"/>
      <c r="BM64" s="685"/>
      <c r="BN64" s="685"/>
      <c r="BO64" s="685"/>
      <c r="BP64" s="685"/>
      <c r="BQ64" s="685"/>
      <c r="BR64" s="685"/>
      <c r="BS64" s="685"/>
      <c r="BT64" s="685"/>
      <c r="BU64" s="685"/>
      <c r="BV64" s="685"/>
      <c r="BW64" s="685"/>
      <c r="BX64" s="685"/>
      <c r="BY64" s="685"/>
      <c r="BZ64" s="685"/>
      <c r="CA64" s="685"/>
      <c r="CB64" s="685"/>
      <c r="CC64" s="685"/>
      <c r="CD64" s="685"/>
      <c r="CE64" s="685"/>
      <c r="CF64" s="685"/>
      <c r="CG64" s="685"/>
      <c r="CH64" s="685"/>
      <c r="CI64" s="685"/>
      <c r="CJ64" s="685"/>
      <c r="CK64" s="685"/>
      <c r="CL64" s="685"/>
      <c r="CM64" s="685"/>
      <c r="CN64" s="685"/>
      <c r="CO64" s="685"/>
      <c r="CP64" s="685"/>
      <c r="CQ64" s="685"/>
      <c r="CR64" s="685"/>
      <c r="CS64" s="685"/>
      <c r="CT64" s="685"/>
      <c r="CU64" s="685"/>
      <c r="CV64" s="685"/>
      <c r="CW64" s="685"/>
      <c r="CX64" s="685"/>
      <c r="CY64" s="685"/>
      <c r="CZ64" s="685"/>
      <c r="DA64" s="685"/>
      <c r="DB64" s="685"/>
      <c r="DC64" s="685"/>
    </row>
    <row r="65" spans="12:107">
      <c r="AX65" s="685"/>
      <c r="AY65" s="685"/>
      <c r="AZ65" s="685"/>
      <c r="BA65" s="685"/>
      <c r="BB65" s="685"/>
      <c r="BC65" s="685"/>
      <c r="BD65" s="685"/>
      <c r="BE65" s="685"/>
      <c r="BF65" s="685"/>
      <c r="BG65" s="685"/>
      <c r="BH65" s="685"/>
      <c r="BI65" s="685"/>
      <c r="BJ65" s="685"/>
      <c r="BK65" s="685"/>
      <c r="BL65" s="685"/>
      <c r="BM65" s="685"/>
      <c r="BN65" s="685"/>
      <c r="BO65" s="685"/>
      <c r="BP65" s="685"/>
      <c r="BQ65" s="685"/>
      <c r="BR65" s="685"/>
      <c r="BS65" s="685"/>
      <c r="BT65" s="685"/>
      <c r="BU65" s="685"/>
      <c r="BV65" s="685"/>
      <c r="BW65" s="685"/>
      <c r="BX65" s="685"/>
      <c r="BY65" s="685"/>
      <c r="BZ65" s="685"/>
      <c r="CA65" s="685"/>
      <c r="CB65" s="685"/>
      <c r="CC65" s="685"/>
      <c r="CD65" s="685"/>
      <c r="CE65" s="685"/>
      <c r="CF65" s="685"/>
      <c r="CG65" s="685"/>
      <c r="CH65" s="685"/>
      <c r="CI65" s="685"/>
      <c r="CJ65" s="685"/>
      <c r="CK65" s="685"/>
      <c r="CL65" s="685"/>
      <c r="CM65" s="685"/>
      <c r="CN65" s="685"/>
      <c r="CO65" s="685"/>
      <c r="CP65" s="685"/>
      <c r="CQ65" s="685"/>
      <c r="CR65" s="685"/>
      <c r="CS65" s="685"/>
      <c r="CT65" s="685"/>
      <c r="CU65" s="685"/>
      <c r="CV65" s="685"/>
      <c r="CW65" s="685"/>
      <c r="CX65" s="685"/>
      <c r="CY65" s="685"/>
      <c r="CZ65" s="685"/>
      <c r="DA65" s="685"/>
      <c r="DB65" s="685"/>
      <c r="DC65" s="685"/>
    </row>
    <row r="66" spans="12:107">
      <c r="AX66" s="685"/>
      <c r="AY66" s="685"/>
      <c r="AZ66" s="685"/>
      <c r="BA66" s="685"/>
      <c r="BB66" s="685"/>
      <c r="BC66" s="685"/>
      <c r="BD66" s="685"/>
      <c r="BE66" s="685"/>
      <c r="BF66" s="685"/>
      <c r="BG66" s="685"/>
      <c r="BH66" s="685"/>
      <c r="BI66" s="685"/>
      <c r="BJ66" s="685"/>
      <c r="BK66" s="685"/>
      <c r="BL66" s="685"/>
      <c r="BM66" s="685"/>
      <c r="BN66" s="685"/>
      <c r="BO66" s="685"/>
      <c r="BP66" s="685"/>
      <c r="BQ66" s="685"/>
      <c r="BR66" s="685"/>
      <c r="BS66" s="685"/>
      <c r="BT66" s="685"/>
      <c r="BU66" s="685"/>
      <c r="BV66" s="685"/>
      <c r="BW66" s="685"/>
      <c r="BX66" s="685"/>
      <c r="BY66" s="685"/>
      <c r="BZ66" s="685"/>
      <c r="CA66" s="685"/>
      <c r="CB66" s="685"/>
      <c r="CC66" s="685"/>
      <c r="CD66" s="685"/>
      <c r="CE66" s="685"/>
      <c r="CF66" s="685"/>
      <c r="CG66" s="685"/>
      <c r="CH66" s="685"/>
      <c r="CI66" s="685"/>
      <c r="CJ66" s="685"/>
      <c r="CK66" s="685"/>
      <c r="CL66" s="685"/>
      <c r="CM66" s="685"/>
      <c r="CN66" s="685"/>
      <c r="CO66" s="685"/>
      <c r="CP66" s="685"/>
      <c r="CQ66" s="685"/>
      <c r="CR66" s="685"/>
      <c r="CS66" s="685"/>
      <c r="CT66" s="685"/>
      <c r="CU66" s="685"/>
      <c r="CV66" s="685"/>
      <c r="CW66" s="685"/>
      <c r="CX66" s="685"/>
      <c r="CY66" s="685"/>
      <c r="CZ66" s="685"/>
      <c r="DA66" s="685"/>
      <c r="DB66" s="685"/>
      <c r="DC66" s="685"/>
    </row>
    <row r="67" spans="12:107">
      <c r="AX67" s="685"/>
      <c r="AY67" s="685"/>
      <c r="AZ67" s="685"/>
      <c r="BA67" s="685"/>
      <c r="BB67" s="685"/>
      <c r="BC67" s="685"/>
      <c r="BD67" s="685"/>
      <c r="BE67" s="685"/>
      <c r="BF67" s="685"/>
      <c r="BG67" s="685"/>
      <c r="BH67" s="685"/>
      <c r="BI67" s="685"/>
      <c r="BJ67" s="685"/>
      <c r="BK67" s="685"/>
      <c r="BL67" s="685"/>
      <c r="BM67" s="685"/>
      <c r="BN67" s="685"/>
      <c r="BO67" s="685"/>
      <c r="BP67" s="685"/>
      <c r="BQ67" s="685"/>
      <c r="BR67" s="685"/>
      <c r="BS67" s="685"/>
      <c r="BT67" s="685"/>
      <c r="BU67" s="685"/>
      <c r="BV67" s="685"/>
      <c r="BW67" s="685"/>
      <c r="BX67" s="685"/>
      <c r="BY67" s="685"/>
      <c r="BZ67" s="685"/>
      <c r="CA67" s="685"/>
      <c r="CB67" s="685"/>
      <c r="CC67" s="685"/>
      <c r="CD67" s="685"/>
      <c r="CE67" s="685"/>
      <c r="CF67" s="685"/>
      <c r="CG67" s="685"/>
      <c r="CH67" s="685"/>
      <c r="CI67" s="685"/>
      <c r="CJ67" s="685"/>
      <c r="CK67" s="685"/>
      <c r="CL67" s="685"/>
      <c r="CM67" s="685"/>
      <c r="CN67" s="685"/>
      <c r="CO67" s="685"/>
      <c r="CP67" s="685"/>
      <c r="CQ67" s="685"/>
      <c r="CR67" s="685"/>
      <c r="CS67" s="685"/>
      <c r="CT67" s="685"/>
      <c r="CU67" s="685"/>
      <c r="CV67" s="685"/>
      <c r="CW67" s="685"/>
      <c r="CX67" s="685"/>
      <c r="CY67" s="685"/>
      <c r="CZ67" s="685"/>
      <c r="DA67" s="685"/>
      <c r="DB67" s="685"/>
      <c r="DC67" s="685"/>
    </row>
    <row r="68" spans="12:107">
      <c r="AX68" s="685"/>
      <c r="AY68" s="685"/>
      <c r="AZ68" s="685"/>
      <c r="BA68" s="685"/>
      <c r="BB68" s="685"/>
      <c r="BC68" s="685"/>
      <c r="BD68" s="685"/>
      <c r="BE68" s="685"/>
      <c r="BF68" s="685"/>
      <c r="BG68" s="685"/>
      <c r="BH68" s="685"/>
      <c r="BI68" s="685"/>
      <c r="BJ68" s="685"/>
      <c r="BK68" s="685"/>
      <c r="BL68" s="685"/>
      <c r="BM68" s="685"/>
      <c r="BN68" s="685"/>
      <c r="BO68" s="685"/>
      <c r="BP68" s="685"/>
      <c r="BQ68" s="685"/>
      <c r="BR68" s="685"/>
      <c r="BS68" s="685"/>
      <c r="BT68" s="685"/>
      <c r="BU68" s="685"/>
      <c r="BV68" s="685"/>
      <c r="BW68" s="685"/>
      <c r="BX68" s="685"/>
      <c r="BY68" s="685"/>
      <c r="BZ68" s="685"/>
      <c r="CA68" s="685"/>
      <c r="CB68" s="685"/>
      <c r="CC68" s="685"/>
      <c r="CD68" s="685"/>
      <c r="CE68" s="685"/>
      <c r="CF68" s="685"/>
      <c r="CG68" s="685"/>
      <c r="CH68" s="685"/>
      <c r="CI68" s="685"/>
      <c r="CJ68" s="685"/>
      <c r="CK68" s="685"/>
      <c r="CL68" s="685"/>
      <c r="CM68" s="685"/>
      <c r="CN68" s="685"/>
      <c r="CO68" s="685"/>
      <c r="CP68" s="685"/>
      <c r="CQ68" s="685"/>
      <c r="CR68" s="685"/>
      <c r="CS68" s="685"/>
      <c r="CT68" s="685"/>
      <c r="CU68" s="685"/>
      <c r="CV68" s="685"/>
      <c r="CW68" s="685"/>
      <c r="CX68" s="685"/>
      <c r="CY68" s="685"/>
      <c r="CZ68" s="685"/>
      <c r="DA68" s="685"/>
      <c r="DB68" s="685"/>
      <c r="DC68" s="685"/>
    </row>
    <row r="69" spans="12:107">
      <c r="AX69" s="685"/>
      <c r="AY69" s="685"/>
      <c r="AZ69" s="685"/>
      <c r="BA69" s="685"/>
      <c r="BB69" s="685"/>
      <c r="BC69" s="685"/>
      <c r="BD69" s="685"/>
      <c r="BE69" s="685"/>
      <c r="BF69" s="685"/>
      <c r="BG69" s="685"/>
      <c r="BH69" s="685"/>
      <c r="BI69" s="685"/>
      <c r="BJ69" s="685"/>
      <c r="BK69" s="685"/>
      <c r="BL69" s="685"/>
      <c r="BM69" s="685"/>
      <c r="BN69" s="685"/>
      <c r="BO69" s="685"/>
      <c r="BP69" s="685"/>
      <c r="BQ69" s="685"/>
      <c r="BR69" s="685"/>
      <c r="BS69" s="685"/>
      <c r="BT69" s="685"/>
      <c r="BU69" s="685"/>
      <c r="BV69" s="685"/>
      <c r="BW69" s="685"/>
      <c r="BX69" s="685"/>
      <c r="BY69" s="685"/>
      <c r="BZ69" s="685"/>
      <c r="CA69" s="685"/>
      <c r="CB69" s="685"/>
      <c r="CC69" s="685"/>
      <c r="CD69" s="685"/>
      <c r="CE69" s="685"/>
      <c r="CF69" s="685"/>
      <c r="CG69" s="685"/>
      <c r="CH69" s="685"/>
      <c r="CI69" s="685"/>
      <c r="CJ69" s="685"/>
      <c r="CK69" s="685"/>
      <c r="CL69" s="685"/>
      <c r="CM69" s="685"/>
      <c r="CN69" s="685"/>
      <c r="CO69" s="685"/>
      <c r="CP69" s="685"/>
      <c r="CQ69" s="685"/>
      <c r="CR69" s="685"/>
      <c r="CS69" s="685"/>
      <c r="CT69" s="685"/>
      <c r="CU69" s="685"/>
      <c r="CV69" s="685"/>
      <c r="CW69" s="685"/>
      <c r="CX69" s="685"/>
      <c r="CY69" s="685"/>
      <c r="CZ69" s="685"/>
      <c r="DA69" s="685"/>
      <c r="DB69" s="685"/>
      <c r="DC69" s="685"/>
    </row>
    <row r="70" spans="12:107">
      <c r="L70" s="684"/>
      <c r="M70" s="684"/>
      <c r="N70" s="684"/>
      <c r="O70" s="684"/>
    </row>
    <row r="71" spans="12:107">
      <c r="L71" s="684"/>
      <c r="M71" s="684"/>
      <c r="N71" s="684"/>
      <c r="O71" s="684"/>
    </row>
    <row r="80" spans="12:107">
      <c r="DC80" s="685"/>
    </row>
    <row r="81" spans="12:107">
      <c r="DC81" s="685"/>
    </row>
    <row r="82" spans="12:107">
      <c r="DC82" s="685"/>
    </row>
    <row r="83" spans="12:107">
      <c r="DC83" s="685"/>
    </row>
    <row r="84" spans="12:107">
      <c r="DC84" s="685"/>
    </row>
    <row r="85" spans="12:107">
      <c r="DC85" s="685"/>
    </row>
    <row r="86" spans="12:107">
      <c r="DC86" s="685"/>
    </row>
    <row r="87" spans="12:107">
      <c r="DC87" s="685"/>
    </row>
    <row r="88" spans="12:107">
      <c r="DC88" s="685"/>
    </row>
    <row r="89" spans="12:107">
      <c r="DC89" s="685"/>
    </row>
    <row r="90" spans="12:107">
      <c r="DC90" s="685"/>
    </row>
    <row r="92" spans="12:107">
      <c r="L92" s="684"/>
      <c r="M92" s="684"/>
      <c r="N92" s="684"/>
      <c r="O92" s="684"/>
    </row>
    <row r="93" spans="12:107">
      <c r="L93" s="684"/>
      <c r="M93" s="684"/>
      <c r="N93" s="684"/>
      <c r="O93" s="684"/>
    </row>
    <row r="100" spans="107:107">
      <c r="DC100" s="685"/>
    </row>
    <row r="101" spans="107:107">
      <c r="DC101" s="685"/>
    </row>
    <row r="102" spans="107:107">
      <c r="DC102" s="685"/>
    </row>
    <row r="103" spans="107:107">
      <c r="DC103" s="685"/>
    </row>
    <row r="104" spans="107:107">
      <c r="DC104" s="685"/>
    </row>
    <row r="105" spans="107:107">
      <c r="DC105" s="685"/>
    </row>
    <row r="106" spans="107:107">
      <c r="DC106" s="685"/>
    </row>
    <row r="107" spans="107:107">
      <c r="DC107" s="685"/>
    </row>
    <row r="108" spans="107:107">
      <c r="DC108" s="685"/>
    </row>
    <row r="109" spans="107:107">
      <c r="DC109" s="685"/>
    </row>
    <row r="110" spans="107:107">
      <c r="DC110" s="685"/>
    </row>
    <row r="111" spans="107:107">
      <c r="DC111" s="685"/>
    </row>
    <row r="112" spans="107:107">
      <c r="DC112" s="685"/>
    </row>
    <row r="113" spans="107:107">
      <c r="DC113" s="685"/>
    </row>
    <row r="114" spans="107:107">
      <c r="DC114" s="685"/>
    </row>
    <row r="115" spans="107:107">
      <c r="DC115" s="685"/>
    </row>
    <row r="116" spans="107:107">
      <c r="DC116" s="685"/>
    </row>
    <row r="117" spans="107:107">
      <c r="DC117" s="685"/>
    </row>
    <row r="118" spans="107:107">
      <c r="DC118" s="685"/>
    </row>
    <row r="119" spans="107:107">
      <c r="DC119" s="685"/>
    </row>
    <row r="120" spans="107:107">
      <c r="DC120" s="685"/>
    </row>
    <row r="211" spans="12:15">
      <c r="L211" s="684"/>
      <c r="M211" s="684"/>
      <c r="N211" s="684"/>
      <c r="O211" s="684"/>
    </row>
    <row r="212" spans="12:15">
      <c r="L212" s="684"/>
      <c r="M212" s="684"/>
      <c r="N212" s="684"/>
      <c r="O212" s="684"/>
    </row>
    <row r="215" spans="12:15">
      <c r="L215" s="684"/>
      <c r="M215" s="684"/>
      <c r="N215" s="684"/>
      <c r="O215" s="684"/>
    </row>
    <row r="216" spans="12:15">
      <c r="L216" s="684"/>
      <c r="M216" s="684"/>
      <c r="N216" s="684"/>
      <c r="O216" s="684"/>
    </row>
    <row r="331" spans="12:15">
      <c r="L331" s="684"/>
      <c r="M331" s="684"/>
      <c r="N331" s="684"/>
      <c r="O331" s="684"/>
    </row>
    <row r="332" spans="12:15">
      <c r="L332" s="684"/>
      <c r="M332" s="684"/>
      <c r="N332" s="684"/>
      <c r="O332" s="684"/>
    </row>
    <row r="402" spans="107:107">
      <c r="DC402" s="685"/>
    </row>
    <row r="403" spans="107:107">
      <c r="DC403" s="685"/>
    </row>
    <row r="404" spans="107:107">
      <c r="DC404" s="685"/>
    </row>
    <row r="405" spans="107:107">
      <c r="DC405" s="685"/>
    </row>
    <row r="406" spans="107:107">
      <c r="DC406" s="685"/>
    </row>
    <row r="407" spans="107:107">
      <c r="DC407" s="685"/>
    </row>
    <row r="408" spans="107:107">
      <c r="DC408" s="685"/>
    </row>
    <row r="409" spans="107:107">
      <c r="DC409" s="685"/>
    </row>
    <row r="410" spans="107:107">
      <c r="DC410" s="685"/>
    </row>
    <row r="411" spans="107:107">
      <c r="DC411" s="685"/>
    </row>
    <row r="412" spans="107:107">
      <c r="DC412" s="685"/>
    </row>
    <row r="413" spans="107:107">
      <c r="DC413" s="685"/>
    </row>
    <row r="414" spans="107:107">
      <c r="DC414" s="685"/>
    </row>
    <row r="415" spans="107:107">
      <c r="DC415" s="685"/>
    </row>
    <row r="416" spans="107:107">
      <c r="DC416" s="685"/>
    </row>
    <row r="417" spans="107:107">
      <c r="DC417" s="685"/>
    </row>
    <row r="1047459" spans="30:30">
      <c r="AD1047459" s="13"/>
    </row>
    <row r="1047460" spans="30:30">
      <c r="AD1047460" s="13"/>
    </row>
    <row r="1047461" spans="30:30">
      <c r="AD1047461" s="27"/>
    </row>
    <row r="1047462" spans="30:30">
      <c r="AD1047462" s="27"/>
    </row>
    <row r="1047463" spans="30:30">
      <c r="AD1047463" s="27"/>
    </row>
    <row r="1047464" spans="30:30">
      <c r="AD1047464" s="27"/>
    </row>
    <row r="1047465" spans="30:30">
      <c r="AD1047465" s="27"/>
    </row>
    <row r="1047466" spans="30:30">
      <c r="AD1047466" s="27"/>
    </row>
    <row r="1047467" spans="30:30">
      <c r="AD1047467" s="27"/>
    </row>
    <row r="1047468" spans="30:30">
      <c r="AD1047468" s="27"/>
    </row>
    <row r="1047469" spans="30:30">
      <c r="AD1047469" s="27"/>
    </row>
    <row r="1047470" spans="30:30">
      <c r="AD1047470" s="27"/>
    </row>
  </sheetData>
  <mergeCells count="228">
    <mergeCell ref="N1:V1"/>
    <mergeCell ref="I2:X2"/>
    <mergeCell ref="DG2:DL2"/>
    <mergeCell ref="F3:Z3"/>
    <mergeCell ref="N4:V4"/>
    <mergeCell ref="V6:AD6"/>
    <mergeCell ref="DK6:DN6"/>
    <mergeCell ref="P13:P15"/>
    <mergeCell ref="L46:L47"/>
    <mergeCell ref="M46:M47"/>
    <mergeCell ref="N46:N47"/>
    <mergeCell ref="O46:O47"/>
    <mergeCell ref="BB46:BB48"/>
    <mergeCell ref="I8:I10"/>
    <mergeCell ref="J8:J10"/>
    <mergeCell ref="I11:I12"/>
    <mergeCell ref="J11:J12"/>
    <mergeCell ref="I13:I15"/>
    <mergeCell ref="J13:J15"/>
    <mergeCell ref="DB46:DB48"/>
    <mergeCell ref="BQ54:BQ55"/>
    <mergeCell ref="CA54:CA55"/>
    <mergeCell ref="CF54:CF55"/>
    <mergeCell ref="CP54:CP55"/>
    <mergeCell ref="CS54:CS55"/>
    <mergeCell ref="DB54:DB55"/>
    <mergeCell ref="BL46:BL48"/>
    <mergeCell ref="BQ46:BQ48"/>
    <mergeCell ref="CA46:CA48"/>
    <mergeCell ref="CF46:CF48"/>
    <mergeCell ref="CP46:CP48"/>
    <mergeCell ref="CS46:CS48"/>
    <mergeCell ref="DC54:DC69"/>
    <mergeCell ref="AX57:AX58"/>
    <mergeCell ref="AY57:AY58"/>
    <mergeCell ref="AZ57:AZ58"/>
    <mergeCell ref="BA57:BA58"/>
    <mergeCell ref="BB57:BB58"/>
    <mergeCell ref="BC57:BC58"/>
    <mergeCell ref="BD57:BD58"/>
    <mergeCell ref="BE57:BE58"/>
    <mergeCell ref="BF57:BF58"/>
    <mergeCell ref="BM57:BM58"/>
    <mergeCell ref="BN57:BN58"/>
    <mergeCell ref="BO57:BO58"/>
    <mergeCell ref="BP57:BP58"/>
    <mergeCell ref="BQ57:BQ58"/>
    <mergeCell ref="BR57:BR58"/>
    <mergeCell ref="BG57:BG58"/>
    <mergeCell ref="BH57:BH58"/>
    <mergeCell ref="BI57:BI58"/>
    <mergeCell ref="BJ57:BJ58"/>
    <mergeCell ref="BK57:BK58"/>
    <mergeCell ref="BL57:BL58"/>
    <mergeCell ref="CB57:CB58"/>
    <mergeCell ref="CC57:CC58"/>
    <mergeCell ref="CD57:CD58"/>
    <mergeCell ref="BS57:BS58"/>
    <mergeCell ref="BT57:BT58"/>
    <mergeCell ref="BU57:BU58"/>
    <mergeCell ref="BV57:BV58"/>
    <mergeCell ref="BW57:BW58"/>
    <mergeCell ref="BX57:BX58"/>
    <mergeCell ref="CZ57:CZ58"/>
    <mergeCell ref="DA57:DA58"/>
    <mergeCell ref="CG57:CG58"/>
    <mergeCell ref="CH57:CH58"/>
    <mergeCell ref="CI57:CI58"/>
    <mergeCell ref="CJ57:CJ58"/>
    <mergeCell ref="BY57:BY58"/>
    <mergeCell ref="BZ57:BZ58"/>
    <mergeCell ref="CA57:CA58"/>
    <mergeCell ref="DB57:DB58"/>
    <mergeCell ref="CQ57:CQ58"/>
    <mergeCell ref="CR57:CR58"/>
    <mergeCell ref="CS57:CS58"/>
    <mergeCell ref="CT57:CT58"/>
    <mergeCell ref="CU57:CU58"/>
    <mergeCell ref="CV57:CV58"/>
    <mergeCell ref="AX59:AX63"/>
    <mergeCell ref="AY59:AY63"/>
    <mergeCell ref="AZ59:AZ63"/>
    <mergeCell ref="BA59:BA63"/>
    <mergeCell ref="BB59:BB63"/>
    <mergeCell ref="BC59:BC63"/>
    <mergeCell ref="CW57:CW58"/>
    <mergeCell ref="CX57:CX58"/>
    <mergeCell ref="CY57:CY58"/>
    <mergeCell ref="CK57:CK58"/>
    <mergeCell ref="CL57:CL58"/>
    <mergeCell ref="CM57:CM58"/>
    <mergeCell ref="CN57:CN58"/>
    <mergeCell ref="CO57:CO58"/>
    <mergeCell ref="CP57:CP58"/>
    <mergeCell ref="CE57:CE58"/>
    <mergeCell ref="CF57:CF58"/>
    <mergeCell ref="BJ59:BJ63"/>
    <mergeCell ref="BK59:BK63"/>
    <mergeCell ref="BL59:BL63"/>
    <mergeCell ref="BM59:BM63"/>
    <mergeCell ref="BN59:BN63"/>
    <mergeCell ref="BO59:BO63"/>
    <mergeCell ref="BD59:BD63"/>
    <mergeCell ref="BE59:BE63"/>
    <mergeCell ref="BF59:BF63"/>
    <mergeCell ref="BG59:BG63"/>
    <mergeCell ref="BH59:BH63"/>
    <mergeCell ref="BI59:BI63"/>
    <mergeCell ref="BV59:BV63"/>
    <mergeCell ref="BW59:BW63"/>
    <mergeCell ref="BX59:BX63"/>
    <mergeCell ref="BY59:BY63"/>
    <mergeCell ref="BZ59:BZ63"/>
    <mergeCell ref="CA59:CA63"/>
    <mergeCell ref="BP59:BP63"/>
    <mergeCell ref="BQ59:BQ63"/>
    <mergeCell ref="BR59:BR63"/>
    <mergeCell ref="BS59:BS63"/>
    <mergeCell ref="BT59:BT63"/>
    <mergeCell ref="BU59:BU63"/>
    <mergeCell ref="CJ59:CJ63"/>
    <mergeCell ref="CK59:CK63"/>
    <mergeCell ref="CL59:CL63"/>
    <mergeCell ref="CM59:CM63"/>
    <mergeCell ref="CB59:CB63"/>
    <mergeCell ref="CC59:CC63"/>
    <mergeCell ref="CD59:CD63"/>
    <mergeCell ref="CE59:CE63"/>
    <mergeCell ref="CF59:CF63"/>
    <mergeCell ref="CG59:CG63"/>
    <mergeCell ref="CZ59:CZ63"/>
    <mergeCell ref="DA59:DA63"/>
    <mergeCell ref="DB59:DB63"/>
    <mergeCell ref="AX64:AX69"/>
    <mergeCell ref="AY64:AY69"/>
    <mergeCell ref="AZ64:AZ69"/>
    <mergeCell ref="BA64:BA69"/>
    <mergeCell ref="BB64:BB69"/>
    <mergeCell ref="BC64:BC69"/>
    <mergeCell ref="BD64:BD69"/>
    <mergeCell ref="CT59:CT63"/>
    <mergeCell ref="CU59:CU63"/>
    <mergeCell ref="CV59:CV63"/>
    <mergeCell ref="CW59:CW63"/>
    <mergeCell ref="CX59:CX63"/>
    <mergeCell ref="CY59:CY63"/>
    <mergeCell ref="CN59:CN63"/>
    <mergeCell ref="CO59:CO63"/>
    <mergeCell ref="CP59:CP63"/>
    <mergeCell ref="CQ59:CQ63"/>
    <mergeCell ref="CR59:CR63"/>
    <mergeCell ref="CS59:CS63"/>
    <mergeCell ref="CH59:CH63"/>
    <mergeCell ref="CI59:CI63"/>
    <mergeCell ref="BK64:BK69"/>
    <mergeCell ref="BL64:BL69"/>
    <mergeCell ref="BM64:BM69"/>
    <mergeCell ref="BN64:BN69"/>
    <mergeCell ref="BO64:BO69"/>
    <mergeCell ref="BP64:BP69"/>
    <mergeCell ref="BE64:BE69"/>
    <mergeCell ref="BF64:BF69"/>
    <mergeCell ref="BG64:BG69"/>
    <mergeCell ref="BH64:BH69"/>
    <mergeCell ref="BI64:BI69"/>
    <mergeCell ref="BJ64:BJ69"/>
    <mergeCell ref="BW64:BW69"/>
    <mergeCell ref="BX64:BX69"/>
    <mergeCell ref="BY64:BY69"/>
    <mergeCell ref="BZ64:BZ69"/>
    <mergeCell ref="CA64:CA69"/>
    <mergeCell ref="CB64:CB69"/>
    <mergeCell ref="BQ64:BQ69"/>
    <mergeCell ref="BR64:BR69"/>
    <mergeCell ref="BS64:BS69"/>
    <mergeCell ref="BT64:BT69"/>
    <mergeCell ref="BU64:BU69"/>
    <mergeCell ref="BV64:BV69"/>
    <mergeCell ref="CI64:CI69"/>
    <mergeCell ref="CJ64:CJ69"/>
    <mergeCell ref="CK64:CK69"/>
    <mergeCell ref="CL64:CL69"/>
    <mergeCell ref="CM64:CM69"/>
    <mergeCell ref="CN64:CN69"/>
    <mergeCell ref="CC64:CC69"/>
    <mergeCell ref="CD64:CD69"/>
    <mergeCell ref="CE64:CE69"/>
    <mergeCell ref="CF64:CF69"/>
    <mergeCell ref="CG64:CG69"/>
    <mergeCell ref="CH64:CH69"/>
    <mergeCell ref="DC80:DC90"/>
    <mergeCell ref="L92:L93"/>
    <mergeCell ref="M92:M93"/>
    <mergeCell ref="N92:N93"/>
    <mergeCell ref="O92:O93"/>
    <mergeCell ref="DC100:DC116"/>
    <mergeCell ref="DA64:DA69"/>
    <mergeCell ref="DB64:DB69"/>
    <mergeCell ref="L70:L71"/>
    <mergeCell ref="M70:M71"/>
    <mergeCell ref="N70:N71"/>
    <mergeCell ref="O70:O71"/>
    <mergeCell ref="CU64:CU69"/>
    <mergeCell ref="CV64:CV69"/>
    <mergeCell ref="CW64:CW69"/>
    <mergeCell ref="CX64:CX69"/>
    <mergeCell ref="CY64:CY69"/>
    <mergeCell ref="CZ64:CZ69"/>
    <mergeCell ref="CO64:CO69"/>
    <mergeCell ref="CP64:CP69"/>
    <mergeCell ref="CQ64:CQ69"/>
    <mergeCell ref="CR64:CR69"/>
    <mergeCell ref="CS64:CS69"/>
    <mergeCell ref="CT64:CT69"/>
    <mergeCell ref="L331:L332"/>
    <mergeCell ref="M331:M332"/>
    <mergeCell ref="N331:N332"/>
    <mergeCell ref="O331:O332"/>
    <mergeCell ref="DC402:DC417"/>
    <mergeCell ref="DC117:DC120"/>
    <mergeCell ref="L211:L212"/>
    <mergeCell ref="M211:M212"/>
    <mergeCell ref="N211:N212"/>
    <mergeCell ref="O211:O212"/>
    <mergeCell ref="L215:L216"/>
    <mergeCell ref="M215:M216"/>
    <mergeCell ref="N215:N216"/>
    <mergeCell ref="O215:O2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vt:i4>
      </vt:variant>
    </vt:vector>
  </HeadingPairs>
  <TitlesOfParts>
    <vt:vector size="19" baseType="lpstr">
      <vt:lpstr>UNIBAC</vt:lpstr>
      <vt:lpstr>AGUA POTABLE</vt:lpstr>
      <vt:lpstr>HACIENDA</vt:lpstr>
      <vt:lpstr>OBRAS PUBLICAS</vt:lpstr>
      <vt:lpstr>JURIDICA</vt:lpstr>
      <vt:lpstr>LOTERIA REGIONAL</vt:lpstr>
      <vt:lpstr>AGRICULTURA</vt:lpstr>
      <vt:lpstr>EDUCACION</vt:lpstr>
      <vt:lpstr>IDERBOL</vt:lpstr>
      <vt:lpstr>INTERIOR</vt:lpstr>
      <vt:lpstr>LOGISTICA</vt:lpstr>
      <vt:lpstr>MINAS</vt:lpstr>
      <vt:lpstr>SALUD</vt:lpstr>
      <vt:lpstr>TALENTO HUMANO</vt:lpstr>
      <vt:lpstr>PRIVADA</vt:lpstr>
      <vt:lpstr>M.AMBIENTE</vt:lpstr>
      <vt:lpstr>PLANEACION</vt:lpstr>
      <vt:lpstr>GERENCIA SUR</vt:lpstr>
      <vt:lpstr>UNIBAC!Área_de_impresión</vt:lpstr>
    </vt:vector>
  </TitlesOfParts>
  <Company>RevolucionUnattended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sgonzalez</dc:creator>
  <cp:lastModifiedBy>Jhon Garcerant</cp:lastModifiedBy>
  <cp:lastPrinted>2013-01-21T21:33:20Z</cp:lastPrinted>
  <dcterms:created xsi:type="dcterms:W3CDTF">2012-09-13T20:42:40Z</dcterms:created>
  <dcterms:modified xsi:type="dcterms:W3CDTF">2013-01-30T16:07:45Z</dcterms:modified>
</cp:coreProperties>
</file>